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5" windowWidth="15570" windowHeight="9750" tabRatio="608" activeTab="8"/>
  </bookViews>
  <sheets>
    <sheet name="прил1" sheetId="45" r:id="rId1"/>
    <sheet name="прил2" sheetId="29" r:id="rId2"/>
    <sheet name="прил3 " sheetId="30" r:id="rId3"/>
    <sheet name="прил 4 подпрогаммы" sheetId="38" r:id="rId4"/>
    <sheet name="прил5" sheetId="15" r:id="rId5"/>
    <sheet name="прил6" sheetId="46" r:id="rId6"/>
    <sheet name="прил 7 мтр" sheetId="47" r:id="rId7"/>
    <sheet name="прил 8" sheetId="49" r:id="rId8"/>
    <sheet name="прил 9кред" sheetId="48" r:id="rId9"/>
  </sheets>
  <definedNames>
    <definedName name="_xlnm._FilterDatabase" localSheetId="3" hidden="1">'прил 4 подпрогаммы'!$A$11:$I$150</definedName>
    <definedName name="_xlnm._FilterDatabase" localSheetId="1" hidden="1">прил2!$A$12:$KPK$829</definedName>
    <definedName name="_xlnm._FilterDatabase" localSheetId="2" hidden="1">'прил3 '!$A$13:$AG$881</definedName>
    <definedName name="_xlnm.Print_Area" localSheetId="3">'прил 4 подпрогаммы'!$A$1:$O$150</definedName>
    <definedName name="_xlnm.Print_Area" localSheetId="6">'прил 7 мтр'!$A$1:$H$25</definedName>
    <definedName name="_xlnm.Print_Area" localSheetId="7">'прил 8'!$A$1:$K$26</definedName>
    <definedName name="_xlnm.Print_Area" localSheetId="8">'прил 9кред'!$A$1:$L$27</definedName>
    <definedName name="_xlnm.Print_Area" localSheetId="0">прил1!$A$1:$AC$146</definedName>
    <definedName name="_xlnm.Print_Area" localSheetId="1">прил2!$A$1:$AE$830</definedName>
    <definedName name="_xlnm.Print_Area" localSheetId="2">'прил3 '!$A$1:$AG$885</definedName>
    <definedName name="_xlnm.Print_Area" localSheetId="4">прил5!$A$1:$S$36</definedName>
    <definedName name="_xlnm.Print_Area" localSheetId="5">прил6!$A$1:$J$40</definedName>
  </definedNames>
  <calcPr calcId="124519"/>
</workbook>
</file>

<file path=xl/calcChain.xml><?xml version="1.0" encoding="utf-8"?>
<calcChain xmlns="http://schemas.openxmlformats.org/spreadsheetml/2006/main">
  <c r="AD828" i="29"/>
  <c r="AD827" s="1"/>
  <c r="AD826" s="1"/>
  <c r="AD825" s="1"/>
  <c r="AD824" s="1"/>
  <c r="AD823" s="1"/>
  <c r="J20" i="48"/>
  <c r="I20"/>
  <c r="H20"/>
  <c r="I17"/>
  <c r="H17"/>
  <c r="J18" i="49"/>
  <c r="I18"/>
  <c r="H18"/>
  <c r="G18"/>
  <c r="F18"/>
  <c r="E18"/>
  <c r="D18"/>
  <c r="J17"/>
  <c r="G17"/>
  <c r="D17"/>
  <c r="J16"/>
  <c r="G16"/>
  <c r="D16"/>
  <c r="J15"/>
  <c r="G15"/>
  <c r="D15"/>
  <c r="J14"/>
  <c r="G14"/>
  <c r="D14"/>
  <c r="J13"/>
  <c r="G13"/>
  <c r="D13"/>
  <c r="F18" i="47"/>
  <c r="E18"/>
  <c r="D18"/>
  <c r="C18"/>
  <c r="B18"/>
  <c r="F17"/>
  <c r="F16"/>
  <c r="F15"/>
  <c r="F14"/>
  <c r="F13"/>
  <c r="I24" i="46"/>
  <c r="I23"/>
  <c r="H23"/>
  <c r="G23"/>
  <c r="I20"/>
  <c r="I19"/>
  <c r="I17"/>
  <c r="H17"/>
  <c r="G17"/>
  <c r="I14"/>
  <c r="H14"/>
  <c r="G14"/>
  <c r="Q33" i="15"/>
  <c r="O33"/>
  <c r="J33"/>
  <c r="Q32"/>
  <c r="P32"/>
  <c r="O32"/>
  <c r="N32"/>
  <c r="M32"/>
  <c r="L32"/>
  <c r="K32"/>
  <c r="J32"/>
  <c r="I32"/>
  <c r="H32"/>
  <c r="G32"/>
  <c r="F32"/>
  <c r="E32"/>
  <c r="D32"/>
  <c r="C32"/>
  <c r="Q31"/>
  <c r="P31"/>
  <c r="O31"/>
  <c r="N31"/>
  <c r="M31"/>
  <c r="L31"/>
  <c r="K31"/>
  <c r="J31"/>
  <c r="I31"/>
  <c r="H31"/>
  <c r="G31"/>
  <c r="F31"/>
  <c r="E31"/>
  <c r="D31"/>
  <c r="C31"/>
  <c r="Q30"/>
  <c r="P30"/>
  <c r="O30"/>
  <c r="N30"/>
  <c r="M30"/>
  <c r="L30"/>
  <c r="K30"/>
  <c r="J30"/>
  <c r="I30"/>
  <c r="H30"/>
  <c r="G30"/>
  <c r="F30"/>
  <c r="E30"/>
  <c r="D30"/>
  <c r="C30"/>
  <c r="Q29"/>
  <c r="J29"/>
  <c r="Q28"/>
  <c r="P28"/>
  <c r="O28"/>
  <c r="N28"/>
  <c r="M28"/>
  <c r="J28"/>
  <c r="I28"/>
  <c r="H28"/>
  <c r="G28"/>
  <c r="F28"/>
  <c r="E28"/>
  <c r="D28"/>
  <c r="C28"/>
  <c r="Q27"/>
  <c r="P27"/>
  <c r="O27"/>
  <c r="N27"/>
  <c r="M27"/>
  <c r="L27"/>
  <c r="K27"/>
  <c r="J27"/>
  <c r="I27"/>
  <c r="H27"/>
  <c r="G27"/>
  <c r="F27"/>
  <c r="E27"/>
  <c r="D27"/>
  <c r="C27"/>
  <c r="Q26"/>
  <c r="P26"/>
  <c r="O26"/>
  <c r="N26"/>
  <c r="M26"/>
  <c r="L26"/>
  <c r="K26"/>
  <c r="J26"/>
  <c r="I26"/>
  <c r="H26"/>
  <c r="G26"/>
  <c r="F26"/>
  <c r="E26"/>
  <c r="D26"/>
  <c r="C26"/>
  <c r="Q25"/>
  <c r="P25"/>
  <c r="O25"/>
  <c r="N25"/>
  <c r="M25"/>
  <c r="L25"/>
  <c r="K25"/>
  <c r="J25"/>
  <c r="I25"/>
  <c r="H25"/>
  <c r="G25"/>
  <c r="F25"/>
  <c r="E25"/>
  <c r="D25"/>
  <c r="C25"/>
  <c r="Q24"/>
  <c r="J24"/>
  <c r="Q23"/>
  <c r="P23"/>
  <c r="O23"/>
  <c r="N23"/>
  <c r="M23"/>
  <c r="L23"/>
  <c r="K23"/>
  <c r="J23"/>
  <c r="I23"/>
  <c r="H23"/>
  <c r="G23"/>
  <c r="F23"/>
  <c r="E23"/>
  <c r="D23"/>
  <c r="C23"/>
  <c r="J22"/>
  <c r="P21"/>
  <c r="O21"/>
  <c r="N21"/>
  <c r="M21"/>
  <c r="L21"/>
  <c r="K21"/>
  <c r="J21"/>
  <c r="I21"/>
  <c r="H21"/>
  <c r="G21"/>
  <c r="F21"/>
  <c r="E21"/>
  <c r="D21"/>
  <c r="C21"/>
  <c r="J20"/>
  <c r="Q19"/>
  <c r="P19"/>
  <c r="O19"/>
  <c r="N19"/>
  <c r="M19"/>
  <c r="L19"/>
  <c r="K19"/>
  <c r="J19"/>
  <c r="I19"/>
  <c r="H19"/>
  <c r="G19"/>
  <c r="F19"/>
  <c r="E19"/>
  <c r="D19"/>
  <c r="C19"/>
  <c r="Q18"/>
  <c r="J18"/>
  <c r="Q17"/>
  <c r="P17"/>
  <c r="O17"/>
  <c r="N17"/>
  <c r="M17"/>
  <c r="L17"/>
  <c r="K17"/>
  <c r="J17"/>
  <c r="I17"/>
  <c r="H17"/>
  <c r="G17"/>
  <c r="F17"/>
  <c r="E17"/>
  <c r="D17"/>
  <c r="C17"/>
  <c r="J16"/>
  <c r="P15"/>
  <c r="O15"/>
  <c r="N15"/>
  <c r="M15"/>
  <c r="L15"/>
  <c r="K15"/>
  <c r="J15"/>
  <c r="I15"/>
  <c r="H15"/>
  <c r="G15"/>
  <c r="F15"/>
  <c r="E15"/>
  <c r="D15"/>
  <c r="C15"/>
  <c r="Q14"/>
  <c r="P14"/>
  <c r="O14"/>
  <c r="N14"/>
  <c r="M14"/>
  <c r="L14"/>
  <c r="K14"/>
  <c r="J14"/>
  <c r="I14"/>
  <c r="H14"/>
  <c r="G14"/>
  <c r="F14"/>
  <c r="E14"/>
  <c r="D14"/>
  <c r="C14"/>
  <c r="Q13"/>
  <c r="P13"/>
  <c r="O13"/>
  <c r="N13"/>
  <c r="M13"/>
  <c r="L13"/>
  <c r="K13"/>
  <c r="J13"/>
  <c r="I13"/>
  <c r="H13"/>
  <c r="G13"/>
  <c r="F13"/>
  <c r="E13"/>
  <c r="D13"/>
  <c r="C13"/>
  <c r="Q12"/>
  <c r="P12"/>
  <c r="O12"/>
  <c r="N12"/>
  <c r="M12"/>
  <c r="L12"/>
  <c r="K12"/>
  <c r="J12"/>
  <c r="I12"/>
  <c r="H12"/>
  <c r="G12"/>
  <c r="F12"/>
  <c r="E12"/>
  <c r="D12"/>
  <c r="C12"/>
  <c r="M150" i="38"/>
  <c r="L150"/>
  <c r="K150"/>
  <c r="J150"/>
  <c r="I150"/>
  <c r="H150"/>
  <c r="G150"/>
  <c r="F150"/>
  <c r="I149"/>
  <c r="I148"/>
  <c r="M147"/>
  <c r="I147"/>
  <c r="M146"/>
  <c r="L146"/>
  <c r="K146"/>
  <c r="J146"/>
  <c r="I146"/>
  <c r="H146"/>
  <c r="G146"/>
  <c r="F146"/>
  <c r="M145"/>
  <c r="I145"/>
  <c r="M144"/>
  <c r="I144"/>
  <c r="M143"/>
  <c r="I143"/>
  <c r="M142"/>
  <c r="L142"/>
  <c r="K142"/>
  <c r="J142"/>
  <c r="I142"/>
  <c r="H142"/>
  <c r="G142"/>
  <c r="F142"/>
  <c r="L141"/>
  <c r="K141"/>
  <c r="J141"/>
  <c r="I141"/>
  <c r="H141"/>
  <c r="G141"/>
  <c r="F141"/>
  <c r="I140"/>
  <c r="M139"/>
  <c r="I139"/>
  <c r="M138"/>
  <c r="L138"/>
  <c r="K138"/>
  <c r="J138"/>
  <c r="I138"/>
  <c r="H138"/>
  <c r="G138"/>
  <c r="F138"/>
  <c r="I137"/>
  <c r="L136"/>
  <c r="K136"/>
  <c r="J136"/>
  <c r="I136"/>
  <c r="H136"/>
  <c r="G136"/>
  <c r="F136"/>
  <c r="M135"/>
  <c r="I135"/>
  <c r="M134"/>
  <c r="L134"/>
  <c r="K134"/>
  <c r="J134"/>
  <c r="I134"/>
  <c r="H134"/>
  <c r="G134"/>
  <c r="F134"/>
  <c r="I133"/>
  <c r="L132"/>
  <c r="K132"/>
  <c r="J132"/>
  <c r="I132"/>
  <c r="H132"/>
  <c r="G132"/>
  <c r="F132"/>
  <c r="M131"/>
  <c r="I131"/>
  <c r="M130"/>
  <c r="L130"/>
  <c r="K130"/>
  <c r="J130"/>
  <c r="I130"/>
  <c r="H130"/>
  <c r="G130"/>
  <c r="F130"/>
  <c r="M129"/>
  <c r="I129"/>
  <c r="M128"/>
  <c r="M127"/>
  <c r="I127"/>
  <c r="M126"/>
  <c r="L126"/>
  <c r="K126"/>
  <c r="J126"/>
  <c r="I126"/>
  <c r="H126"/>
  <c r="G126"/>
  <c r="F126"/>
  <c r="M125"/>
  <c r="I125"/>
  <c r="M124"/>
  <c r="I124"/>
  <c r="M123"/>
  <c r="L123"/>
  <c r="K123"/>
  <c r="J123"/>
  <c r="I123"/>
  <c r="H123"/>
  <c r="G123"/>
  <c r="F123"/>
  <c r="M122"/>
  <c r="I122"/>
  <c r="M121"/>
  <c r="I121"/>
  <c r="M120"/>
  <c r="L120"/>
  <c r="K120"/>
  <c r="J120"/>
  <c r="I120"/>
  <c r="H120"/>
  <c r="G120"/>
  <c r="F120"/>
  <c r="L118"/>
  <c r="K118"/>
  <c r="J118"/>
  <c r="I118"/>
  <c r="H118"/>
  <c r="G118"/>
  <c r="F118"/>
  <c r="M117"/>
  <c r="L117"/>
  <c r="K117"/>
  <c r="J117"/>
  <c r="I117"/>
  <c r="H117"/>
  <c r="G117"/>
  <c r="F117"/>
  <c r="I116"/>
  <c r="L115"/>
  <c r="K115"/>
  <c r="J115"/>
  <c r="I115"/>
  <c r="H115"/>
  <c r="G115"/>
  <c r="F115"/>
  <c r="M114"/>
  <c r="I114"/>
  <c r="M113"/>
  <c r="I113"/>
  <c r="M112"/>
  <c r="L112"/>
  <c r="K112"/>
  <c r="J112"/>
  <c r="I112"/>
  <c r="H112"/>
  <c r="G112"/>
  <c r="F112"/>
  <c r="I111"/>
  <c r="L110"/>
  <c r="K110"/>
  <c r="J110"/>
  <c r="I110"/>
  <c r="H110"/>
  <c r="G110"/>
  <c r="F110"/>
  <c r="M109"/>
  <c r="I109"/>
  <c r="M108"/>
  <c r="I108"/>
  <c r="M107"/>
  <c r="L107"/>
  <c r="K107"/>
  <c r="J107"/>
  <c r="I107"/>
  <c r="H107"/>
  <c r="G107"/>
  <c r="F107"/>
  <c r="M106"/>
  <c r="M105"/>
  <c r="M104"/>
  <c r="I104"/>
  <c r="M103"/>
  <c r="L103"/>
  <c r="K103"/>
  <c r="J103"/>
  <c r="I103"/>
  <c r="H103"/>
  <c r="G103"/>
  <c r="F103"/>
  <c r="L101"/>
  <c r="K101"/>
  <c r="J101"/>
  <c r="I101"/>
  <c r="H101"/>
  <c r="G101"/>
  <c r="F101"/>
  <c r="M100"/>
  <c r="I100"/>
  <c r="M99"/>
  <c r="I99"/>
  <c r="M98"/>
  <c r="I98"/>
  <c r="M97"/>
  <c r="I97"/>
  <c r="I96"/>
  <c r="M95"/>
  <c r="I95"/>
  <c r="M94"/>
  <c r="I94"/>
  <c r="M93"/>
  <c r="L93"/>
  <c r="K93"/>
  <c r="J93"/>
  <c r="I93"/>
  <c r="H93"/>
  <c r="G93"/>
  <c r="F93"/>
  <c r="M92"/>
  <c r="L92"/>
  <c r="K92"/>
  <c r="J92"/>
  <c r="I92"/>
  <c r="H92"/>
  <c r="G92"/>
  <c r="F92"/>
  <c r="M91"/>
  <c r="M90"/>
  <c r="M89"/>
  <c r="L89"/>
  <c r="K89"/>
  <c r="J89"/>
  <c r="M88"/>
  <c r="I88"/>
  <c r="M87"/>
  <c r="I87"/>
  <c r="M86"/>
  <c r="I86"/>
  <c r="M85"/>
  <c r="I85"/>
  <c r="M84"/>
  <c r="L84"/>
  <c r="K84"/>
  <c r="J84"/>
  <c r="I84"/>
  <c r="H84"/>
  <c r="G84"/>
  <c r="F84"/>
  <c r="M83"/>
  <c r="I83"/>
  <c r="M82"/>
  <c r="L82"/>
  <c r="K82"/>
  <c r="J82"/>
  <c r="I82"/>
  <c r="H82"/>
  <c r="G82"/>
  <c r="F82"/>
  <c r="M81"/>
  <c r="M80"/>
  <c r="I80"/>
  <c r="M79"/>
  <c r="I79"/>
  <c r="M78"/>
  <c r="L78"/>
  <c r="K78"/>
  <c r="J78"/>
  <c r="I78"/>
  <c r="H78"/>
  <c r="G78"/>
  <c r="F78"/>
  <c r="M77"/>
  <c r="I77"/>
  <c r="M76"/>
  <c r="I76"/>
  <c r="M75"/>
  <c r="L75"/>
  <c r="K75"/>
  <c r="J75"/>
  <c r="I75"/>
  <c r="H75"/>
  <c r="G75"/>
  <c r="F75"/>
  <c r="M74"/>
  <c r="M73"/>
  <c r="M72"/>
  <c r="I72"/>
  <c r="M71"/>
  <c r="L71"/>
  <c r="K71"/>
  <c r="J71"/>
  <c r="I71"/>
  <c r="H71"/>
  <c r="G71"/>
  <c r="F71"/>
  <c r="M70"/>
  <c r="I70"/>
  <c r="M69"/>
  <c r="I69"/>
  <c r="M68"/>
  <c r="L68"/>
  <c r="K68"/>
  <c r="J68"/>
  <c r="I68"/>
  <c r="H68"/>
  <c r="G68"/>
  <c r="F68"/>
  <c r="M67"/>
  <c r="L67"/>
  <c r="K67"/>
  <c r="J67"/>
  <c r="I67"/>
  <c r="H67"/>
  <c r="G67"/>
  <c r="F67"/>
  <c r="M66"/>
  <c r="M65"/>
  <c r="I65"/>
  <c r="M64"/>
  <c r="I64"/>
  <c r="M63"/>
  <c r="I63"/>
  <c r="M62"/>
  <c r="I62"/>
  <c r="M61"/>
  <c r="I61"/>
  <c r="M60"/>
  <c r="L60"/>
  <c r="K60"/>
  <c r="J60"/>
  <c r="I60"/>
  <c r="H60"/>
  <c r="G60"/>
  <c r="F60"/>
  <c r="M59"/>
  <c r="I59"/>
  <c r="M58"/>
  <c r="L58"/>
  <c r="K58"/>
  <c r="J58"/>
  <c r="I58"/>
  <c r="H58"/>
  <c r="G58"/>
  <c r="F58"/>
  <c r="M57"/>
  <c r="M56"/>
  <c r="M55"/>
  <c r="I55"/>
  <c r="M54"/>
  <c r="M53"/>
  <c r="I53"/>
  <c r="M52"/>
  <c r="L52"/>
  <c r="K52"/>
  <c r="J52"/>
  <c r="I52"/>
  <c r="H52"/>
  <c r="G52"/>
  <c r="F52"/>
  <c r="M51"/>
  <c r="M50"/>
  <c r="I50"/>
  <c r="I49"/>
  <c r="M48"/>
  <c r="I48"/>
  <c r="M47"/>
  <c r="I47"/>
  <c r="M46"/>
  <c r="I46"/>
  <c r="M45"/>
  <c r="L45"/>
  <c r="K45"/>
  <c r="J45"/>
  <c r="I45"/>
  <c r="H45"/>
  <c r="G45"/>
  <c r="F45"/>
  <c r="M44"/>
  <c r="I44"/>
  <c r="M43"/>
  <c r="L43"/>
  <c r="J43"/>
  <c r="I43"/>
  <c r="M42"/>
  <c r="I42"/>
  <c r="M41"/>
  <c r="L41"/>
  <c r="K41"/>
  <c r="J41"/>
  <c r="I41"/>
  <c r="H41"/>
  <c r="G41"/>
  <c r="F41"/>
  <c r="M40"/>
  <c r="L40"/>
  <c r="K40"/>
  <c r="J40"/>
  <c r="I40"/>
  <c r="H40"/>
  <c r="G40"/>
  <c r="F40"/>
  <c r="L37"/>
  <c r="K37"/>
  <c r="J37"/>
  <c r="I37"/>
  <c r="H37"/>
  <c r="G37"/>
  <c r="F37"/>
  <c r="M36"/>
  <c r="M35"/>
  <c r="I35"/>
  <c r="M34"/>
  <c r="L34"/>
  <c r="K34"/>
  <c r="J34"/>
  <c r="I34"/>
  <c r="H34"/>
  <c r="G34"/>
  <c r="F34"/>
  <c r="M33"/>
  <c r="I33"/>
  <c r="M32"/>
  <c r="L32"/>
  <c r="K32"/>
  <c r="J32"/>
  <c r="I32"/>
  <c r="H32"/>
  <c r="G32"/>
  <c r="F32"/>
  <c r="M31"/>
  <c r="I31"/>
  <c r="M30"/>
  <c r="L30"/>
  <c r="K30"/>
  <c r="J30"/>
  <c r="I30"/>
  <c r="H30"/>
  <c r="G30"/>
  <c r="F30"/>
  <c r="I29"/>
  <c r="L28"/>
  <c r="K28"/>
  <c r="J28"/>
  <c r="I28"/>
  <c r="H28"/>
  <c r="G28"/>
  <c r="F28"/>
  <c r="M27"/>
  <c r="I27"/>
  <c r="M26"/>
  <c r="I26"/>
  <c r="M25"/>
  <c r="L25"/>
  <c r="K25"/>
  <c r="J25"/>
  <c r="I25"/>
  <c r="H25"/>
  <c r="G25"/>
  <c r="F25"/>
  <c r="L23"/>
  <c r="K23"/>
  <c r="J23"/>
  <c r="I23"/>
  <c r="H23"/>
  <c r="G23"/>
  <c r="F23"/>
  <c r="L21"/>
  <c r="K21"/>
  <c r="J21"/>
  <c r="I21"/>
  <c r="H21"/>
  <c r="G21"/>
  <c r="F21"/>
  <c r="M20"/>
  <c r="I20"/>
  <c r="M19"/>
  <c r="I19"/>
  <c r="M18"/>
  <c r="L18"/>
  <c r="K18"/>
  <c r="J18"/>
  <c r="I18"/>
  <c r="H18"/>
  <c r="G18"/>
  <c r="F18"/>
  <c r="M17"/>
  <c r="L17"/>
  <c r="K17"/>
  <c r="J17"/>
  <c r="I17"/>
  <c r="H17"/>
  <c r="G17"/>
  <c r="F17"/>
  <c r="M16"/>
  <c r="I16"/>
  <c r="M15"/>
  <c r="M14"/>
  <c r="I14"/>
  <c r="M13"/>
  <c r="I13"/>
  <c r="M12"/>
  <c r="L12"/>
  <c r="K12"/>
  <c r="J12"/>
  <c r="I12"/>
  <c r="H12"/>
  <c r="G12"/>
  <c r="F12"/>
  <c r="AG881" i="30"/>
  <c r="AF881"/>
  <c r="AE881"/>
  <c r="AD881"/>
  <c r="AC881"/>
  <c r="AB881"/>
  <c r="AA881"/>
  <c r="Z881"/>
  <c r="Y881"/>
  <c r="X881"/>
  <c r="W881"/>
  <c r="V881"/>
  <c r="U881"/>
  <c r="T881"/>
  <c r="S881"/>
  <c r="R881"/>
  <c r="Q881"/>
  <c r="P881"/>
  <c r="O881"/>
  <c r="N881"/>
  <c r="M881"/>
  <c r="L881"/>
  <c r="K881"/>
  <c r="J881"/>
  <c r="I881"/>
  <c r="AB880"/>
  <c r="Z880"/>
  <c r="X880"/>
  <c r="V880"/>
  <c r="T880"/>
  <c r="R880"/>
  <c r="P880"/>
  <c r="N880"/>
  <c r="L880"/>
  <c r="J880"/>
  <c r="AF879"/>
  <c r="AE879"/>
  <c r="AD879"/>
  <c r="AC879"/>
  <c r="AB879"/>
  <c r="AA879"/>
  <c r="Z879"/>
  <c r="Y879"/>
  <c r="X879"/>
  <c r="W879"/>
  <c r="V879"/>
  <c r="U879"/>
  <c r="T879"/>
  <c r="S879"/>
  <c r="R879"/>
  <c r="Q879"/>
  <c r="P879"/>
  <c r="O879"/>
  <c r="N879"/>
  <c r="M879"/>
  <c r="L879"/>
  <c r="K879"/>
  <c r="J879"/>
  <c r="I879"/>
  <c r="AF878"/>
  <c r="AE878"/>
  <c r="AD878"/>
  <c r="AC878"/>
  <c r="AB878"/>
  <c r="AA878"/>
  <c r="Z878"/>
  <c r="Y878"/>
  <c r="X878"/>
  <c r="W878"/>
  <c r="V878"/>
  <c r="U878"/>
  <c r="T878"/>
  <c r="S878"/>
  <c r="R878"/>
  <c r="Q878"/>
  <c r="P878"/>
  <c r="O878"/>
  <c r="N878"/>
  <c r="M878"/>
  <c r="L878"/>
  <c r="K878"/>
  <c r="J878"/>
  <c r="I878"/>
  <c r="AB877"/>
  <c r="Z877"/>
  <c r="X877"/>
  <c r="V877"/>
  <c r="T877"/>
  <c r="R877"/>
  <c r="P877"/>
  <c r="N877"/>
  <c r="L877"/>
  <c r="J877"/>
  <c r="AF876"/>
  <c r="AE876"/>
  <c r="AD876"/>
  <c r="AC876"/>
  <c r="AB876"/>
  <c r="AA876"/>
  <c r="Z876"/>
  <c r="Y876"/>
  <c r="X876"/>
  <c r="W876"/>
  <c r="V876"/>
  <c r="U876"/>
  <c r="T876"/>
  <c r="S876"/>
  <c r="R876"/>
  <c r="Q876"/>
  <c r="P876"/>
  <c r="O876"/>
  <c r="N876"/>
  <c r="M876"/>
  <c r="L876"/>
  <c r="K876"/>
  <c r="J876"/>
  <c r="I876"/>
  <c r="AF875"/>
  <c r="AE875"/>
  <c r="AD875"/>
  <c r="AC875"/>
  <c r="AB875"/>
  <c r="AA875"/>
  <c r="Z875"/>
  <c r="Y875"/>
  <c r="X875"/>
  <c r="W875"/>
  <c r="V875"/>
  <c r="U875"/>
  <c r="T875"/>
  <c r="S875"/>
  <c r="R875"/>
  <c r="Q875"/>
  <c r="P875"/>
  <c r="O875"/>
  <c r="N875"/>
  <c r="M875"/>
  <c r="L875"/>
  <c r="K875"/>
  <c r="J875"/>
  <c r="I875"/>
  <c r="AF874"/>
  <c r="AE874"/>
  <c r="AD874"/>
  <c r="AC874"/>
  <c r="AB874"/>
  <c r="AA874"/>
  <c r="Z874"/>
  <c r="Y874"/>
  <c r="X874"/>
  <c r="W874"/>
  <c r="V874"/>
  <c r="U874"/>
  <c r="T874"/>
  <c r="S874"/>
  <c r="R874"/>
  <c r="Q874"/>
  <c r="P874"/>
  <c r="O874"/>
  <c r="N874"/>
  <c r="M874"/>
  <c r="L874"/>
  <c r="K874"/>
  <c r="J874"/>
  <c r="I874"/>
  <c r="AF873"/>
  <c r="AE873"/>
  <c r="AD873"/>
  <c r="AC873"/>
  <c r="AB873"/>
  <c r="AA873"/>
  <c r="Z873"/>
  <c r="Y873"/>
  <c r="X873"/>
  <c r="W873"/>
  <c r="V873"/>
  <c r="U873"/>
  <c r="T873"/>
  <c r="S873"/>
  <c r="R873"/>
  <c r="Q873"/>
  <c r="P873"/>
  <c r="O873"/>
  <c r="N873"/>
  <c r="M873"/>
  <c r="L873"/>
  <c r="K873"/>
  <c r="J873"/>
  <c r="I873"/>
  <c r="AB872"/>
  <c r="Z872"/>
  <c r="X872"/>
  <c r="V872"/>
  <c r="T872"/>
  <c r="R872"/>
  <c r="P872"/>
  <c r="N872"/>
  <c r="L872"/>
  <c r="J872"/>
  <c r="AF871"/>
  <c r="AE871"/>
  <c r="AD871"/>
  <c r="AC871"/>
  <c r="AB871"/>
  <c r="AA871"/>
  <c r="Z871"/>
  <c r="Y871"/>
  <c r="X871"/>
  <c r="W871"/>
  <c r="V871"/>
  <c r="U871"/>
  <c r="T871"/>
  <c r="S871"/>
  <c r="R871"/>
  <c r="Q871"/>
  <c r="P871"/>
  <c r="O871"/>
  <c r="N871"/>
  <c r="M871"/>
  <c r="L871"/>
  <c r="K871"/>
  <c r="J871"/>
  <c r="I871"/>
  <c r="AG870"/>
  <c r="AB870"/>
  <c r="Z870"/>
  <c r="X870"/>
  <c r="V870"/>
  <c r="T870"/>
  <c r="R870"/>
  <c r="P870"/>
  <c r="N870"/>
  <c r="L870"/>
  <c r="J870"/>
  <c r="AG869"/>
  <c r="AF869"/>
  <c r="AE869"/>
  <c r="AD869"/>
  <c r="AC869"/>
  <c r="AB869"/>
  <c r="AA869"/>
  <c r="Z869"/>
  <c r="Y869"/>
  <c r="X869"/>
  <c r="W869"/>
  <c r="V869"/>
  <c r="U869"/>
  <c r="T869"/>
  <c r="S869"/>
  <c r="R869"/>
  <c r="Q869"/>
  <c r="P869"/>
  <c r="O869"/>
  <c r="N869"/>
  <c r="M869"/>
  <c r="L869"/>
  <c r="K869"/>
  <c r="J869"/>
  <c r="I869"/>
  <c r="AG868"/>
  <c r="AF868"/>
  <c r="AE868"/>
  <c r="AD868"/>
  <c r="AC868"/>
  <c r="AB868"/>
  <c r="AA868"/>
  <c r="Z868"/>
  <c r="Y868"/>
  <c r="X868"/>
  <c r="W868"/>
  <c r="V868"/>
  <c r="U868"/>
  <c r="T868"/>
  <c r="S868"/>
  <c r="R868"/>
  <c r="Q868"/>
  <c r="P868"/>
  <c r="O868"/>
  <c r="N868"/>
  <c r="M868"/>
  <c r="L868"/>
  <c r="K868"/>
  <c r="J868"/>
  <c r="I868"/>
  <c r="AG867"/>
  <c r="AB867"/>
  <c r="Z867"/>
  <c r="X867"/>
  <c r="V867"/>
  <c r="T867"/>
  <c r="R867"/>
  <c r="P867"/>
  <c r="N867"/>
  <c r="L867"/>
  <c r="AG866"/>
  <c r="AF866"/>
  <c r="AE866"/>
  <c r="AD866"/>
  <c r="AC866"/>
  <c r="AB866"/>
  <c r="AA866"/>
  <c r="Z866"/>
  <c r="Y866"/>
  <c r="X866"/>
  <c r="W866"/>
  <c r="V866"/>
  <c r="U866"/>
  <c r="T866"/>
  <c r="S866"/>
  <c r="R866"/>
  <c r="Q866"/>
  <c r="P866"/>
  <c r="O866"/>
  <c r="N866"/>
  <c r="M866"/>
  <c r="L866"/>
  <c r="K866"/>
  <c r="AG865"/>
  <c r="AF865"/>
  <c r="AE865"/>
  <c r="AD865"/>
  <c r="AC865"/>
  <c r="AB865"/>
  <c r="AA865"/>
  <c r="Z865"/>
  <c r="Y865"/>
  <c r="X865"/>
  <c r="W865"/>
  <c r="V865"/>
  <c r="U865"/>
  <c r="T865"/>
  <c r="S865"/>
  <c r="R865"/>
  <c r="Q865"/>
  <c r="P865"/>
  <c r="O865"/>
  <c r="N865"/>
  <c r="M865"/>
  <c r="L865"/>
  <c r="K865"/>
  <c r="AB864"/>
  <c r="Z864"/>
  <c r="X864"/>
  <c r="V864"/>
  <c r="T864"/>
  <c r="R864"/>
  <c r="P864"/>
  <c r="N864"/>
  <c r="L864"/>
  <c r="J864"/>
  <c r="AF863"/>
  <c r="AE863"/>
  <c r="AD863"/>
  <c r="AC863"/>
  <c r="AB863"/>
  <c r="AA863"/>
  <c r="Z863"/>
  <c r="Y863"/>
  <c r="X863"/>
  <c r="W863"/>
  <c r="V863"/>
  <c r="U863"/>
  <c r="T863"/>
  <c r="S863"/>
  <c r="R863"/>
  <c r="Q863"/>
  <c r="P863"/>
  <c r="O863"/>
  <c r="N863"/>
  <c r="M863"/>
  <c r="L863"/>
  <c r="K863"/>
  <c r="J863"/>
  <c r="I863"/>
  <c r="AF862"/>
  <c r="AE862"/>
  <c r="AD862"/>
  <c r="AC862"/>
  <c r="AB862"/>
  <c r="AA862"/>
  <c r="Z862"/>
  <c r="Y862"/>
  <c r="X862"/>
  <c r="W862"/>
  <c r="V862"/>
  <c r="U862"/>
  <c r="T862"/>
  <c r="S862"/>
  <c r="R862"/>
  <c r="Q862"/>
  <c r="P862"/>
  <c r="O862"/>
  <c r="N862"/>
  <c r="M862"/>
  <c r="L862"/>
  <c r="K862"/>
  <c r="J862"/>
  <c r="I862"/>
  <c r="AG861"/>
  <c r="AB861"/>
  <c r="AG860"/>
  <c r="AF860"/>
  <c r="AE860"/>
  <c r="AD860"/>
  <c r="AC860"/>
  <c r="AB860"/>
  <c r="AA860"/>
  <c r="AG859"/>
  <c r="AF859"/>
  <c r="AE859"/>
  <c r="AD859"/>
  <c r="AC859"/>
  <c r="AB859"/>
  <c r="AA859"/>
  <c r="AB858"/>
  <c r="Z858"/>
  <c r="X858"/>
  <c r="V858"/>
  <c r="T858"/>
  <c r="R858"/>
  <c r="P858"/>
  <c r="N858"/>
  <c r="L858"/>
  <c r="AF857"/>
  <c r="AE857"/>
  <c r="AD857"/>
  <c r="AC857"/>
  <c r="AB857"/>
  <c r="AA857"/>
  <c r="Z857"/>
  <c r="Y857"/>
  <c r="X857"/>
  <c r="W857"/>
  <c r="V857"/>
  <c r="U857"/>
  <c r="T857"/>
  <c r="S857"/>
  <c r="R857"/>
  <c r="Q857"/>
  <c r="P857"/>
  <c r="O857"/>
  <c r="N857"/>
  <c r="M857"/>
  <c r="L857"/>
  <c r="K857"/>
  <c r="AF856"/>
  <c r="AE856"/>
  <c r="AD856"/>
  <c r="AC856"/>
  <c r="AB856"/>
  <c r="AA856"/>
  <c r="Z856"/>
  <c r="Y856"/>
  <c r="X856"/>
  <c r="W856"/>
  <c r="V856"/>
  <c r="U856"/>
  <c r="T856"/>
  <c r="S856"/>
  <c r="R856"/>
  <c r="Q856"/>
  <c r="P856"/>
  <c r="O856"/>
  <c r="N856"/>
  <c r="M856"/>
  <c r="L856"/>
  <c r="K856"/>
  <c r="AG855"/>
  <c r="AB855"/>
  <c r="Z855"/>
  <c r="X855"/>
  <c r="V855"/>
  <c r="T855"/>
  <c r="R855"/>
  <c r="P855"/>
  <c r="N855"/>
  <c r="L855"/>
  <c r="J855"/>
  <c r="AG854"/>
  <c r="AF854"/>
  <c r="AE854"/>
  <c r="AD854"/>
  <c r="AC854"/>
  <c r="AB854"/>
  <c r="AA854"/>
  <c r="Z854"/>
  <c r="Y854"/>
  <c r="X854"/>
  <c r="W854"/>
  <c r="V854"/>
  <c r="U854"/>
  <c r="T854"/>
  <c r="S854"/>
  <c r="R854"/>
  <c r="Q854"/>
  <c r="P854"/>
  <c r="O854"/>
  <c r="N854"/>
  <c r="M854"/>
  <c r="L854"/>
  <c r="K854"/>
  <c r="J854"/>
  <c r="I854"/>
  <c r="AG853"/>
  <c r="AB853"/>
  <c r="Z853"/>
  <c r="X853"/>
  <c r="V853"/>
  <c r="T853"/>
  <c r="R853"/>
  <c r="P853"/>
  <c r="N853"/>
  <c r="L853"/>
  <c r="J853"/>
  <c r="AG852"/>
  <c r="AF852"/>
  <c r="AE852"/>
  <c r="AD852"/>
  <c r="AC852"/>
  <c r="AB852"/>
  <c r="AA852"/>
  <c r="Z852"/>
  <c r="Y852"/>
  <c r="X852"/>
  <c r="W852"/>
  <c r="V852"/>
  <c r="U852"/>
  <c r="T852"/>
  <c r="S852"/>
  <c r="R852"/>
  <c r="Q852"/>
  <c r="P852"/>
  <c r="O852"/>
  <c r="N852"/>
  <c r="M852"/>
  <c r="L852"/>
  <c r="K852"/>
  <c r="J852"/>
  <c r="I852"/>
  <c r="AG851"/>
  <c r="AB851"/>
  <c r="Z851"/>
  <c r="X851"/>
  <c r="V851"/>
  <c r="T851"/>
  <c r="R851"/>
  <c r="P851"/>
  <c r="N851"/>
  <c r="L851"/>
  <c r="J851"/>
  <c r="AG850"/>
  <c r="AF850"/>
  <c r="AE850"/>
  <c r="AD850"/>
  <c r="AC850"/>
  <c r="AB850"/>
  <c r="AA850"/>
  <c r="Z850"/>
  <c r="Y850"/>
  <c r="X850"/>
  <c r="W850"/>
  <c r="V850"/>
  <c r="U850"/>
  <c r="T850"/>
  <c r="S850"/>
  <c r="R850"/>
  <c r="Q850"/>
  <c r="P850"/>
  <c r="O850"/>
  <c r="N850"/>
  <c r="M850"/>
  <c r="L850"/>
  <c r="K850"/>
  <c r="J850"/>
  <c r="I850"/>
  <c r="AG849"/>
  <c r="AF849"/>
  <c r="AE849"/>
  <c r="AD849"/>
  <c r="AC849"/>
  <c r="AB849"/>
  <c r="AA849"/>
  <c r="Z849"/>
  <c r="Y849"/>
  <c r="X849"/>
  <c r="W849"/>
  <c r="V849"/>
  <c r="U849"/>
  <c r="T849"/>
  <c r="S849"/>
  <c r="R849"/>
  <c r="Q849"/>
  <c r="P849"/>
  <c r="O849"/>
  <c r="N849"/>
  <c r="M849"/>
  <c r="L849"/>
  <c r="K849"/>
  <c r="J849"/>
  <c r="I849"/>
  <c r="AG848"/>
  <c r="AF848"/>
  <c r="AE848"/>
  <c r="AD848"/>
  <c r="AC848"/>
  <c r="AB848"/>
  <c r="AA848"/>
  <c r="Z848"/>
  <c r="Y848"/>
  <c r="X848"/>
  <c r="W848"/>
  <c r="V848"/>
  <c r="U848"/>
  <c r="T848"/>
  <c r="S848"/>
  <c r="R848"/>
  <c r="Q848"/>
  <c r="P848"/>
  <c r="O848"/>
  <c r="N848"/>
  <c r="M848"/>
  <c r="L848"/>
  <c r="K848"/>
  <c r="J848"/>
  <c r="I848"/>
  <c r="AG847"/>
  <c r="AF847"/>
  <c r="AE847"/>
  <c r="AD847"/>
  <c r="AC847"/>
  <c r="AB847"/>
  <c r="AA847"/>
  <c r="Z847"/>
  <c r="Y847"/>
  <c r="X847"/>
  <c r="W847"/>
  <c r="V847"/>
  <c r="U847"/>
  <c r="T847"/>
  <c r="S847"/>
  <c r="R847"/>
  <c r="Q847"/>
  <c r="P847"/>
  <c r="O847"/>
  <c r="N847"/>
  <c r="M847"/>
  <c r="L847"/>
  <c r="K847"/>
  <c r="J847"/>
  <c r="I847"/>
  <c r="H847"/>
  <c r="G847"/>
  <c r="AG846"/>
  <c r="AB846"/>
  <c r="Z846"/>
  <c r="X846"/>
  <c r="V846"/>
  <c r="T846"/>
  <c r="R846"/>
  <c r="P846"/>
  <c r="N846"/>
  <c r="L846"/>
  <c r="J846"/>
  <c r="AG845"/>
  <c r="AF845"/>
  <c r="AE845"/>
  <c r="AD845"/>
  <c r="AC845"/>
  <c r="AB845"/>
  <c r="AA845"/>
  <c r="Z845"/>
  <c r="Y845"/>
  <c r="X845"/>
  <c r="W845"/>
  <c r="V845"/>
  <c r="U845"/>
  <c r="T845"/>
  <c r="S845"/>
  <c r="R845"/>
  <c r="Q845"/>
  <c r="P845"/>
  <c r="O845"/>
  <c r="N845"/>
  <c r="M845"/>
  <c r="L845"/>
  <c r="K845"/>
  <c r="J845"/>
  <c r="I845"/>
  <c r="AG844"/>
  <c r="AF844"/>
  <c r="AE844"/>
  <c r="AD844"/>
  <c r="AC844"/>
  <c r="AB844"/>
  <c r="AA844"/>
  <c r="Z844"/>
  <c r="Y844"/>
  <c r="X844"/>
  <c r="W844"/>
  <c r="V844"/>
  <c r="U844"/>
  <c r="T844"/>
  <c r="S844"/>
  <c r="R844"/>
  <c r="Q844"/>
  <c r="P844"/>
  <c r="O844"/>
  <c r="N844"/>
  <c r="M844"/>
  <c r="L844"/>
  <c r="K844"/>
  <c r="J844"/>
  <c r="I844"/>
  <c r="H844"/>
  <c r="G844"/>
  <c r="AG843"/>
  <c r="AF843"/>
  <c r="AE843"/>
  <c r="AD843"/>
  <c r="AC843"/>
  <c r="AB843"/>
  <c r="AA843"/>
  <c r="Z843"/>
  <c r="Y843"/>
  <c r="X843"/>
  <c r="W843"/>
  <c r="V843"/>
  <c r="U843"/>
  <c r="T843"/>
  <c r="S843"/>
  <c r="R843"/>
  <c r="Q843"/>
  <c r="P843"/>
  <c r="O843"/>
  <c r="N843"/>
  <c r="M843"/>
  <c r="L843"/>
  <c r="K843"/>
  <c r="J843"/>
  <c r="I843"/>
  <c r="AG842"/>
  <c r="AF842"/>
  <c r="AE842"/>
  <c r="AD842"/>
  <c r="AC842"/>
  <c r="AB842"/>
  <c r="AA842"/>
  <c r="Z842"/>
  <c r="Y842"/>
  <c r="X842"/>
  <c r="W842"/>
  <c r="V842"/>
  <c r="U842"/>
  <c r="T842"/>
  <c r="S842"/>
  <c r="R842"/>
  <c r="Q842"/>
  <c r="P842"/>
  <c r="O842"/>
  <c r="N842"/>
  <c r="M842"/>
  <c r="L842"/>
  <c r="K842"/>
  <c r="J842"/>
  <c r="I842"/>
  <c r="H842"/>
  <c r="G842"/>
  <c r="AG841"/>
  <c r="AF841"/>
  <c r="AE841"/>
  <c r="AD841"/>
  <c r="AC841"/>
  <c r="AB841"/>
  <c r="AA841"/>
  <c r="Z841"/>
  <c r="Y841"/>
  <c r="X841"/>
  <c r="W841"/>
  <c r="V841"/>
  <c r="U841"/>
  <c r="T841"/>
  <c r="S841"/>
  <c r="R841"/>
  <c r="Q841"/>
  <c r="P841"/>
  <c r="O841"/>
  <c r="N841"/>
  <c r="M841"/>
  <c r="L841"/>
  <c r="K841"/>
  <c r="J841"/>
  <c r="I841"/>
  <c r="H841"/>
  <c r="G841"/>
  <c r="AG840"/>
  <c r="AB840"/>
  <c r="Z840"/>
  <c r="X840"/>
  <c r="V840"/>
  <c r="T840"/>
  <c r="R840"/>
  <c r="P840"/>
  <c r="N840"/>
  <c r="L840"/>
  <c r="J840"/>
  <c r="AG839"/>
  <c r="AF839"/>
  <c r="AE839"/>
  <c r="AD839"/>
  <c r="AC839"/>
  <c r="AB839"/>
  <c r="AA839"/>
  <c r="Z839"/>
  <c r="Y839"/>
  <c r="X839"/>
  <c r="W839"/>
  <c r="V839"/>
  <c r="U839"/>
  <c r="T839"/>
  <c r="S839"/>
  <c r="R839"/>
  <c r="Q839"/>
  <c r="P839"/>
  <c r="O839"/>
  <c r="N839"/>
  <c r="M839"/>
  <c r="L839"/>
  <c r="K839"/>
  <c r="J839"/>
  <c r="I839"/>
  <c r="AG838"/>
  <c r="AB838"/>
  <c r="Z838"/>
  <c r="X838"/>
  <c r="V838"/>
  <c r="T838"/>
  <c r="R838"/>
  <c r="P838"/>
  <c r="N838"/>
  <c r="L838"/>
  <c r="J838"/>
  <c r="AG837"/>
  <c r="AF837"/>
  <c r="AE837"/>
  <c r="AD837"/>
  <c r="AC837"/>
  <c r="AB837"/>
  <c r="AA837"/>
  <c r="Z837"/>
  <c r="Y837"/>
  <c r="X837"/>
  <c r="W837"/>
  <c r="V837"/>
  <c r="U837"/>
  <c r="T837"/>
  <c r="S837"/>
  <c r="R837"/>
  <c r="Q837"/>
  <c r="P837"/>
  <c r="O837"/>
  <c r="N837"/>
  <c r="M837"/>
  <c r="L837"/>
  <c r="K837"/>
  <c r="J837"/>
  <c r="I837"/>
  <c r="AG836"/>
  <c r="AF836"/>
  <c r="AE836"/>
  <c r="AD836"/>
  <c r="AC836"/>
  <c r="AB836"/>
  <c r="AA836"/>
  <c r="Z836"/>
  <c r="Y836"/>
  <c r="X836"/>
  <c r="W836"/>
  <c r="V836"/>
  <c r="U836"/>
  <c r="T836"/>
  <c r="S836"/>
  <c r="R836"/>
  <c r="Q836"/>
  <c r="P836"/>
  <c r="O836"/>
  <c r="N836"/>
  <c r="M836"/>
  <c r="L836"/>
  <c r="K836"/>
  <c r="J836"/>
  <c r="I836"/>
  <c r="AG835"/>
  <c r="AC835"/>
  <c r="AB835"/>
  <c r="AA835"/>
  <c r="Z835"/>
  <c r="Y835"/>
  <c r="X835"/>
  <c r="W835"/>
  <c r="V835"/>
  <c r="U835"/>
  <c r="T835"/>
  <c r="R835"/>
  <c r="P835"/>
  <c r="N835"/>
  <c r="L835"/>
  <c r="J835"/>
  <c r="AG834"/>
  <c r="AF834"/>
  <c r="AE834"/>
  <c r="AD834"/>
  <c r="AC834"/>
  <c r="AB834"/>
  <c r="AA834"/>
  <c r="Z834"/>
  <c r="Y834"/>
  <c r="X834"/>
  <c r="W834"/>
  <c r="V834"/>
  <c r="U834"/>
  <c r="T834"/>
  <c r="S834"/>
  <c r="R834"/>
  <c r="Q834"/>
  <c r="P834"/>
  <c r="O834"/>
  <c r="N834"/>
  <c r="M834"/>
  <c r="L834"/>
  <c r="K834"/>
  <c r="J834"/>
  <c r="I834"/>
  <c r="AG833"/>
  <c r="AB833"/>
  <c r="Z833"/>
  <c r="X833"/>
  <c r="V833"/>
  <c r="T833"/>
  <c r="R833"/>
  <c r="P833"/>
  <c r="N833"/>
  <c r="L833"/>
  <c r="J833"/>
  <c r="AG832"/>
  <c r="AF832"/>
  <c r="AE832"/>
  <c r="AD832"/>
  <c r="AC832"/>
  <c r="AB832"/>
  <c r="AA832"/>
  <c r="Z832"/>
  <c r="Y832"/>
  <c r="X832"/>
  <c r="W832"/>
  <c r="V832"/>
  <c r="U832"/>
  <c r="T832"/>
  <c r="S832"/>
  <c r="R832"/>
  <c r="Q832"/>
  <c r="P832"/>
  <c r="O832"/>
  <c r="N832"/>
  <c r="M832"/>
  <c r="L832"/>
  <c r="K832"/>
  <c r="J832"/>
  <c r="I832"/>
  <c r="AB831"/>
  <c r="Z831"/>
  <c r="X831"/>
  <c r="V831"/>
  <c r="T831"/>
  <c r="R831"/>
  <c r="P831"/>
  <c r="N831"/>
  <c r="L831"/>
  <c r="J831"/>
  <c r="AG830"/>
  <c r="AC830"/>
  <c r="AB830"/>
  <c r="AA830"/>
  <c r="Z830"/>
  <c r="Y830"/>
  <c r="X830"/>
  <c r="W830"/>
  <c r="V830"/>
  <c r="U830"/>
  <c r="T830"/>
  <c r="R830"/>
  <c r="P830"/>
  <c r="N830"/>
  <c r="L830"/>
  <c r="J830"/>
  <c r="AG829"/>
  <c r="AF829"/>
  <c r="AE829"/>
  <c r="AD829"/>
  <c r="AC829"/>
  <c r="AB829"/>
  <c r="AA829"/>
  <c r="Z829"/>
  <c r="Y829"/>
  <c r="X829"/>
  <c r="W829"/>
  <c r="V829"/>
  <c r="U829"/>
  <c r="T829"/>
  <c r="S829"/>
  <c r="R829"/>
  <c r="Q829"/>
  <c r="P829"/>
  <c r="O829"/>
  <c r="N829"/>
  <c r="M829"/>
  <c r="L829"/>
  <c r="K829"/>
  <c r="J829"/>
  <c r="I829"/>
  <c r="AG828"/>
  <c r="AF828"/>
  <c r="AE828"/>
  <c r="AD828"/>
  <c r="AC828"/>
  <c r="AB828"/>
  <c r="AA828"/>
  <c r="Z828"/>
  <c r="Y828"/>
  <c r="X828"/>
  <c r="W828"/>
  <c r="V828"/>
  <c r="U828"/>
  <c r="T828"/>
  <c r="S828"/>
  <c r="R828"/>
  <c r="Q828"/>
  <c r="P828"/>
  <c r="O828"/>
  <c r="N828"/>
  <c r="M828"/>
  <c r="L828"/>
  <c r="K828"/>
  <c r="J828"/>
  <c r="I828"/>
  <c r="AG827"/>
  <c r="AF827"/>
  <c r="AE827"/>
  <c r="AD827"/>
  <c r="AC827"/>
  <c r="AB827"/>
  <c r="AA827"/>
  <c r="Z827"/>
  <c r="Y827"/>
  <c r="X827"/>
  <c r="W827"/>
  <c r="V827"/>
  <c r="U827"/>
  <c r="T827"/>
  <c r="S827"/>
  <c r="R827"/>
  <c r="Q827"/>
  <c r="P827"/>
  <c r="O827"/>
  <c r="N827"/>
  <c r="M827"/>
  <c r="L827"/>
  <c r="K827"/>
  <c r="J827"/>
  <c r="I827"/>
  <c r="AG826"/>
  <c r="AF826"/>
  <c r="AE826"/>
  <c r="AD826"/>
  <c r="AC826"/>
  <c r="AB826"/>
  <c r="AA826"/>
  <c r="Z826"/>
  <c r="Y826"/>
  <c r="X826"/>
  <c r="W826"/>
  <c r="V826"/>
  <c r="U826"/>
  <c r="T826"/>
  <c r="S826"/>
  <c r="R826"/>
  <c r="Q826"/>
  <c r="P826"/>
  <c r="O826"/>
  <c r="N826"/>
  <c r="M826"/>
  <c r="L826"/>
  <c r="K826"/>
  <c r="J826"/>
  <c r="I826"/>
  <c r="AG825"/>
  <c r="AF825"/>
  <c r="AE825"/>
  <c r="AD825"/>
  <c r="AC825"/>
  <c r="AB825"/>
  <c r="AA825"/>
  <c r="Z825"/>
  <c r="Y825"/>
  <c r="X825"/>
  <c r="W825"/>
  <c r="V825"/>
  <c r="U825"/>
  <c r="T825"/>
  <c r="S825"/>
  <c r="R825"/>
  <c r="Q825"/>
  <c r="P825"/>
  <c r="O825"/>
  <c r="N825"/>
  <c r="M825"/>
  <c r="L825"/>
  <c r="K825"/>
  <c r="J825"/>
  <c r="I825"/>
  <c r="AG824"/>
  <c r="AF824"/>
  <c r="AE824"/>
  <c r="AD824"/>
  <c r="AC824"/>
  <c r="AB824"/>
  <c r="AA824"/>
  <c r="Z824"/>
  <c r="Y824"/>
  <c r="X824"/>
  <c r="W824"/>
  <c r="V824"/>
  <c r="U824"/>
  <c r="T824"/>
  <c r="S824"/>
  <c r="R824"/>
  <c r="Q824"/>
  <c r="P824"/>
  <c r="O824"/>
  <c r="N824"/>
  <c r="M824"/>
  <c r="L824"/>
  <c r="K824"/>
  <c r="J824"/>
  <c r="I824"/>
  <c r="AB823"/>
  <c r="Z823"/>
  <c r="X823"/>
  <c r="V823"/>
  <c r="T823"/>
  <c r="R823"/>
  <c r="P823"/>
  <c r="N823"/>
  <c r="L823"/>
  <c r="J823"/>
  <c r="AF822"/>
  <c r="AE822"/>
  <c r="AD822"/>
  <c r="AC822"/>
  <c r="AB822"/>
  <c r="AA822"/>
  <c r="Z822"/>
  <c r="Y822"/>
  <c r="X822"/>
  <c r="W822"/>
  <c r="V822"/>
  <c r="U822"/>
  <c r="T822"/>
  <c r="S822"/>
  <c r="R822"/>
  <c r="Q822"/>
  <c r="P822"/>
  <c r="O822"/>
  <c r="N822"/>
  <c r="M822"/>
  <c r="L822"/>
  <c r="K822"/>
  <c r="J822"/>
  <c r="I822"/>
  <c r="AF821"/>
  <c r="AE821"/>
  <c r="AD821"/>
  <c r="AC821"/>
  <c r="AB821"/>
  <c r="AA821"/>
  <c r="Z821"/>
  <c r="Y821"/>
  <c r="X821"/>
  <c r="W821"/>
  <c r="V821"/>
  <c r="U821"/>
  <c r="T821"/>
  <c r="S821"/>
  <c r="R821"/>
  <c r="Q821"/>
  <c r="P821"/>
  <c r="O821"/>
  <c r="N821"/>
  <c r="M821"/>
  <c r="L821"/>
  <c r="K821"/>
  <c r="J821"/>
  <c r="I821"/>
  <c r="AG820"/>
  <c r="AB820"/>
  <c r="Z820"/>
  <c r="X820"/>
  <c r="V820"/>
  <c r="T820"/>
  <c r="R820"/>
  <c r="P820"/>
  <c r="N820"/>
  <c r="L820"/>
  <c r="J820"/>
  <c r="AG819"/>
  <c r="AF819"/>
  <c r="AE819"/>
  <c r="AD819"/>
  <c r="AC819"/>
  <c r="AB819"/>
  <c r="AA819"/>
  <c r="Z819"/>
  <c r="Y819"/>
  <c r="X819"/>
  <c r="W819"/>
  <c r="V819"/>
  <c r="U819"/>
  <c r="T819"/>
  <c r="S819"/>
  <c r="R819"/>
  <c r="Q819"/>
  <c r="P819"/>
  <c r="O819"/>
  <c r="N819"/>
  <c r="M819"/>
  <c r="L819"/>
  <c r="K819"/>
  <c r="J819"/>
  <c r="I819"/>
  <c r="AG818"/>
  <c r="AB818"/>
  <c r="Z818"/>
  <c r="X818"/>
  <c r="V818"/>
  <c r="T818"/>
  <c r="R818"/>
  <c r="P818"/>
  <c r="N818"/>
  <c r="L818"/>
  <c r="J818"/>
  <c r="AG817"/>
  <c r="AF817"/>
  <c r="AE817"/>
  <c r="AD817"/>
  <c r="AC817"/>
  <c r="AB817"/>
  <c r="AA817"/>
  <c r="Z817"/>
  <c r="Y817"/>
  <c r="X817"/>
  <c r="W817"/>
  <c r="V817"/>
  <c r="U817"/>
  <c r="T817"/>
  <c r="S817"/>
  <c r="R817"/>
  <c r="Q817"/>
  <c r="P817"/>
  <c r="O817"/>
  <c r="N817"/>
  <c r="M817"/>
  <c r="L817"/>
  <c r="K817"/>
  <c r="J817"/>
  <c r="I817"/>
  <c r="AG816"/>
  <c r="AB816"/>
  <c r="Z816"/>
  <c r="X816"/>
  <c r="V816"/>
  <c r="T816"/>
  <c r="R816"/>
  <c r="P816"/>
  <c r="N816"/>
  <c r="L816"/>
  <c r="J816"/>
  <c r="AG815"/>
  <c r="AF815"/>
  <c r="AE815"/>
  <c r="AD815"/>
  <c r="AC815"/>
  <c r="AB815"/>
  <c r="AA815"/>
  <c r="Z815"/>
  <c r="Y815"/>
  <c r="X815"/>
  <c r="W815"/>
  <c r="V815"/>
  <c r="U815"/>
  <c r="T815"/>
  <c r="S815"/>
  <c r="R815"/>
  <c r="Q815"/>
  <c r="P815"/>
  <c r="O815"/>
  <c r="N815"/>
  <c r="M815"/>
  <c r="L815"/>
  <c r="K815"/>
  <c r="J815"/>
  <c r="I815"/>
  <c r="AG814"/>
  <c r="AF814"/>
  <c r="AE814"/>
  <c r="AD814"/>
  <c r="AC814"/>
  <c r="AB814"/>
  <c r="AA814"/>
  <c r="Z814"/>
  <c r="Y814"/>
  <c r="X814"/>
  <c r="W814"/>
  <c r="V814"/>
  <c r="U814"/>
  <c r="T814"/>
  <c r="S814"/>
  <c r="R814"/>
  <c r="Q814"/>
  <c r="P814"/>
  <c r="O814"/>
  <c r="N814"/>
  <c r="M814"/>
  <c r="L814"/>
  <c r="K814"/>
  <c r="J814"/>
  <c r="I814"/>
  <c r="AG813"/>
  <c r="AF813"/>
  <c r="AE813"/>
  <c r="AD813"/>
  <c r="AC813"/>
  <c r="AB813"/>
  <c r="AA813"/>
  <c r="Z813"/>
  <c r="Y813"/>
  <c r="X813"/>
  <c r="W813"/>
  <c r="V813"/>
  <c r="U813"/>
  <c r="T813"/>
  <c r="S813"/>
  <c r="R813"/>
  <c r="Q813"/>
  <c r="P813"/>
  <c r="O813"/>
  <c r="N813"/>
  <c r="M813"/>
  <c r="L813"/>
  <c r="K813"/>
  <c r="J813"/>
  <c r="I813"/>
  <c r="AG812"/>
  <c r="AF812"/>
  <c r="AE812"/>
  <c r="AD812"/>
  <c r="AC812"/>
  <c r="AB812"/>
  <c r="AA812"/>
  <c r="Z812"/>
  <c r="Y812"/>
  <c r="X812"/>
  <c r="W812"/>
  <c r="V812"/>
  <c r="U812"/>
  <c r="T812"/>
  <c r="S812"/>
  <c r="R812"/>
  <c r="Q812"/>
  <c r="P812"/>
  <c r="O812"/>
  <c r="N812"/>
  <c r="M812"/>
  <c r="L812"/>
  <c r="K812"/>
  <c r="J812"/>
  <c r="I812"/>
  <c r="H812"/>
  <c r="G812"/>
  <c r="AG811"/>
  <c r="AB811"/>
  <c r="AG810"/>
  <c r="AF810"/>
  <c r="AE810"/>
  <c r="AD810"/>
  <c r="AC810"/>
  <c r="AB810"/>
  <c r="AA810"/>
  <c r="AG809"/>
  <c r="AF809"/>
  <c r="AE809"/>
  <c r="AD809"/>
  <c r="AC809"/>
  <c r="AB809"/>
  <c r="AA809"/>
  <c r="AB808"/>
  <c r="Z808"/>
  <c r="X808"/>
  <c r="V808"/>
  <c r="T808"/>
  <c r="R808"/>
  <c r="P808"/>
  <c r="N808"/>
  <c r="L808"/>
  <c r="J808"/>
  <c r="AF807"/>
  <c r="AE807"/>
  <c r="AD807"/>
  <c r="AC807"/>
  <c r="AB807"/>
  <c r="AA807"/>
  <c r="Z807"/>
  <c r="Y807"/>
  <c r="X807"/>
  <c r="W807"/>
  <c r="V807"/>
  <c r="U807"/>
  <c r="T807"/>
  <c r="S807"/>
  <c r="R807"/>
  <c r="Q807"/>
  <c r="P807"/>
  <c r="O807"/>
  <c r="N807"/>
  <c r="M807"/>
  <c r="L807"/>
  <c r="K807"/>
  <c r="J807"/>
  <c r="I807"/>
  <c r="AF806"/>
  <c r="AE806"/>
  <c r="AD806"/>
  <c r="AC806"/>
  <c r="AB806"/>
  <c r="AA806"/>
  <c r="Z806"/>
  <c r="Y806"/>
  <c r="X806"/>
  <c r="W806"/>
  <c r="V806"/>
  <c r="U806"/>
  <c r="T806"/>
  <c r="S806"/>
  <c r="R806"/>
  <c r="Q806"/>
  <c r="P806"/>
  <c r="O806"/>
  <c r="N806"/>
  <c r="M806"/>
  <c r="L806"/>
  <c r="K806"/>
  <c r="J806"/>
  <c r="I806"/>
  <c r="AB805"/>
  <c r="Z805"/>
  <c r="X805"/>
  <c r="V805"/>
  <c r="T805"/>
  <c r="R805"/>
  <c r="P805"/>
  <c r="N805"/>
  <c r="L805"/>
  <c r="J805"/>
  <c r="AF804"/>
  <c r="AE804"/>
  <c r="AD804"/>
  <c r="AC804"/>
  <c r="AB804"/>
  <c r="AA804"/>
  <c r="Z804"/>
  <c r="Y804"/>
  <c r="X804"/>
  <c r="W804"/>
  <c r="V804"/>
  <c r="U804"/>
  <c r="T804"/>
  <c r="S804"/>
  <c r="R804"/>
  <c r="Q804"/>
  <c r="P804"/>
  <c r="O804"/>
  <c r="N804"/>
  <c r="M804"/>
  <c r="L804"/>
  <c r="K804"/>
  <c r="J804"/>
  <c r="I804"/>
  <c r="AF803"/>
  <c r="AE803"/>
  <c r="AD803"/>
  <c r="AC803"/>
  <c r="AB803"/>
  <c r="AA803"/>
  <c r="Z803"/>
  <c r="Y803"/>
  <c r="X803"/>
  <c r="W803"/>
  <c r="V803"/>
  <c r="U803"/>
  <c r="T803"/>
  <c r="S803"/>
  <c r="R803"/>
  <c r="Q803"/>
  <c r="P803"/>
  <c r="O803"/>
  <c r="N803"/>
  <c r="M803"/>
  <c r="L803"/>
  <c r="K803"/>
  <c r="J803"/>
  <c r="I803"/>
  <c r="AG802"/>
  <c r="AB802"/>
  <c r="Z802"/>
  <c r="X802"/>
  <c r="V802"/>
  <c r="T802"/>
  <c r="R802"/>
  <c r="P802"/>
  <c r="N802"/>
  <c r="L802"/>
  <c r="J802"/>
  <c r="AG801"/>
  <c r="AF801"/>
  <c r="AE801"/>
  <c r="AD801"/>
  <c r="AC801"/>
  <c r="AB801"/>
  <c r="AA801"/>
  <c r="Z801"/>
  <c r="Y801"/>
  <c r="X801"/>
  <c r="W801"/>
  <c r="V801"/>
  <c r="U801"/>
  <c r="T801"/>
  <c r="S801"/>
  <c r="R801"/>
  <c r="Q801"/>
  <c r="P801"/>
  <c r="O801"/>
  <c r="N801"/>
  <c r="M801"/>
  <c r="L801"/>
  <c r="K801"/>
  <c r="J801"/>
  <c r="I801"/>
  <c r="AG800"/>
  <c r="AB800"/>
  <c r="Z800"/>
  <c r="X800"/>
  <c r="V800"/>
  <c r="T800"/>
  <c r="R800"/>
  <c r="P800"/>
  <c r="N800"/>
  <c r="L800"/>
  <c r="J800"/>
  <c r="AG799"/>
  <c r="AF799"/>
  <c r="AE799"/>
  <c r="AD799"/>
  <c r="AC799"/>
  <c r="AB799"/>
  <c r="AA799"/>
  <c r="Z799"/>
  <c r="X799"/>
  <c r="V799"/>
  <c r="T799"/>
  <c r="R799"/>
  <c r="P799"/>
  <c r="N799"/>
  <c r="L799"/>
  <c r="K799"/>
  <c r="J799"/>
  <c r="I799"/>
  <c r="AG798"/>
  <c r="AB798"/>
  <c r="Z798"/>
  <c r="X798"/>
  <c r="V798"/>
  <c r="T798"/>
  <c r="R798"/>
  <c r="P798"/>
  <c r="N798"/>
  <c r="L798"/>
  <c r="J798"/>
  <c r="AG797"/>
  <c r="AF797"/>
  <c r="AE797"/>
  <c r="AD797"/>
  <c r="AC797"/>
  <c r="AB797"/>
  <c r="AA797"/>
  <c r="Z797"/>
  <c r="Y797"/>
  <c r="X797"/>
  <c r="W797"/>
  <c r="V797"/>
  <c r="U797"/>
  <c r="T797"/>
  <c r="S797"/>
  <c r="R797"/>
  <c r="Q797"/>
  <c r="P797"/>
  <c r="O797"/>
  <c r="N797"/>
  <c r="M797"/>
  <c r="L797"/>
  <c r="K797"/>
  <c r="J797"/>
  <c r="I797"/>
  <c r="AG796"/>
  <c r="AF796"/>
  <c r="AE796"/>
  <c r="AD796"/>
  <c r="AC796"/>
  <c r="AB796"/>
  <c r="AA796"/>
  <c r="Z796"/>
  <c r="Y796"/>
  <c r="X796"/>
  <c r="W796"/>
  <c r="V796"/>
  <c r="U796"/>
  <c r="T796"/>
  <c r="S796"/>
  <c r="R796"/>
  <c r="Q796"/>
  <c r="P796"/>
  <c r="O796"/>
  <c r="N796"/>
  <c r="M796"/>
  <c r="L796"/>
  <c r="K796"/>
  <c r="J796"/>
  <c r="I796"/>
  <c r="AG795"/>
  <c r="AB795"/>
  <c r="Z795"/>
  <c r="X795"/>
  <c r="V795"/>
  <c r="T795"/>
  <c r="R795"/>
  <c r="P795"/>
  <c r="N795"/>
  <c r="L795"/>
  <c r="J795"/>
  <c r="AG794"/>
  <c r="AF794"/>
  <c r="AE794"/>
  <c r="AD794"/>
  <c r="AC794"/>
  <c r="AB794"/>
  <c r="AA794"/>
  <c r="Z794"/>
  <c r="Y794"/>
  <c r="X794"/>
  <c r="W794"/>
  <c r="V794"/>
  <c r="U794"/>
  <c r="T794"/>
  <c r="S794"/>
  <c r="R794"/>
  <c r="Q794"/>
  <c r="P794"/>
  <c r="O794"/>
  <c r="N794"/>
  <c r="M794"/>
  <c r="L794"/>
  <c r="K794"/>
  <c r="J794"/>
  <c r="I794"/>
  <c r="AG793"/>
  <c r="AF793"/>
  <c r="AE793"/>
  <c r="AD793"/>
  <c r="AC793"/>
  <c r="AB793"/>
  <c r="AA793"/>
  <c r="Z793"/>
  <c r="Y793"/>
  <c r="X793"/>
  <c r="W793"/>
  <c r="V793"/>
  <c r="U793"/>
  <c r="T793"/>
  <c r="S793"/>
  <c r="R793"/>
  <c r="Q793"/>
  <c r="P793"/>
  <c r="O793"/>
  <c r="N793"/>
  <c r="M793"/>
  <c r="L793"/>
  <c r="K793"/>
  <c r="J793"/>
  <c r="I793"/>
  <c r="AG792"/>
  <c r="AF792"/>
  <c r="AE792"/>
  <c r="AD792"/>
  <c r="AC792"/>
  <c r="AB792"/>
  <c r="AA792"/>
  <c r="Z792"/>
  <c r="Y792"/>
  <c r="X792"/>
  <c r="W792"/>
  <c r="V792"/>
  <c r="U792"/>
  <c r="T792"/>
  <c r="S792"/>
  <c r="R792"/>
  <c r="Q792"/>
  <c r="P792"/>
  <c r="O792"/>
  <c r="N792"/>
  <c r="M792"/>
  <c r="L792"/>
  <c r="K792"/>
  <c r="J792"/>
  <c r="I792"/>
  <c r="AG791"/>
  <c r="AF791"/>
  <c r="AE791"/>
  <c r="AD791"/>
  <c r="AC791"/>
  <c r="AB791"/>
  <c r="AA791"/>
  <c r="Z791"/>
  <c r="Y791"/>
  <c r="X791"/>
  <c r="W791"/>
  <c r="V791"/>
  <c r="U791"/>
  <c r="T791"/>
  <c r="S791"/>
  <c r="R791"/>
  <c r="Q791"/>
  <c r="P791"/>
  <c r="O791"/>
  <c r="N791"/>
  <c r="M791"/>
  <c r="L791"/>
  <c r="K791"/>
  <c r="J791"/>
  <c r="I791"/>
  <c r="AG790"/>
  <c r="AF790"/>
  <c r="AE790"/>
  <c r="AD790"/>
  <c r="AC790"/>
  <c r="AB790"/>
  <c r="AA790"/>
  <c r="Z790"/>
  <c r="Y790"/>
  <c r="X790"/>
  <c r="W790"/>
  <c r="V790"/>
  <c r="U790"/>
  <c r="T790"/>
  <c r="S790"/>
  <c r="R790"/>
  <c r="Q790"/>
  <c r="P790"/>
  <c r="O790"/>
  <c r="N790"/>
  <c r="M790"/>
  <c r="L790"/>
  <c r="K790"/>
  <c r="J790"/>
  <c r="I790"/>
  <c r="H790"/>
  <c r="G790"/>
  <c r="AB789"/>
  <c r="Z789"/>
  <c r="X789"/>
  <c r="V789"/>
  <c r="T789"/>
  <c r="R789"/>
  <c r="P789"/>
  <c r="N789"/>
  <c r="L789"/>
  <c r="J789"/>
  <c r="AF788"/>
  <c r="AE788"/>
  <c r="AD788"/>
  <c r="AC788"/>
  <c r="AB788"/>
  <c r="AA788"/>
  <c r="Z788"/>
  <c r="Y788"/>
  <c r="X788"/>
  <c r="W788"/>
  <c r="V788"/>
  <c r="U788"/>
  <c r="T788"/>
  <c r="S788"/>
  <c r="R788"/>
  <c r="Q788"/>
  <c r="P788"/>
  <c r="O788"/>
  <c r="N788"/>
  <c r="M788"/>
  <c r="L788"/>
  <c r="K788"/>
  <c r="J788"/>
  <c r="I788"/>
  <c r="AF787"/>
  <c r="AE787"/>
  <c r="AD787"/>
  <c r="AC787"/>
  <c r="AB787"/>
  <c r="AA787"/>
  <c r="Z787"/>
  <c r="Y787"/>
  <c r="X787"/>
  <c r="W787"/>
  <c r="V787"/>
  <c r="U787"/>
  <c r="T787"/>
  <c r="S787"/>
  <c r="R787"/>
  <c r="Q787"/>
  <c r="P787"/>
  <c r="O787"/>
  <c r="N787"/>
  <c r="M787"/>
  <c r="L787"/>
  <c r="K787"/>
  <c r="J787"/>
  <c r="I787"/>
  <c r="AF786"/>
  <c r="AE786"/>
  <c r="AD786"/>
  <c r="AC786"/>
  <c r="AB786"/>
  <c r="AA786"/>
  <c r="Z786"/>
  <c r="Y786"/>
  <c r="X786"/>
  <c r="W786"/>
  <c r="V786"/>
  <c r="U786"/>
  <c r="T786"/>
  <c r="S786"/>
  <c r="R786"/>
  <c r="Q786"/>
  <c r="P786"/>
  <c r="O786"/>
  <c r="N786"/>
  <c r="M786"/>
  <c r="L786"/>
  <c r="K786"/>
  <c r="J786"/>
  <c r="I786"/>
  <c r="AG785"/>
  <c r="AB785"/>
  <c r="Z785"/>
  <c r="X785"/>
  <c r="V785"/>
  <c r="AG784"/>
  <c r="AF784"/>
  <c r="AE784"/>
  <c r="AD784"/>
  <c r="AC784"/>
  <c r="AB784"/>
  <c r="AA784"/>
  <c r="Z784"/>
  <c r="Y784"/>
  <c r="X784"/>
  <c r="W784"/>
  <c r="V784"/>
  <c r="U784"/>
  <c r="AG783"/>
  <c r="AB783"/>
  <c r="Z783"/>
  <c r="X783"/>
  <c r="V783"/>
  <c r="T783"/>
  <c r="R783"/>
  <c r="P783"/>
  <c r="N783"/>
  <c r="L783"/>
  <c r="J783"/>
  <c r="AG782"/>
  <c r="AF782"/>
  <c r="AE782"/>
  <c r="AD782"/>
  <c r="AC782"/>
  <c r="AB782"/>
  <c r="AA782"/>
  <c r="Z782"/>
  <c r="Y782"/>
  <c r="X782"/>
  <c r="W782"/>
  <c r="V782"/>
  <c r="U782"/>
  <c r="T782"/>
  <c r="S782"/>
  <c r="R782"/>
  <c r="Q782"/>
  <c r="P782"/>
  <c r="O782"/>
  <c r="N782"/>
  <c r="M782"/>
  <c r="L782"/>
  <c r="K782"/>
  <c r="J782"/>
  <c r="I782"/>
  <c r="AG781"/>
  <c r="AF781"/>
  <c r="AE781"/>
  <c r="AD781"/>
  <c r="AC781"/>
  <c r="AB781"/>
  <c r="AA781"/>
  <c r="Z781"/>
  <c r="Y781"/>
  <c r="X781"/>
  <c r="W781"/>
  <c r="V781"/>
  <c r="U781"/>
  <c r="T781"/>
  <c r="S781"/>
  <c r="R781"/>
  <c r="Q781"/>
  <c r="P781"/>
  <c r="O781"/>
  <c r="N781"/>
  <c r="M781"/>
  <c r="L781"/>
  <c r="K781"/>
  <c r="J781"/>
  <c r="I781"/>
  <c r="AG780"/>
  <c r="AF780"/>
  <c r="AE780"/>
  <c r="AD780"/>
  <c r="AC780"/>
  <c r="AB780"/>
  <c r="AA780"/>
  <c r="Z780"/>
  <c r="Y780"/>
  <c r="X780"/>
  <c r="W780"/>
  <c r="V780"/>
  <c r="U780"/>
  <c r="T780"/>
  <c r="S780"/>
  <c r="R780"/>
  <c r="Q780"/>
  <c r="P780"/>
  <c r="O780"/>
  <c r="N780"/>
  <c r="M780"/>
  <c r="L780"/>
  <c r="K780"/>
  <c r="J780"/>
  <c r="I780"/>
  <c r="AG779"/>
  <c r="AB779"/>
  <c r="AG778"/>
  <c r="AF778"/>
  <c r="AE778"/>
  <c r="AD778"/>
  <c r="AC778"/>
  <c r="AB778"/>
  <c r="AG777"/>
  <c r="AF777"/>
  <c r="AE777"/>
  <c r="AD777"/>
  <c r="AC777"/>
  <c r="AB777"/>
  <c r="AG776"/>
  <c r="AF776"/>
  <c r="AE776"/>
  <c r="AD776"/>
  <c r="AC776"/>
  <c r="AB776"/>
  <c r="AA776"/>
  <c r="Z776"/>
  <c r="Y776"/>
  <c r="X776"/>
  <c r="W776"/>
  <c r="V776"/>
  <c r="U776"/>
  <c r="T776"/>
  <c r="S776"/>
  <c r="R776"/>
  <c r="Q776"/>
  <c r="P776"/>
  <c r="O776"/>
  <c r="N776"/>
  <c r="M776"/>
  <c r="L776"/>
  <c r="K776"/>
  <c r="J776"/>
  <c r="I776"/>
  <c r="AB775"/>
  <c r="Z775"/>
  <c r="X775"/>
  <c r="V775"/>
  <c r="T775"/>
  <c r="R775"/>
  <c r="P775"/>
  <c r="N775"/>
  <c r="L775"/>
  <c r="J775"/>
  <c r="AF774"/>
  <c r="AE774"/>
  <c r="AD774"/>
  <c r="AC774"/>
  <c r="AB774"/>
  <c r="AA774"/>
  <c r="Z774"/>
  <c r="Y774"/>
  <c r="X774"/>
  <c r="W774"/>
  <c r="V774"/>
  <c r="U774"/>
  <c r="T774"/>
  <c r="S774"/>
  <c r="R774"/>
  <c r="Q774"/>
  <c r="P774"/>
  <c r="O774"/>
  <c r="N774"/>
  <c r="M774"/>
  <c r="L774"/>
  <c r="K774"/>
  <c r="J774"/>
  <c r="I774"/>
  <c r="AF773"/>
  <c r="AE773"/>
  <c r="AD773"/>
  <c r="AC773"/>
  <c r="AB773"/>
  <c r="AA773"/>
  <c r="Z773"/>
  <c r="Y773"/>
  <c r="X773"/>
  <c r="W773"/>
  <c r="V773"/>
  <c r="U773"/>
  <c r="T773"/>
  <c r="S773"/>
  <c r="R773"/>
  <c r="Q773"/>
  <c r="P773"/>
  <c r="O773"/>
  <c r="N773"/>
  <c r="M773"/>
  <c r="L773"/>
  <c r="K773"/>
  <c r="J773"/>
  <c r="I773"/>
  <c r="AF772"/>
  <c r="AE772"/>
  <c r="AD772"/>
  <c r="AC772"/>
  <c r="AB772"/>
  <c r="AA772"/>
  <c r="Z772"/>
  <c r="Y772"/>
  <c r="X772"/>
  <c r="W772"/>
  <c r="V772"/>
  <c r="U772"/>
  <c r="T772"/>
  <c r="S772"/>
  <c r="R772"/>
  <c r="Q772"/>
  <c r="P772"/>
  <c r="O772"/>
  <c r="N772"/>
  <c r="M772"/>
  <c r="L772"/>
  <c r="K772"/>
  <c r="J772"/>
  <c r="I772"/>
  <c r="AB771"/>
  <c r="Z771"/>
  <c r="X771"/>
  <c r="V771"/>
  <c r="T771"/>
  <c r="R771"/>
  <c r="P771"/>
  <c r="N771"/>
  <c r="L771"/>
  <c r="J771"/>
  <c r="AF770"/>
  <c r="AE770"/>
  <c r="AD770"/>
  <c r="AC770"/>
  <c r="AB770"/>
  <c r="AA770"/>
  <c r="Z770"/>
  <c r="Y770"/>
  <c r="X770"/>
  <c r="W770"/>
  <c r="V770"/>
  <c r="U770"/>
  <c r="T770"/>
  <c r="S770"/>
  <c r="R770"/>
  <c r="Q770"/>
  <c r="P770"/>
  <c r="O770"/>
  <c r="N770"/>
  <c r="M770"/>
  <c r="L770"/>
  <c r="K770"/>
  <c r="J770"/>
  <c r="I770"/>
  <c r="AB769"/>
  <c r="Z769"/>
  <c r="X769"/>
  <c r="V769"/>
  <c r="T769"/>
  <c r="R769"/>
  <c r="P769"/>
  <c r="N769"/>
  <c r="L769"/>
  <c r="J769"/>
  <c r="AF768"/>
  <c r="AE768"/>
  <c r="AD768"/>
  <c r="AC768"/>
  <c r="AB768"/>
  <c r="AA768"/>
  <c r="Z768"/>
  <c r="Y768"/>
  <c r="X768"/>
  <c r="W768"/>
  <c r="V768"/>
  <c r="U768"/>
  <c r="T768"/>
  <c r="S768"/>
  <c r="R768"/>
  <c r="Q768"/>
  <c r="P768"/>
  <c r="O768"/>
  <c r="N768"/>
  <c r="M768"/>
  <c r="L768"/>
  <c r="K768"/>
  <c r="J768"/>
  <c r="I768"/>
  <c r="AF767"/>
  <c r="AE767"/>
  <c r="AD767"/>
  <c r="AC767"/>
  <c r="AB767"/>
  <c r="AA767"/>
  <c r="Z767"/>
  <c r="Y767"/>
  <c r="X767"/>
  <c r="W767"/>
  <c r="V767"/>
  <c r="U767"/>
  <c r="T767"/>
  <c r="S767"/>
  <c r="R767"/>
  <c r="Q767"/>
  <c r="P767"/>
  <c r="O767"/>
  <c r="N767"/>
  <c r="M767"/>
  <c r="L767"/>
  <c r="K767"/>
  <c r="J767"/>
  <c r="I767"/>
  <c r="AG766"/>
  <c r="AB766"/>
  <c r="Z766"/>
  <c r="X766"/>
  <c r="V766"/>
  <c r="T766"/>
  <c r="R766"/>
  <c r="P766"/>
  <c r="N766"/>
  <c r="L766"/>
  <c r="AG765"/>
  <c r="AF765"/>
  <c r="AE765"/>
  <c r="AD765"/>
  <c r="AC765"/>
  <c r="AB765"/>
  <c r="AA765"/>
  <c r="Z765"/>
  <c r="Y765"/>
  <c r="X765"/>
  <c r="W765"/>
  <c r="V765"/>
  <c r="U765"/>
  <c r="T765"/>
  <c r="S765"/>
  <c r="R765"/>
  <c r="Q765"/>
  <c r="P765"/>
  <c r="O765"/>
  <c r="N765"/>
  <c r="M765"/>
  <c r="L765"/>
  <c r="AB764"/>
  <c r="Z764"/>
  <c r="X764"/>
  <c r="V764"/>
  <c r="T764"/>
  <c r="R764"/>
  <c r="P764"/>
  <c r="N764"/>
  <c r="L764"/>
  <c r="J764"/>
  <c r="AF763"/>
  <c r="AE763"/>
  <c r="AD763"/>
  <c r="AC763"/>
  <c r="AB763"/>
  <c r="AA763"/>
  <c r="Z763"/>
  <c r="Y763"/>
  <c r="X763"/>
  <c r="W763"/>
  <c r="V763"/>
  <c r="U763"/>
  <c r="T763"/>
  <c r="S763"/>
  <c r="R763"/>
  <c r="Q763"/>
  <c r="P763"/>
  <c r="O763"/>
  <c r="N763"/>
  <c r="M763"/>
  <c r="L763"/>
  <c r="K763"/>
  <c r="J763"/>
  <c r="I763"/>
  <c r="AB762"/>
  <c r="Z762"/>
  <c r="X762"/>
  <c r="V762"/>
  <c r="T762"/>
  <c r="R762"/>
  <c r="P762"/>
  <c r="N762"/>
  <c r="L762"/>
  <c r="J762"/>
  <c r="AF761"/>
  <c r="AE761"/>
  <c r="AD761"/>
  <c r="AC761"/>
  <c r="AB761"/>
  <c r="AA761"/>
  <c r="Z761"/>
  <c r="Y761"/>
  <c r="X761"/>
  <c r="W761"/>
  <c r="V761"/>
  <c r="U761"/>
  <c r="T761"/>
  <c r="S761"/>
  <c r="R761"/>
  <c r="Q761"/>
  <c r="P761"/>
  <c r="O761"/>
  <c r="N761"/>
  <c r="M761"/>
  <c r="L761"/>
  <c r="K761"/>
  <c r="J761"/>
  <c r="I761"/>
  <c r="AB760"/>
  <c r="Z760"/>
  <c r="X760"/>
  <c r="V760"/>
  <c r="T760"/>
  <c r="R760"/>
  <c r="P760"/>
  <c r="N760"/>
  <c r="L760"/>
  <c r="J760"/>
  <c r="AF759"/>
  <c r="AE759"/>
  <c r="AD759"/>
  <c r="AC759"/>
  <c r="AB759"/>
  <c r="AA759"/>
  <c r="Z759"/>
  <c r="Y759"/>
  <c r="X759"/>
  <c r="W759"/>
  <c r="V759"/>
  <c r="U759"/>
  <c r="T759"/>
  <c r="S759"/>
  <c r="R759"/>
  <c r="Q759"/>
  <c r="P759"/>
  <c r="O759"/>
  <c r="N759"/>
  <c r="M759"/>
  <c r="L759"/>
  <c r="K759"/>
  <c r="J759"/>
  <c r="I759"/>
  <c r="AG758"/>
  <c r="AF758"/>
  <c r="AE758"/>
  <c r="AD758"/>
  <c r="AC758"/>
  <c r="AB758"/>
  <c r="AA758"/>
  <c r="Z758"/>
  <c r="Y758"/>
  <c r="X758"/>
  <c r="W758"/>
  <c r="V758"/>
  <c r="U758"/>
  <c r="T758"/>
  <c r="S758"/>
  <c r="R758"/>
  <c r="Q758"/>
  <c r="P758"/>
  <c r="O758"/>
  <c r="N758"/>
  <c r="M758"/>
  <c r="L758"/>
  <c r="K758"/>
  <c r="J758"/>
  <c r="I758"/>
  <c r="AG757"/>
  <c r="AF757"/>
  <c r="AE757"/>
  <c r="AD757"/>
  <c r="AC757"/>
  <c r="AB757"/>
  <c r="AA757"/>
  <c r="Z757"/>
  <c r="Y757"/>
  <c r="X757"/>
  <c r="W757"/>
  <c r="V757"/>
  <c r="U757"/>
  <c r="T757"/>
  <c r="S757"/>
  <c r="R757"/>
  <c r="Q757"/>
  <c r="P757"/>
  <c r="O757"/>
  <c r="N757"/>
  <c r="M757"/>
  <c r="L757"/>
  <c r="K757"/>
  <c r="J757"/>
  <c r="I757"/>
  <c r="AG756"/>
  <c r="AG755"/>
  <c r="AF755"/>
  <c r="AE755"/>
  <c r="AG754"/>
  <c r="AF754"/>
  <c r="AE754"/>
  <c r="AG753"/>
  <c r="AB753"/>
  <c r="Z753"/>
  <c r="AG752"/>
  <c r="AF752"/>
  <c r="AE752"/>
  <c r="AD752"/>
  <c r="AC752"/>
  <c r="AB752"/>
  <c r="AA752"/>
  <c r="Z752"/>
  <c r="AG751"/>
  <c r="AF751"/>
  <c r="AE751"/>
  <c r="AD751"/>
  <c r="AC751"/>
  <c r="AB751"/>
  <c r="AA751"/>
  <c r="Z751"/>
  <c r="AG750"/>
  <c r="AF750"/>
  <c r="AE750"/>
  <c r="AD750"/>
  <c r="AC750"/>
  <c r="AB750"/>
  <c r="AA750"/>
  <c r="Z750"/>
  <c r="AB749"/>
  <c r="Z749"/>
  <c r="X749"/>
  <c r="V749"/>
  <c r="T749"/>
  <c r="R749"/>
  <c r="P749"/>
  <c r="N749"/>
  <c r="L749"/>
  <c r="J749"/>
  <c r="AB748"/>
  <c r="Z748"/>
  <c r="X748"/>
  <c r="V748"/>
  <c r="T748"/>
  <c r="R748"/>
  <c r="P748"/>
  <c r="N748"/>
  <c r="L748"/>
  <c r="J748"/>
  <c r="AF747"/>
  <c r="AE747"/>
  <c r="AD747"/>
  <c r="AC747"/>
  <c r="AB747"/>
  <c r="AA747"/>
  <c r="Z747"/>
  <c r="Y747"/>
  <c r="X747"/>
  <c r="W747"/>
  <c r="V747"/>
  <c r="U747"/>
  <c r="T747"/>
  <c r="S747"/>
  <c r="R747"/>
  <c r="Q747"/>
  <c r="P747"/>
  <c r="O747"/>
  <c r="N747"/>
  <c r="M747"/>
  <c r="L747"/>
  <c r="K747"/>
  <c r="J747"/>
  <c r="I747"/>
  <c r="AB746"/>
  <c r="Z746"/>
  <c r="X746"/>
  <c r="V746"/>
  <c r="T746"/>
  <c r="R746"/>
  <c r="P746"/>
  <c r="N746"/>
  <c r="L746"/>
  <c r="J746"/>
  <c r="AF745"/>
  <c r="AE745"/>
  <c r="AD745"/>
  <c r="AC745"/>
  <c r="AB745"/>
  <c r="AA745"/>
  <c r="Z745"/>
  <c r="Y745"/>
  <c r="X745"/>
  <c r="W745"/>
  <c r="V745"/>
  <c r="U745"/>
  <c r="T745"/>
  <c r="S745"/>
  <c r="R745"/>
  <c r="Q745"/>
  <c r="P745"/>
  <c r="O745"/>
  <c r="N745"/>
  <c r="M745"/>
  <c r="L745"/>
  <c r="K745"/>
  <c r="J745"/>
  <c r="I745"/>
  <c r="AB744"/>
  <c r="Z744"/>
  <c r="X744"/>
  <c r="V744"/>
  <c r="T744"/>
  <c r="R744"/>
  <c r="P744"/>
  <c r="N744"/>
  <c r="L744"/>
  <c r="J744"/>
  <c r="AF743"/>
  <c r="AE743"/>
  <c r="AD743"/>
  <c r="AC743"/>
  <c r="AB743"/>
  <c r="AA743"/>
  <c r="Z743"/>
  <c r="Y743"/>
  <c r="X743"/>
  <c r="W743"/>
  <c r="V743"/>
  <c r="U743"/>
  <c r="T743"/>
  <c r="S743"/>
  <c r="R743"/>
  <c r="Q743"/>
  <c r="P743"/>
  <c r="O743"/>
  <c r="N743"/>
  <c r="M743"/>
  <c r="L743"/>
  <c r="K743"/>
  <c r="J743"/>
  <c r="I743"/>
  <c r="AF742"/>
  <c r="AE742"/>
  <c r="AD742"/>
  <c r="AC742"/>
  <c r="AB742"/>
  <c r="AA742"/>
  <c r="Z742"/>
  <c r="Y742"/>
  <c r="X742"/>
  <c r="W742"/>
  <c r="V742"/>
  <c r="U742"/>
  <c r="T742"/>
  <c r="S742"/>
  <c r="R742"/>
  <c r="Q742"/>
  <c r="P742"/>
  <c r="O742"/>
  <c r="N742"/>
  <c r="M742"/>
  <c r="L742"/>
  <c r="K742"/>
  <c r="J742"/>
  <c r="I742"/>
  <c r="AG741"/>
  <c r="AB741"/>
  <c r="Z741"/>
  <c r="X741"/>
  <c r="V741"/>
  <c r="T741"/>
  <c r="R741"/>
  <c r="P741"/>
  <c r="N741"/>
  <c r="L741"/>
  <c r="J741"/>
  <c r="AG740"/>
  <c r="AF740"/>
  <c r="AE740"/>
  <c r="AD740"/>
  <c r="AC740"/>
  <c r="AB740"/>
  <c r="AA740"/>
  <c r="Z740"/>
  <c r="Y740"/>
  <c r="X740"/>
  <c r="W740"/>
  <c r="V740"/>
  <c r="U740"/>
  <c r="T740"/>
  <c r="S740"/>
  <c r="R740"/>
  <c r="Q740"/>
  <c r="P740"/>
  <c r="O740"/>
  <c r="N740"/>
  <c r="M740"/>
  <c r="L740"/>
  <c r="K740"/>
  <c r="J740"/>
  <c r="I740"/>
  <c r="AG739"/>
  <c r="AB739"/>
  <c r="Z739"/>
  <c r="X739"/>
  <c r="V739"/>
  <c r="T739"/>
  <c r="R739"/>
  <c r="P739"/>
  <c r="N739"/>
  <c r="L739"/>
  <c r="J739"/>
  <c r="AG738"/>
  <c r="AF738"/>
  <c r="AE738"/>
  <c r="AD738"/>
  <c r="AC738"/>
  <c r="AB738"/>
  <c r="AA738"/>
  <c r="Z738"/>
  <c r="Y738"/>
  <c r="X738"/>
  <c r="W738"/>
  <c r="V738"/>
  <c r="U738"/>
  <c r="T738"/>
  <c r="S738"/>
  <c r="R738"/>
  <c r="Q738"/>
  <c r="P738"/>
  <c r="O738"/>
  <c r="N738"/>
  <c r="M738"/>
  <c r="L738"/>
  <c r="K738"/>
  <c r="J738"/>
  <c r="I738"/>
  <c r="AG737"/>
  <c r="AB737"/>
  <c r="Z737"/>
  <c r="Y737"/>
  <c r="X737"/>
  <c r="W737"/>
  <c r="V737"/>
  <c r="U737"/>
  <c r="T737"/>
  <c r="R737"/>
  <c r="P737"/>
  <c r="N737"/>
  <c r="L737"/>
  <c r="J737"/>
  <c r="AG736"/>
  <c r="AF736"/>
  <c r="AE736"/>
  <c r="AD736"/>
  <c r="AC736"/>
  <c r="AB736"/>
  <c r="AA736"/>
  <c r="Z736"/>
  <c r="Y736"/>
  <c r="X736"/>
  <c r="W736"/>
  <c r="V736"/>
  <c r="U736"/>
  <c r="T736"/>
  <c r="S736"/>
  <c r="R736"/>
  <c r="Q736"/>
  <c r="P736"/>
  <c r="O736"/>
  <c r="N736"/>
  <c r="M736"/>
  <c r="L736"/>
  <c r="K736"/>
  <c r="J736"/>
  <c r="I736"/>
  <c r="AG735"/>
  <c r="AB735"/>
  <c r="Z735"/>
  <c r="X735"/>
  <c r="V735"/>
  <c r="T735"/>
  <c r="R735"/>
  <c r="P735"/>
  <c r="N735"/>
  <c r="L735"/>
  <c r="J735"/>
  <c r="AG734"/>
  <c r="AF734"/>
  <c r="AE734"/>
  <c r="AD734"/>
  <c r="AC734"/>
  <c r="AB734"/>
  <c r="AA734"/>
  <c r="Z734"/>
  <c r="Y734"/>
  <c r="X734"/>
  <c r="W734"/>
  <c r="V734"/>
  <c r="U734"/>
  <c r="T734"/>
  <c r="S734"/>
  <c r="R734"/>
  <c r="Q734"/>
  <c r="P734"/>
  <c r="O734"/>
  <c r="N734"/>
  <c r="M734"/>
  <c r="L734"/>
  <c r="K734"/>
  <c r="J734"/>
  <c r="I734"/>
  <c r="AG733"/>
  <c r="AF733"/>
  <c r="AE733"/>
  <c r="AD733"/>
  <c r="AC733"/>
  <c r="AB733"/>
  <c r="AA733"/>
  <c r="Z733"/>
  <c r="Y733"/>
  <c r="X733"/>
  <c r="W733"/>
  <c r="V733"/>
  <c r="U733"/>
  <c r="T733"/>
  <c r="S733"/>
  <c r="R733"/>
  <c r="Q733"/>
  <c r="P733"/>
  <c r="O733"/>
  <c r="N733"/>
  <c r="M733"/>
  <c r="L733"/>
  <c r="K733"/>
  <c r="J733"/>
  <c r="I733"/>
  <c r="H733"/>
  <c r="G733"/>
  <c r="AG732"/>
  <c r="AF732"/>
  <c r="AE732"/>
  <c r="AD732"/>
  <c r="AC732"/>
  <c r="AB732"/>
  <c r="AA732"/>
  <c r="Z732"/>
  <c r="Y732"/>
  <c r="X732"/>
  <c r="W732"/>
  <c r="V732"/>
  <c r="U732"/>
  <c r="T732"/>
  <c r="S732"/>
  <c r="R732"/>
  <c r="Q732"/>
  <c r="P732"/>
  <c r="O732"/>
  <c r="N732"/>
  <c r="M732"/>
  <c r="L732"/>
  <c r="K732"/>
  <c r="J732"/>
  <c r="I732"/>
  <c r="AB731"/>
  <c r="Z731"/>
  <c r="X731"/>
  <c r="V731"/>
  <c r="T731"/>
  <c r="R731"/>
  <c r="P731"/>
  <c r="N731"/>
  <c r="L731"/>
  <c r="J731"/>
  <c r="AB730"/>
  <c r="Z730"/>
  <c r="X730"/>
  <c r="V730"/>
  <c r="T730"/>
  <c r="R730"/>
  <c r="P730"/>
  <c r="N730"/>
  <c r="L730"/>
  <c r="J730"/>
  <c r="AF729"/>
  <c r="AE729"/>
  <c r="AD729"/>
  <c r="AC729"/>
  <c r="AB729"/>
  <c r="AA729"/>
  <c r="Z729"/>
  <c r="Y729"/>
  <c r="X729"/>
  <c r="W729"/>
  <c r="V729"/>
  <c r="U729"/>
  <c r="T729"/>
  <c r="S729"/>
  <c r="R729"/>
  <c r="Q729"/>
  <c r="P729"/>
  <c r="O729"/>
  <c r="N729"/>
  <c r="M729"/>
  <c r="L729"/>
  <c r="K729"/>
  <c r="J729"/>
  <c r="I729"/>
  <c r="AB728"/>
  <c r="Z728"/>
  <c r="X728"/>
  <c r="V728"/>
  <c r="T728"/>
  <c r="R728"/>
  <c r="P728"/>
  <c r="N728"/>
  <c r="L728"/>
  <c r="J728"/>
  <c r="AF727"/>
  <c r="AE727"/>
  <c r="AD727"/>
  <c r="AC727"/>
  <c r="AB727"/>
  <c r="AA727"/>
  <c r="Z727"/>
  <c r="Y727"/>
  <c r="X727"/>
  <c r="W727"/>
  <c r="V727"/>
  <c r="U727"/>
  <c r="T727"/>
  <c r="S727"/>
  <c r="R727"/>
  <c r="Q727"/>
  <c r="P727"/>
  <c r="O727"/>
  <c r="N727"/>
  <c r="M727"/>
  <c r="L727"/>
  <c r="K727"/>
  <c r="J727"/>
  <c r="I727"/>
  <c r="AB726"/>
  <c r="Z726"/>
  <c r="X726"/>
  <c r="V726"/>
  <c r="T726"/>
  <c r="R726"/>
  <c r="P726"/>
  <c r="N726"/>
  <c r="L726"/>
  <c r="J726"/>
  <c r="AF725"/>
  <c r="AE725"/>
  <c r="AD725"/>
  <c r="AC725"/>
  <c r="AB725"/>
  <c r="AA725"/>
  <c r="Z725"/>
  <c r="Y725"/>
  <c r="X725"/>
  <c r="W725"/>
  <c r="V725"/>
  <c r="U725"/>
  <c r="T725"/>
  <c r="S725"/>
  <c r="R725"/>
  <c r="Q725"/>
  <c r="P725"/>
  <c r="O725"/>
  <c r="N725"/>
  <c r="M725"/>
  <c r="L725"/>
  <c r="K725"/>
  <c r="J725"/>
  <c r="I725"/>
  <c r="AF724"/>
  <c r="AE724"/>
  <c r="AD724"/>
  <c r="AC724"/>
  <c r="AB724"/>
  <c r="AA724"/>
  <c r="Z724"/>
  <c r="Y724"/>
  <c r="X724"/>
  <c r="W724"/>
  <c r="V724"/>
  <c r="U724"/>
  <c r="T724"/>
  <c r="S724"/>
  <c r="R724"/>
  <c r="Q724"/>
  <c r="P724"/>
  <c r="O724"/>
  <c r="N724"/>
  <c r="M724"/>
  <c r="L724"/>
  <c r="K724"/>
  <c r="J724"/>
  <c r="I724"/>
  <c r="AG723"/>
  <c r="AB723"/>
  <c r="Z723"/>
  <c r="X723"/>
  <c r="V723"/>
  <c r="T723"/>
  <c r="R723"/>
  <c r="P723"/>
  <c r="N723"/>
  <c r="L723"/>
  <c r="J723"/>
  <c r="AG722"/>
  <c r="AF722"/>
  <c r="AE722"/>
  <c r="AD722"/>
  <c r="AC722"/>
  <c r="AB722"/>
  <c r="AA722"/>
  <c r="Z722"/>
  <c r="Y722"/>
  <c r="X722"/>
  <c r="W722"/>
  <c r="V722"/>
  <c r="U722"/>
  <c r="T722"/>
  <c r="S722"/>
  <c r="R722"/>
  <c r="Q722"/>
  <c r="P722"/>
  <c r="O722"/>
  <c r="N722"/>
  <c r="M722"/>
  <c r="L722"/>
  <c r="K722"/>
  <c r="J722"/>
  <c r="I722"/>
  <c r="AG721"/>
  <c r="AF721"/>
  <c r="AE721"/>
  <c r="AD721"/>
  <c r="AC721"/>
  <c r="AB721"/>
  <c r="AA721"/>
  <c r="Z721"/>
  <c r="Y721"/>
  <c r="X721"/>
  <c r="W721"/>
  <c r="V721"/>
  <c r="U721"/>
  <c r="T721"/>
  <c r="S721"/>
  <c r="R721"/>
  <c r="Q721"/>
  <c r="P721"/>
  <c r="O721"/>
  <c r="N721"/>
  <c r="M721"/>
  <c r="L721"/>
  <c r="K721"/>
  <c r="J721"/>
  <c r="I721"/>
  <c r="AG720"/>
  <c r="AB720"/>
  <c r="Z720"/>
  <c r="X720"/>
  <c r="V720"/>
  <c r="T720"/>
  <c r="R720"/>
  <c r="P720"/>
  <c r="N720"/>
  <c r="L720"/>
  <c r="J720"/>
  <c r="AB719"/>
  <c r="Z719"/>
  <c r="X719"/>
  <c r="V719"/>
  <c r="AG718"/>
  <c r="AF718"/>
  <c r="AE718"/>
  <c r="AD718"/>
  <c r="AC718"/>
  <c r="AB718"/>
  <c r="AA718"/>
  <c r="Z718"/>
  <c r="Y718"/>
  <c r="X718"/>
  <c r="W718"/>
  <c r="V718"/>
  <c r="U718"/>
  <c r="T718"/>
  <c r="S718"/>
  <c r="R718"/>
  <c r="Q718"/>
  <c r="P718"/>
  <c r="O718"/>
  <c r="N718"/>
  <c r="M718"/>
  <c r="L718"/>
  <c r="K718"/>
  <c r="J718"/>
  <c r="I718"/>
  <c r="AG717"/>
  <c r="AB717"/>
  <c r="Z717"/>
  <c r="Y717"/>
  <c r="X717"/>
  <c r="W717"/>
  <c r="V717"/>
  <c r="U717"/>
  <c r="T717"/>
  <c r="R717"/>
  <c r="P717"/>
  <c r="N717"/>
  <c r="L717"/>
  <c r="J717"/>
  <c r="AG716"/>
  <c r="AF716"/>
  <c r="AE716"/>
  <c r="AD716"/>
  <c r="AC716"/>
  <c r="AB716"/>
  <c r="AA716"/>
  <c r="Z716"/>
  <c r="Y716"/>
  <c r="X716"/>
  <c r="W716"/>
  <c r="V716"/>
  <c r="U716"/>
  <c r="T716"/>
  <c r="S716"/>
  <c r="R716"/>
  <c r="Q716"/>
  <c r="P716"/>
  <c r="O716"/>
  <c r="N716"/>
  <c r="M716"/>
  <c r="L716"/>
  <c r="K716"/>
  <c r="J716"/>
  <c r="I716"/>
  <c r="AG715"/>
  <c r="AG714"/>
  <c r="AF714"/>
  <c r="AE714"/>
  <c r="AG713"/>
  <c r="AB713"/>
  <c r="Z713"/>
  <c r="X713"/>
  <c r="V713"/>
  <c r="T713"/>
  <c r="R713"/>
  <c r="P713"/>
  <c r="N713"/>
  <c r="L713"/>
  <c r="J713"/>
  <c r="AG712"/>
  <c r="AF712"/>
  <c r="AE712"/>
  <c r="AD712"/>
  <c r="AC712"/>
  <c r="AB712"/>
  <c r="AA712"/>
  <c r="Z712"/>
  <c r="Y712"/>
  <c r="X712"/>
  <c r="W712"/>
  <c r="V712"/>
  <c r="U712"/>
  <c r="T712"/>
  <c r="S712"/>
  <c r="R712"/>
  <c r="Q712"/>
  <c r="P712"/>
  <c r="O712"/>
  <c r="N712"/>
  <c r="M712"/>
  <c r="L712"/>
  <c r="K712"/>
  <c r="J712"/>
  <c r="I712"/>
  <c r="AG711"/>
  <c r="AB711"/>
  <c r="Z711"/>
  <c r="X711"/>
  <c r="V711"/>
  <c r="T711"/>
  <c r="R711"/>
  <c r="P711"/>
  <c r="N711"/>
  <c r="L711"/>
  <c r="J711"/>
  <c r="AG710"/>
  <c r="AF710"/>
  <c r="AE710"/>
  <c r="AD710"/>
  <c r="AC710"/>
  <c r="AB710"/>
  <c r="AA710"/>
  <c r="Z710"/>
  <c r="Y710"/>
  <c r="X710"/>
  <c r="W710"/>
  <c r="V710"/>
  <c r="U710"/>
  <c r="T710"/>
  <c r="S710"/>
  <c r="R710"/>
  <c r="Q710"/>
  <c r="P710"/>
  <c r="O710"/>
  <c r="N710"/>
  <c r="M710"/>
  <c r="L710"/>
  <c r="K710"/>
  <c r="J710"/>
  <c r="I710"/>
  <c r="AG709"/>
  <c r="AF709"/>
  <c r="AE709"/>
  <c r="AD709"/>
  <c r="AC709"/>
  <c r="AB709"/>
  <c r="AA709"/>
  <c r="Z709"/>
  <c r="Y709"/>
  <c r="X709"/>
  <c r="W709"/>
  <c r="V709"/>
  <c r="U709"/>
  <c r="T709"/>
  <c r="S709"/>
  <c r="R709"/>
  <c r="Q709"/>
  <c r="P709"/>
  <c r="O709"/>
  <c r="N709"/>
  <c r="M709"/>
  <c r="L709"/>
  <c r="K709"/>
  <c r="J709"/>
  <c r="I709"/>
  <c r="H709"/>
  <c r="G709"/>
  <c r="AG708"/>
  <c r="AF708"/>
  <c r="AE708"/>
  <c r="AD708"/>
  <c r="AC708"/>
  <c r="AB708"/>
  <c r="AA708"/>
  <c r="Z708"/>
  <c r="Y708"/>
  <c r="X708"/>
  <c r="W708"/>
  <c r="V708"/>
  <c r="U708"/>
  <c r="T708"/>
  <c r="S708"/>
  <c r="R708"/>
  <c r="Q708"/>
  <c r="P708"/>
  <c r="O708"/>
  <c r="N708"/>
  <c r="M708"/>
  <c r="L708"/>
  <c r="K708"/>
  <c r="J708"/>
  <c r="I708"/>
  <c r="H708"/>
  <c r="G708"/>
  <c r="AG707"/>
  <c r="AF707"/>
  <c r="AE707"/>
  <c r="AD707"/>
  <c r="AC707"/>
  <c r="AB707"/>
  <c r="AA707"/>
  <c r="Z707"/>
  <c r="Y707"/>
  <c r="X707"/>
  <c r="W707"/>
  <c r="V707"/>
  <c r="U707"/>
  <c r="T707"/>
  <c r="S707"/>
  <c r="R707"/>
  <c r="Q707"/>
  <c r="P707"/>
  <c r="O707"/>
  <c r="N707"/>
  <c r="M707"/>
  <c r="L707"/>
  <c r="K707"/>
  <c r="J707"/>
  <c r="I707"/>
  <c r="AG706"/>
  <c r="AF706"/>
  <c r="AE706"/>
  <c r="AD706"/>
  <c r="AC706"/>
  <c r="AB706"/>
  <c r="AA706"/>
  <c r="Z706"/>
  <c r="Y706"/>
  <c r="X706"/>
  <c r="W706"/>
  <c r="V706"/>
  <c r="U706"/>
  <c r="T706"/>
  <c r="S706"/>
  <c r="R706"/>
  <c r="Q706"/>
  <c r="P706"/>
  <c r="O706"/>
  <c r="N706"/>
  <c r="M706"/>
  <c r="L706"/>
  <c r="K706"/>
  <c r="J706"/>
  <c r="I706"/>
  <c r="AG705"/>
  <c r="AF705"/>
  <c r="AE705"/>
  <c r="AD705"/>
  <c r="AC705"/>
  <c r="AB705"/>
  <c r="AA705"/>
  <c r="Z705"/>
  <c r="Y705"/>
  <c r="X705"/>
  <c r="W705"/>
  <c r="V705"/>
  <c r="U705"/>
  <c r="T705"/>
  <c r="S705"/>
  <c r="R705"/>
  <c r="Q705"/>
  <c r="P705"/>
  <c r="O705"/>
  <c r="N705"/>
  <c r="M705"/>
  <c r="L705"/>
  <c r="K705"/>
  <c r="J705"/>
  <c r="I705"/>
  <c r="H705"/>
  <c r="G705"/>
  <c r="AB704"/>
  <c r="Z704"/>
  <c r="X704"/>
  <c r="V704"/>
  <c r="T704"/>
  <c r="R704"/>
  <c r="P704"/>
  <c r="N704"/>
  <c r="L704"/>
  <c r="J704"/>
  <c r="AF703"/>
  <c r="AE703"/>
  <c r="AD703"/>
  <c r="AC703"/>
  <c r="AB703"/>
  <c r="AA703"/>
  <c r="Z703"/>
  <c r="Y703"/>
  <c r="X703"/>
  <c r="W703"/>
  <c r="V703"/>
  <c r="U703"/>
  <c r="T703"/>
  <c r="S703"/>
  <c r="R703"/>
  <c r="Q703"/>
  <c r="P703"/>
  <c r="O703"/>
  <c r="N703"/>
  <c r="M703"/>
  <c r="L703"/>
  <c r="K703"/>
  <c r="J703"/>
  <c r="I703"/>
  <c r="AF702"/>
  <c r="AE702"/>
  <c r="AD702"/>
  <c r="AC702"/>
  <c r="AB702"/>
  <c r="AA702"/>
  <c r="Z702"/>
  <c r="Y702"/>
  <c r="X702"/>
  <c r="W702"/>
  <c r="V702"/>
  <c r="U702"/>
  <c r="T702"/>
  <c r="S702"/>
  <c r="R702"/>
  <c r="Q702"/>
  <c r="P702"/>
  <c r="O702"/>
  <c r="N702"/>
  <c r="M702"/>
  <c r="L702"/>
  <c r="K702"/>
  <c r="J702"/>
  <c r="I702"/>
  <c r="AF701"/>
  <c r="AE701"/>
  <c r="AD701"/>
  <c r="AC701"/>
  <c r="AB701"/>
  <c r="AA701"/>
  <c r="Z701"/>
  <c r="Y701"/>
  <c r="X701"/>
  <c r="W701"/>
  <c r="V701"/>
  <c r="U701"/>
  <c r="T701"/>
  <c r="S701"/>
  <c r="R701"/>
  <c r="Q701"/>
  <c r="P701"/>
  <c r="O701"/>
  <c r="N701"/>
  <c r="M701"/>
  <c r="L701"/>
  <c r="K701"/>
  <c r="J701"/>
  <c r="I701"/>
  <c r="AB700"/>
  <c r="Z700"/>
  <c r="X700"/>
  <c r="V700"/>
  <c r="T700"/>
  <c r="R700"/>
  <c r="P700"/>
  <c r="N700"/>
  <c r="L700"/>
  <c r="J700"/>
  <c r="AF699"/>
  <c r="AE699"/>
  <c r="AD699"/>
  <c r="AC699"/>
  <c r="AB699"/>
  <c r="AA699"/>
  <c r="Z699"/>
  <c r="Y699"/>
  <c r="X699"/>
  <c r="W699"/>
  <c r="V699"/>
  <c r="U699"/>
  <c r="T699"/>
  <c r="S699"/>
  <c r="R699"/>
  <c r="Q699"/>
  <c r="P699"/>
  <c r="O699"/>
  <c r="N699"/>
  <c r="M699"/>
  <c r="L699"/>
  <c r="K699"/>
  <c r="J699"/>
  <c r="I699"/>
  <c r="AB698"/>
  <c r="Z698"/>
  <c r="X698"/>
  <c r="V698"/>
  <c r="T698"/>
  <c r="R698"/>
  <c r="P698"/>
  <c r="N698"/>
  <c r="L698"/>
  <c r="J698"/>
  <c r="AF697"/>
  <c r="AE697"/>
  <c r="AD697"/>
  <c r="AC697"/>
  <c r="AB697"/>
  <c r="AA697"/>
  <c r="Z697"/>
  <c r="Y697"/>
  <c r="X697"/>
  <c r="W697"/>
  <c r="V697"/>
  <c r="U697"/>
  <c r="T697"/>
  <c r="S697"/>
  <c r="R697"/>
  <c r="Q697"/>
  <c r="P697"/>
  <c r="O697"/>
  <c r="N697"/>
  <c r="M697"/>
  <c r="L697"/>
  <c r="K697"/>
  <c r="J697"/>
  <c r="I697"/>
  <c r="AF696"/>
  <c r="AE696"/>
  <c r="AD696"/>
  <c r="AC696"/>
  <c r="AB696"/>
  <c r="AA696"/>
  <c r="Z696"/>
  <c r="Y696"/>
  <c r="X696"/>
  <c r="W696"/>
  <c r="V696"/>
  <c r="U696"/>
  <c r="T696"/>
  <c r="S696"/>
  <c r="R696"/>
  <c r="Q696"/>
  <c r="P696"/>
  <c r="O696"/>
  <c r="N696"/>
  <c r="M696"/>
  <c r="L696"/>
  <c r="K696"/>
  <c r="J696"/>
  <c r="I696"/>
  <c r="AG695"/>
  <c r="AB695"/>
  <c r="Z695"/>
  <c r="X695"/>
  <c r="V695"/>
  <c r="T695"/>
  <c r="R695"/>
  <c r="P695"/>
  <c r="N695"/>
  <c r="L695"/>
  <c r="J695"/>
  <c r="AG694"/>
  <c r="AF694"/>
  <c r="AE694"/>
  <c r="AD694"/>
  <c r="AC694"/>
  <c r="AB694"/>
  <c r="AA694"/>
  <c r="Z694"/>
  <c r="Y694"/>
  <c r="X694"/>
  <c r="W694"/>
  <c r="V694"/>
  <c r="U694"/>
  <c r="T694"/>
  <c r="S694"/>
  <c r="R694"/>
  <c r="Q694"/>
  <c r="P694"/>
  <c r="O694"/>
  <c r="N694"/>
  <c r="M694"/>
  <c r="L694"/>
  <c r="K694"/>
  <c r="J694"/>
  <c r="I694"/>
  <c r="AG693"/>
  <c r="AB693"/>
  <c r="Z693"/>
  <c r="X693"/>
  <c r="V693"/>
  <c r="T693"/>
  <c r="R693"/>
  <c r="P693"/>
  <c r="N693"/>
  <c r="L693"/>
  <c r="J693"/>
  <c r="AG692"/>
  <c r="AF692"/>
  <c r="AE692"/>
  <c r="AD692"/>
  <c r="AC692"/>
  <c r="AB692"/>
  <c r="AA692"/>
  <c r="Z692"/>
  <c r="Y692"/>
  <c r="X692"/>
  <c r="W692"/>
  <c r="V692"/>
  <c r="U692"/>
  <c r="T692"/>
  <c r="S692"/>
  <c r="R692"/>
  <c r="Q692"/>
  <c r="P692"/>
  <c r="O692"/>
  <c r="N692"/>
  <c r="M692"/>
  <c r="L692"/>
  <c r="K692"/>
  <c r="J692"/>
  <c r="I692"/>
  <c r="AG691"/>
  <c r="AB691"/>
  <c r="Z691"/>
  <c r="X691"/>
  <c r="V691"/>
  <c r="T691"/>
  <c r="R691"/>
  <c r="P691"/>
  <c r="N691"/>
  <c r="L691"/>
  <c r="J691"/>
  <c r="AG690"/>
  <c r="AF690"/>
  <c r="AE690"/>
  <c r="AD690"/>
  <c r="AC690"/>
  <c r="AB690"/>
  <c r="AA690"/>
  <c r="Z690"/>
  <c r="Y690"/>
  <c r="X690"/>
  <c r="W690"/>
  <c r="V690"/>
  <c r="U690"/>
  <c r="T690"/>
  <c r="S690"/>
  <c r="R690"/>
  <c r="Q690"/>
  <c r="P690"/>
  <c r="O690"/>
  <c r="N690"/>
  <c r="M690"/>
  <c r="L690"/>
  <c r="K690"/>
  <c r="J690"/>
  <c r="I690"/>
  <c r="AG689"/>
  <c r="AF689"/>
  <c r="AE689"/>
  <c r="AD689"/>
  <c r="AC689"/>
  <c r="AB689"/>
  <c r="AA689"/>
  <c r="Z689"/>
  <c r="Y689"/>
  <c r="X689"/>
  <c r="W689"/>
  <c r="V689"/>
  <c r="U689"/>
  <c r="T689"/>
  <c r="S689"/>
  <c r="R689"/>
  <c r="Q689"/>
  <c r="P689"/>
  <c r="O689"/>
  <c r="N689"/>
  <c r="M689"/>
  <c r="L689"/>
  <c r="K689"/>
  <c r="J689"/>
  <c r="I689"/>
  <c r="H689"/>
  <c r="G689"/>
  <c r="AG688"/>
  <c r="AB688"/>
  <c r="Z688"/>
  <c r="X688"/>
  <c r="V688"/>
  <c r="T688"/>
  <c r="R688"/>
  <c r="P688"/>
  <c r="N688"/>
  <c r="L688"/>
  <c r="J688"/>
  <c r="AG687"/>
  <c r="AF687"/>
  <c r="AE687"/>
  <c r="AD687"/>
  <c r="AC687"/>
  <c r="AB687"/>
  <c r="AA687"/>
  <c r="Z687"/>
  <c r="Y687"/>
  <c r="X687"/>
  <c r="W687"/>
  <c r="V687"/>
  <c r="U687"/>
  <c r="T687"/>
  <c r="S687"/>
  <c r="R687"/>
  <c r="Q687"/>
  <c r="P687"/>
  <c r="O687"/>
  <c r="N687"/>
  <c r="M687"/>
  <c r="L687"/>
  <c r="K687"/>
  <c r="J687"/>
  <c r="I687"/>
  <c r="AG686"/>
  <c r="AB686"/>
  <c r="Z686"/>
  <c r="X686"/>
  <c r="V686"/>
  <c r="T686"/>
  <c r="R686"/>
  <c r="P686"/>
  <c r="N686"/>
  <c r="L686"/>
  <c r="J686"/>
  <c r="AG685"/>
  <c r="AF685"/>
  <c r="AE685"/>
  <c r="AD685"/>
  <c r="AC685"/>
  <c r="AB685"/>
  <c r="AA685"/>
  <c r="Z685"/>
  <c r="Y685"/>
  <c r="X685"/>
  <c r="W685"/>
  <c r="V685"/>
  <c r="U685"/>
  <c r="T685"/>
  <c r="S685"/>
  <c r="R685"/>
  <c r="Q685"/>
  <c r="P685"/>
  <c r="O685"/>
  <c r="N685"/>
  <c r="M685"/>
  <c r="L685"/>
  <c r="K685"/>
  <c r="J685"/>
  <c r="I685"/>
  <c r="AG684"/>
  <c r="AF684"/>
  <c r="AE684"/>
  <c r="AD684"/>
  <c r="AC684"/>
  <c r="AB684"/>
  <c r="AA684"/>
  <c r="Z684"/>
  <c r="Y684"/>
  <c r="X684"/>
  <c r="W684"/>
  <c r="V684"/>
  <c r="U684"/>
  <c r="T684"/>
  <c r="S684"/>
  <c r="R684"/>
  <c r="Q684"/>
  <c r="P684"/>
  <c r="O684"/>
  <c r="N684"/>
  <c r="M684"/>
  <c r="L684"/>
  <c r="K684"/>
  <c r="J684"/>
  <c r="I684"/>
  <c r="AG683"/>
  <c r="AF683"/>
  <c r="AE683"/>
  <c r="AD683"/>
  <c r="AC683"/>
  <c r="AB683"/>
  <c r="AA683"/>
  <c r="Z683"/>
  <c r="Y683"/>
  <c r="X683"/>
  <c r="W683"/>
  <c r="V683"/>
  <c r="U683"/>
  <c r="T683"/>
  <c r="S683"/>
  <c r="R683"/>
  <c r="Q683"/>
  <c r="P683"/>
  <c r="O683"/>
  <c r="N683"/>
  <c r="M683"/>
  <c r="L683"/>
  <c r="K683"/>
  <c r="J683"/>
  <c r="I683"/>
  <c r="AG682"/>
  <c r="AB682"/>
  <c r="AG681"/>
  <c r="AF681"/>
  <c r="AE681"/>
  <c r="AD681"/>
  <c r="AC681"/>
  <c r="AB681"/>
  <c r="AG680"/>
  <c r="AF680"/>
  <c r="AE680"/>
  <c r="AD680"/>
  <c r="AC680"/>
  <c r="AB680"/>
  <c r="AG679"/>
  <c r="AF679"/>
  <c r="AE679"/>
  <c r="AD679"/>
  <c r="AC679"/>
  <c r="AB679"/>
  <c r="AA679"/>
  <c r="Z679"/>
  <c r="Y679"/>
  <c r="X679"/>
  <c r="W679"/>
  <c r="V679"/>
  <c r="U679"/>
  <c r="T679"/>
  <c r="S679"/>
  <c r="R679"/>
  <c r="Q679"/>
  <c r="P679"/>
  <c r="O679"/>
  <c r="N679"/>
  <c r="M679"/>
  <c r="L679"/>
  <c r="K679"/>
  <c r="J679"/>
  <c r="I679"/>
  <c r="H679"/>
  <c r="G679"/>
  <c r="AB678"/>
  <c r="Z678"/>
  <c r="X678"/>
  <c r="V678"/>
  <c r="T678"/>
  <c r="R678"/>
  <c r="P678"/>
  <c r="AG677"/>
  <c r="AB677"/>
  <c r="Z677"/>
  <c r="X677"/>
  <c r="V677"/>
  <c r="T677"/>
  <c r="R677"/>
  <c r="P677"/>
  <c r="N677"/>
  <c r="AG676"/>
  <c r="AF676"/>
  <c r="AE676"/>
  <c r="AD676"/>
  <c r="AC676"/>
  <c r="AB676"/>
  <c r="AA676"/>
  <c r="Z676"/>
  <c r="Y676"/>
  <c r="X676"/>
  <c r="W676"/>
  <c r="V676"/>
  <c r="U676"/>
  <c r="T676"/>
  <c r="S676"/>
  <c r="R676"/>
  <c r="Q676"/>
  <c r="P676"/>
  <c r="O676"/>
  <c r="N676"/>
  <c r="AG675"/>
  <c r="AF675"/>
  <c r="AE675"/>
  <c r="AD675"/>
  <c r="AC675"/>
  <c r="AB675"/>
  <c r="AA675"/>
  <c r="Z675"/>
  <c r="Y675"/>
  <c r="X675"/>
  <c r="W675"/>
  <c r="V675"/>
  <c r="U675"/>
  <c r="T675"/>
  <c r="S675"/>
  <c r="R675"/>
  <c r="Q675"/>
  <c r="P675"/>
  <c r="O675"/>
  <c r="N675"/>
  <c r="AB674"/>
  <c r="Z674"/>
  <c r="X674"/>
  <c r="V674"/>
  <c r="T674"/>
  <c r="R674"/>
  <c r="P674"/>
  <c r="N674"/>
  <c r="L674"/>
  <c r="J674"/>
  <c r="AF673"/>
  <c r="AE673"/>
  <c r="AD673"/>
  <c r="AC673"/>
  <c r="AB673"/>
  <c r="AA673"/>
  <c r="Z673"/>
  <c r="Y673"/>
  <c r="X673"/>
  <c r="W673"/>
  <c r="V673"/>
  <c r="U673"/>
  <c r="T673"/>
  <c r="S673"/>
  <c r="R673"/>
  <c r="Q673"/>
  <c r="P673"/>
  <c r="O673"/>
  <c r="N673"/>
  <c r="M673"/>
  <c r="L673"/>
  <c r="K673"/>
  <c r="J673"/>
  <c r="AF672"/>
  <c r="AE672"/>
  <c r="AD672"/>
  <c r="AC672"/>
  <c r="AB672"/>
  <c r="AA672"/>
  <c r="Z672"/>
  <c r="Y672"/>
  <c r="X672"/>
  <c r="W672"/>
  <c r="V672"/>
  <c r="U672"/>
  <c r="T672"/>
  <c r="S672"/>
  <c r="R672"/>
  <c r="Q672"/>
  <c r="P672"/>
  <c r="O672"/>
  <c r="N672"/>
  <c r="M672"/>
  <c r="L672"/>
  <c r="K672"/>
  <c r="J672"/>
  <c r="AB671"/>
  <c r="Z671"/>
  <c r="X671"/>
  <c r="V671"/>
  <c r="T671"/>
  <c r="R671"/>
  <c r="P671"/>
  <c r="N671"/>
  <c r="L671"/>
  <c r="J671"/>
  <c r="AF670"/>
  <c r="AE670"/>
  <c r="AD670"/>
  <c r="AC670"/>
  <c r="AB670"/>
  <c r="AA670"/>
  <c r="Z670"/>
  <c r="Y670"/>
  <c r="X670"/>
  <c r="W670"/>
  <c r="V670"/>
  <c r="U670"/>
  <c r="T670"/>
  <c r="S670"/>
  <c r="R670"/>
  <c r="Q670"/>
  <c r="P670"/>
  <c r="O670"/>
  <c r="N670"/>
  <c r="M670"/>
  <c r="L670"/>
  <c r="K670"/>
  <c r="J670"/>
  <c r="I670"/>
  <c r="AB669"/>
  <c r="Z669"/>
  <c r="X669"/>
  <c r="V669"/>
  <c r="T669"/>
  <c r="R669"/>
  <c r="P669"/>
  <c r="N669"/>
  <c r="L669"/>
  <c r="J669"/>
  <c r="AF668"/>
  <c r="AE668"/>
  <c r="AD668"/>
  <c r="AC668"/>
  <c r="AB668"/>
  <c r="AA668"/>
  <c r="Z668"/>
  <c r="Y668"/>
  <c r="X668"/>
  <c r="W668"/>
  <c r="V668"/>
  <c r="U668"/>
  <c r="T668"/>
  <c r="S668"/>
  <c r="R668"/>
  <c r="Q668"/>
  <c r="P668"/>
  <c r="O668"/>
  <c r="N668"/>
  <c r="M668"/>
  <c r="L668"/>
  <c r="K668"/>
  <c r="J668"/>
  <c r="I668"/>
  <c r="AF667"/>
  <c r="AE667"/>
  <c r="AD667"/>
  <c r="AC667"/>
  <c r="AB667"/>
  <c r="AA667"/>
  <c r="Z667"/>
  <c r="Y667"/>
  <c r="X667"/>
  <c r="W667"/>
  <c r="V667"/>
  <c r="U667"/>
  <c r="T667"/>
  <c r="S667"/>
  <c r="R667"/>
  <c r="Q667"/>
  <c r="P667"/>
  <c r="O667"/>
  <c r="N667"/>
  <c r="M667"/>
  <c r="L667"/>
  <c r="K667"/>
  <c r="J667"/>
  <c r="I667"/>
  <c r="AG666"/>
  <c r="AB666"/>
  <c r="Z666"/>
  <c r="X666"/>
  <c r="V666"/>
  <c r="T666"/>
  <c r="R666"/>
  <c r="P666"/>
  <c r="N666"/>
  <c r="L666"/>
  <c r="J666"/>
  <c r="AG665"/>
  <c r="AF665"/>
  <c r="AE665"/>
  <c r="AD665"/>
  <c r="AC665"/>
  <c r="AB665"/>
  <c r="AA665"/>
  <c r="Z665"/>
  <c r="Y665"/>
  <c r="X665"/>
  <c r="W665"/>
  <c r="V665"/>
  <c r="U665"/>
  <c r="T665"/>
  <c r="S665"/>
  <c r="R665"/>
  <c r="Q665"/>
  <c r="P665"/>
  <c r="O665"/>
  <c r="N665"/>
  <c r="M665"/>
  <c r="L665"/>
  <c r="K665"/>
  <c r="J665"/>
  <c r="I665"/>
  <c r="AB664"/>
  <c r="Z664"/>
  <c r="X664"/>
  <c r="V664"/>
  <c r="T664"/>
  <c r="R664"/>
  <c r="P664"/>
  <c r="N664"/>
  <c r="L664"/>
  <c r="J664"/>
  <c r="AF663"/>
  <c r="AE663"/>
  <c r="AD663"/>
  <c r="AC663"/>
  <c r="AB663"/>
  <c r="AA663"/>
  <c r="Z663"/>
  <c r="Y663"/>
  <c r="X663"/>
  <c r="W663"/>
  <c r="V663"/>
  <c r="U663"/>
  <c r="T663"/>
  <c r="S663"/>
  <c r="R663"/>
  <c r="Q663"/>
  <c r="P663"/>
  <c r="O663"/>
  <c r="N663"/>
  <c r="M663"/>
  <c r="L663"/>
  <c r="K663"/>
  <c r="J663"/>
  <c r="I663"/>
  <c r="AB662"/>
  <c r="Z662"/>
  <c r="X662"/>
  <c r="V662"/>
  <c r="T662"/>
  <c r="R662"/>
  <c r="P662"/>
  <c r="N662"/>
  <c r="L662"/>
  <c r="J662"/>
  <c r="AF661"/>
  <c r="AE661"/>
  <c r="AD661"/>
  <c r="AC661"/>
  <c r="AB661"/>
  <c r="AA661"/>
  <c r="Z661"/>
  <c r="Y661"/>
  <c r="X661"/>
  <c r="W661"/>
  <c r="V661"/>
  <c r="U661"/>
  <c r="T661"/>
  <c r="S661"/>
  <c r="R661"/>
  <c r="Q661"/>
  <c r="P661"/>
  <c r="O661"/>
  <c r="N661"/>
  <c r="M661"/>
  <c r="L661"/>
  <c r="K661"/>
  <c r="J661"/>
  <c r="I661"/>
  <c r="AB660"/>
  <c r="Z660"/>
  <c r="X660"/>
  <c r="V660"/>
  <c r="T660"/>
  <c r="R660"/>
  <c r="P660"/>
  <c r="N660"/>
  <c r="L660"/>
  <c r="J660"/>
  <c r="AF659"/>
  <c r="AE659"/>
  <c r="AD659"/>
  <c r="AC659"/>
  <c r="AB659"/>
  <c r="AA659"/>
  <c r="Z659"/>
  <c r="Y659"/>
  <c r="X659"/>
  <c r="W659"/>
  <c r="V659"/>
  <c r="U659"/>
  <c r="T659"/>
  <c r="S659"/>
  <c r="R659"/>
  <c r="Q659"/>
  <c r="P659"/>
  <c r="O659"/>
  <c r="N659"/>
  <c r="M659"/>
  <c r="L659"/>
  <c r="K659"/>
  <c r="J659"/>
  <c r="I659"/>
  <c r="AG658"/>
  <c r="AF658"/>
  <c r="AE658"/>
  <c r="AD658"/>
  <c r="AC658"/>
  <c r="AB658"/>
  <c r="AA658"/>
  <c r="Z658"/>
  <c r="Y658"/>
  <c r="X658"/>
  <c r="W658"/>
  <c r="V658"/>
  <c r="U658"/>
  <c r="T658"/>
  <c r="R658"/>
  <c r="Q658"/>
  <c r="P658"/>
  <c r="O658"/>
  <c r="N658"/>
  <c r="M658"/>
  <c r="L658"/>
  <c r="K658"/>
  <c r="J658"/>
  <c r="I658"/>
  <c r="H658"/>
  <c r="G658"/>
  <c r="AG657"/>
  <c r="AF657"/>
  <c r="AE657"/>
  <c r="AD657"/>
  <c r="AC657"/>
  <c r="AB657"/>
  <c r="AA657"/>
  <c r="Z657"/>
  <c r="Y657"/>
  <c r="X657"/>
  <c r="W657"/>
  <c r="V657"/>
  <c r="U657"/>
  <c r="T657"/>
  <c r="S657"/>
  <c r="R657"/>
  <c r="Q657"/>
  <c r="P657"/>
  <c r="O657"/>
  <c r="N657"/>
  <c r="M657"/>
  <c r="L657"/>
  <c r="K657"/>
  <c r="J657"/>
  <c r="I657"/>
  <c r="AG656"/>
  <c r="AF656"/>
  <c r="AE656"/>
  <c r="AD656"/>
  <c r="AC656"/>
  <c r="AB656"/>
  <c r="AA656"/>
  <c r="Z656"/>
  <c r="Y656"/>
  <c r="X656"/>
  <c r="W656"/>
  <c r="V656"/>
  <c r="U656"/>
  <c r="T656"/>
  <c r="S656"/>
  <c r="R656"/>
  <c r="Q656"/>
  <c r="P656"/>
  <c r="O656"/>
  <c r="N656"/>
  <c r="M656"/>
  <c r="L656"/>
  <c r="K656"/>
  <c r="J656"/>
  <c r="I656"/>
  <c r="AG655"/>
  <c r="AF655"/>
  <c r="AE655"/>
  <c r="AD655"/>
  <c r="AC655"/>
  <c r="AB655"/>
  <c r="AA655"/>
  <c r="Z655"/>
  <c r="Y655"/>
  <c r="X655"/>
  <c r="W655"/>
  <c r="V655"/>
  <c r="U655"/>
  <c r="T655"/>
  <c r="S655"/>
  <c r="R655"/>
  <c r="Q655"/>
  <c r="P655"/>
  <c r="O655"/>
  <c r="N655"/>
  <c r="M655"/>
  <c r="L655"/>
  <c r="K655"/>
  <c r="J655"/>
  <c r="I655"/>
  <c r="H655"/>
  <c r="G655"/>
  <c r="AG654"/>
  <c r="AF654"/>
  <c r="AE654"/>
  <c r="AD654"/>
  <c r="AC654"/>
  <c r="AB654"/>
  <c r="AA654"/>
  <c r="Z654"/>
  <c r="Y654"/>
  <c r="X654"/>
  <c r="W654"/>
  <c r="V654"/>
  <c r="U654"/>
  <c r="T654"/>
  <c r="S654"/>
  <c r="R654"/>
  <c r="Q654"/>
  <c r="P654"/>
  <c r="O654"/>
  <c r="N654"/>
  <c r="M654"/>
  <c r="L654"/>
  <c r="K654"/>
  <c r="J654"/>
  <c r="I654"/>
  <c r="H654"/>
  <c r="G654"/>
  <c r="AG653"/>
  <c r="AB653"/>
  <c r="Z653"/>
  <c r="X653"/>
  <c r="V653"/>
  <c r="T653"/>
  <c r="R653"/>
  <c r="P653"/>
  <c r="N653"/>
  <c r="L653"/>
  <c r="J653"/>
  <c r="AG652"/>
  <c r="AF652"/>
  <c r="AE652"/>
  <c r="AD652"/>
  <c r="AC652"/>
  <c r="AB652"/>
  <c r="AA652"/>
  <c r="Z652"/>
  <c r="Y652"/>
  <c r="X652"/>
  <c r="W652"/>
  <c r="V652"/>
  <c r="U652"/>
  <c r="T652"/>
  <c r="S652"/>
  <c r="R652"/>
  <c r="Q652"/>
  <c r="P652"/>
  <c r="O652"/>
  <c r="N652"/>
  <c r="M652"/>
  <c r="L652"/>
  <c r="K652"/>
  <c r="J652"/>
  <c r="I652"/>
  <c r="AG651"/>
  <c r="AF651"/>
  <c r="AE651"/>
  <c r="AD651"/>
  <c r="AC651"/>
  <c r="AB651"/>
  <c r="AA651"/>
  <c r="Z651"/>
  <c r="Y651"/>
  <c r="X651"/>
  <c r="W651"/>
  <c r="V651"/>
  <c r="U651"/>
  <c r="T651"/>
  <c r="S651"/>
  <c r="R651"/>
  <c r="Q651"/>
  <c r="P651"/>
  <c r="O651"/>
  <c r="N651"/>
  <c r="M651"/>
  <c r="L651"/>
  <c r="K651"/>
  <c r="J651"/>
  <c r="I651"/>
  <c r="AG650"/>
  <c r="AF650"/>
  <c r="AE650"/>
  <c r="AD650"/>
  <c r="AC650"/>
  <c r="AB650"/>
  <c r="AA650"/>
  <c r="Z650"/>
  <c r="Y650"/>
  <c r="X650"/>
  <c r="W650"/>
  <c r="V650"/>
  <c r="U650"/>
  <c r="T650"/>
  <c r="S650"/>
  <c r="R650"/>
  <c r="Q650"/>
  <c r="P650"/>
  <c r="O650"/>
  <c r="N650"/>
  <c r="M650"/>
  <c r="L650"/>
  <c r="K650"/>
  <c r="J650"/>
  <c r="I650"/>
  <c r="AG649"/>
  <c r="AF649"/>
  <c r="AE649"/>
  <c r="AD649"/>
  <c r="AC649"/>
  <c r="AB649"/>
  <c r="AA649"/>
  <c r="Z649"/>
  <c r="Y649"/>
  <c r="X649"/>
  <c r="W649"/>
  <c r="V649"/>
  <c r="U649"/>
  <c r="T649"/>
  <c r="S649"/>
  <c r="R649"/>
  <c r="Q649"/>
  <c r="P649"/>
  <c r="O649"/>
  <c r="N649"/>
  <c r="M649"/>
  <c r="L649"/>
  <c r="K649"/>
  <c r="J649"/>
  <c r="I649"/>
  <c r="AG648"/>
  <c r="AF648"/>
  <c r="AE648"/>
  <c r="AD648"/>
  <c r="AC648"/>
  <c r="AB648"/>
  <c r="AA648"/>
  <c r="Z648"/>
  <c r="Y648"/>
  <c r="X648"/>
  <c r="W648"/>
  <c r="V648"/>
  <c r="U648"/>
  <c r="T648"/>
  <c r="S648"/>
  <c r="R648"/>
  <c r="Q648"/>
  <c r="P648"/>
  <c r="O648"/>
  <c r="N648"/>
  <c r="M648"/>
  <c r="L648"/>
  <c r="K648"/>
  <c r="J648"/>
  <c r="I648"/>
  <c r="H648"/>
  <c r="G648"/>
  <c r="AG647"/>
  <c r="AB647"/>
  <c r="AG646"/>
  <c r="AF646"/>
  <c r="AE646"/>
  <c r="AD646"/>
  <c r="AC646"/>
  <c r="AB646"/>
  <c r="AA646"/>
  <c r="AG645"/>
  <c r="AF645"/>
  <c r="AE645"/>
  <c r="AD645"/>
  <c r="AC645"/>
  <c r="AB645"/>
  <c r="AA645"/>
  <c r="AG644"/>
  <c r="AF644"/>
  <c r="AE644"/>
  <c r="AD644"/>
  <c r="AC644"/>
  <c r="AB644"/>
  <c r="AA644"/>
  <c r="AG643"/>
  <c r="AF643"/>
  <c r="AE643"/>
  <c r="AD643"/>
  <c r="AC643"/>
  <c r="AB643"/>
  <c r="AA643"/>
  <c r="AB642"/>
  <c r="Z642"/>
  <c r="X642"/>
  <c r="V642"/>
  <c r="T642"/>
  <c r="R642"/>
  <c r="P642"/>
  <c r="N642"/>
  <c r="L642"/>
  <c r="J642"/>
  <c r="AF641"/>
  <c r="AE641"/>
  <c r="AD641"/>
  <c r="AC641"/>
  <c r="AB641"/>
  <c r="AA641"/>
  <c r="Z641"/>
  <c r="Y641"/>
  <c r="X641"/>
  <c r="W641"/>
  <c r="V641"/>
  <c r="U641"/>
  <c r="T641"/>
  <c r="S641"/>
  <c r="R641"/>
  <c r="Q641"/>
  <c r="P641"/>
  <c r="O641"/>
  <c r="N641"/>
  <c r="M641"/>
  <c r="L641"/>
  <c r="K641"/>
  <c r="J641"/>
  <c r="I641"/>
  <c r="AF640"/>
  <c r="AE640"/>
  <c r="AD640"/>
  <c r="AC640"/>
  <c r="AB640"/>
  <c r="AA640"/>
  <c r="Z640"/>
  <c r="Y640"/>
  <c r="X640"/>
  <c r="W640"/>
  <c r="V640"/>
  <c r="U640"/>
  <c r="T640"/>
  <c r="S640"/>
  <c r="R640"/>
  <c r="Q640"/>
  <c r="P640"/>
  <c r="O640"/>
  <c r="N640"/>
  <c r="M640"/>
  <c r="L640"/>
  <c r="K640"/>
  <c r="J640"/>
  <c r="I640"/>
  <c r="AF639"/>
  <c r="AE639"/>
  <c r="AD639"/>
  <c r="AC639"/>
  <c r="AB639"/>
  <c r="AA639"/>
  <c r="Z639"/>
  <c r="Y639"/>
  <c r="X639"/>
  <c r="W639"/>
  <c r="V639"/>
  <c r="U639"/>
  <c r="T639"/>
  <c r="S639"/>
  <c r="R639"/>
  <c r="Q639"/>
  <c r="P639"/>
  <c r="O639"/>
  <c r="N639"/>
  <c r="M639"/>
  <c r="L639"/>
  <c r="K639"/>
  <c r="J639"/>
  <c r="I639"/>
  <c r="AF638"/>
  <c r="AE638"/>
  <c r="AD638"/>
  <c r="AC638"/>
  <c r="AB638"/>
  <c r="AA638"/>
  <c r="Z638"/>
  <c r="Y638"/>
  <c r="X638"/>
  <c r="W638"/>
  <c r="V638"/>
  <c r="U638"/>
  <c r="T638"/>
  <c r="S638"/>
  <c r="R638"/>
  <c r="Q638"/>
  <c r="P638"/>
  <c r="O638"/>
  <c r="N638"/>
  <c r="M638"/>
  <c r="L638"/>
  <c r="K638"/>
  <c r="J638"/>
  <c r="I638"/>
  <c r="AG637"/>
  <c r="AF637"/>
  <c r="AE637"/>
  <c r="AD637"/>
  <c r="AC637"/>
  <c r="AB637"/>
  <c r="AA637"/>
  <c r="AB636"/>
  <c r="Z636"/>
  <c r="X636"/>
  <c r="V636"/>
  <c r="T636"/>
  <c r="R636"/>
  <c r="P636"/>
  <c r="N636"/>
  <c r="L636"/>
  <c r="J636"/>
  <c r="AF635"/>
  <c r="AE635"/>
  <c r="AD635"/>
  <c r="AC635"/>
  <c r="AB635"/>
  <c r="AA635"/>
  <c r="Z635"/>
  <c r="Y635"/>
  <c r="X635"/>
  <c r="W635"/>
  <c r="V635"/>
  <c r="U635"/>
  <c r="T635"/>
  <c r="S635"/>
  <c r="R635"/>
  <c r="Q635"/>
  <c r="P635"/>
  <c r="O635"/>
  <c r="N635"/>
  <c r="M635"/>
  <c r="L635"/>
  <c r="K635"/>
  <c r="J635"/>
  <c r="I635"/>
  <c r="AF634"/>
  <c r="AE634"/>
  <c r="AD634"/>
  <c r="AC634"/>
  <c r="AB634"/>
  <c r="AA634"/>
  <c r="Z634"/>
  <c r="Y634"/>
  <c r="X634"/>
  <c r="W634"/>
  <c r="V634"/>
  <c r="U634"/>
  <c r="T634"/>
  <c r="S634"/>
  <c r="R634"/>
  <c r="Q634"/>
  <c r="P634"/>
  <c r="O634"/>
  <c r="N634"/>
  <c r="M634"/>
  <c r="L634"/>
  <c r="K634"/>
  <c r="J634"/>
  <c r="I634"/>
  <c r="AF633"/>
  <c r="AE633"/>
  <c r="AD633"/>
  <c r="AC633"/>
  <c r="AB633"/>
  <c r="AA633"/>
  <c r="Z633"/>
  <c r="Y633"/>
  <c r="X633"/>
  <c r="W633"/>
  <c r="V633"/>
  <c r="U633"/>
  <c r="T633"/>
  <c r="S633"/>
  <c r="R633"/>
  <c r="Q633"/>
  <c r="P633"/>
  <c r="O633"/>
  <c r="N633"/>
  <c r="M633"/>
  <c r="L633"/>
  <c r="K633"/>
  <c r="J633"/>
  <c r="I633"/>
  <c r="AG632"/>
  <c r="AB632"/>
  <c r="AG631"/>
  <c r="AF631"/>
  <c r="AE631"/>
  <c r="AD631"/>
  <c r="AC631"/>
  <c r="AB631"/>
  <c r="AA631"/>
  <c r="AG630"/>
  <c r="AF630"/>
  <c r="AE630"/>
  <c r="AD630"/>
  <c r="AC630"/>
  <c r="AB630"/>
  <c r="AA630"/>
  <c r="AG629"/>
  <c r="AB629"/>
  <c r="Z629"/>
  <c r="X629"/>
  <c r="V629"/>
  <c r="T629"/>
  <c r="R629"/>
  <c r="P629"/>
  <c r="N629"/>
  <c r="L629"/>
  <c r="J629"/>
  <c r="AB628"/>
  <c r="Z628"/>
  <c r="X628"/>
  <c r="V628"/>
  <c r="T628"/>
  <c r="R628"/>
  <c r="P628"/>
  <c r="N628"/>
  <c r="L628"/>
  <c r="J628"/>
  <c r="AG627"/>
  <c r="AF627"/>
  <c r="AE627"/>
  <c r="AD627"/>
  <c r="AC627"/>
  <c r="AB627"/>
  <c r="AA627"/>
  <c r="Z627"/>
  <c r="Y627"/>
  <c r="X627"/>
  <c r="W627"/>
  <c r="V627"/>
  <c r="U627"/>
  <c r="T627"/>
  <c r="S627"/>
  <c r="R627"/>
  <c r="Q627"/>
  <c r="P627"/>
  <c r="O627"/>
  <c r="N627"/>
  <c r="M627"/>
  <c r="L627"/>
  <c r="K627"/>
  <c r="J627"/>
  <c r="I627"/>
  <c r="AB626"/>
  <c r="Z626"/>
  <c r="X626"/>
  <c r="V626"/>
  <c r="T626"/>
  <c r="R626"/>
  <c r="P626"/>
  <c r="N626"/>
  <c r="L626"/>
  <c r="J626"/>
  <c r="AF625"/>
  <c r="AE625"/>
  <c r="AD625"/>
  <c r="AC625"/>
  <c r="AB625"/>
  <c r="AA625"/>
  <c r="Z625"/>
  <c r="Y625"/>
  <c r="X625"/>
  <c r="W625"/>
  <c r="V625"/>
  <c r="U625"/>
  <c r="T625"/>
  <c r="S625"/>
  <c r="R625"/>
  <c r="Q625"/>
  <c r="P625"/>
  <c r="O625"/>
  <c r="N625"/>
  <c r="M625"/>
  <c r="L625"/>
  <c r="K625"/>
  <c r="J625"/>
  <c r="I625"/>
  <c r="AG624"/>
  <c r="AF624"/>
  <c r="AE624"/>
  <c r="AD624"/>
  <c r="AC624"/>
  <c r="AB624"/>
  <c r="AA624"/>
  <c r="Z624"/>
  <c r="Y624"/>
  <c r="X624"/>
  <c r="W624"/>
  <c r="V624"/>
  <c r="U624"/>
  <c r="T624"/>
  <c r="S624"/>
  <c r="R624"/>
  <c r="Q624"/>
  <c r="P624"/>
  <c r="O624"/>
  <c r="N624"/>
  <c r="M624"/>
  <c r="L624"/>
  <c r="K624"/>
  <c r="J624"/>
  <c r="I624"/>
  <c r="AB623"/>
  <c r="Z623"/>
  <c r="X623"/>
  <c r="V623"/>
  <c r="T623"/>
  <c r="R623"/>
  <c r="P623"/>
  <c r="N623"/>
  <c r="L623"/>
  <c r="J623"/>
  <c r="AF622"/>
  <c r="AE622"/>
  <c r="AD622"/>
  <c r="AC622"/>
  <c r="AB622"/>
  <c r="AA622"/>
  <c r="Z622"/>
  <c r="Y622"/>
  <c r="X622"/>
  <c r="W622"/>
  <c r="V622"/>
  <c r="U622"/>
  <c r="T622"/>
  <c r="S622"/>
  <c r="R622"/>
  <c r="Q622"/>
  <c r="P622"/>
  <c r="O622"/>
  <c r="N622"/>
  <c r="M622"/>
  <c r="L622"/>
  <c r="K622"/>
  <c r="J622"/>
  <c r="I622"/>
  <c r="AF621"/>
  <c r="AE621"/>
  <c r="AD621"/>
  <c r="AC621"/>
  <c r="AB621"/>
  <c r="AA621"/>
  <c r="Z621"/>
  <c r="Y621"/>
  <c r="X621"/>
  <c r="W621"/>
  <c r="V621"/>
  <c r="U621"/>
  <c r="T621"/>
  <c r="S621"/>
  <c r="R621"/>
  <c r="Q621"/>
  <c r="P621"/>
  <c r="O621"/>
  <c r="N621"/>
  <c r="M621"/>
  <c r="L621"/>
  <c r="K621"/>
  <c r="J621"/>
  <c r="I621"/>
  <c r="AG620"/>
  <c r="AB620"/>
  <c r="Z620"/>
  <c r="X620"/>
  <c r="V620"/>
  <c r="T620"/>
  <c r="R620"/>
  <c r="P620"/>
  <c r="N620"/>
  <c r="L620"/>
  <c r="J620"/>
  <c r="AG619"/>
  <c r="AF619"/>
  <c r="AE619"/>
  <c r="AD619"/>
  <c r="AC619"/>
  <c r="AB619"/>
  <c r="AA619"/>
  <c r="Z619"/>
  <c r="Y619"/>
  <c r="X619"/>
  <c r="W619"/>
  <c r="V619"/>
  <c r="U619"/>
  <c r="T619"/>
  <c r="S619"/>
  <c r="R619"/>
  <c r="Q619"/>
  <c r="P619"/>
  <c r="O619"/>
  <c r="N619"/>
  <c r="M619"/>
  <c r="L619"/>
  <c r="K619"/>
  <c r="J619"/>
  <c r="I619"/>
  <c r="AG618"/>
  <c r="AF618"/>
  <c r="AE618"/>
  <c r="AD618"/>
  <c r="AC618"/>
  <c r="AB618"/>
  <c r="AA618"/>
  <c r="Z618"/>
  <c r="Y618"/>
  <c r="X618"/>
  <c r="W618"/>
  <c r="V618"/>
  <c r="U618"/>
  <c r="T618"/>
  <c r="S618"/>
  <c r="R618"/>
  <c r="Q618"/>
  <c r="P618"/>
  <c r="O618"/>
  <c r="N618"/>
  <c r="M618"/>
  <c r="L618"/>
  <c r="K618"/>
  <c r="J618"/>
  <c r="I618"/>
  <c r="AG617"/>
  <c r="AB617"/>
  <c r="Z617"/>
  <c r="X617"/>
  <c r="V617"/>
  <c r="T617"/>
  <c r="R617"/>
  <c r="P617"/>
  <c r="N617"/>
  <c r="L617"/>
  <c r="J617"/>
  <c r="AG616"/>
  <c r="AB616"/>
  <c r="Z616"/>
  <c r="X616"/>
  <c r="V616"/>
  <c r="AG615"/>
  <c r="AF615"/>
  <c r="AE615"/>
  <c r="AD615"/>
  <c r="AC615"/>
  <c r="AB615"/>
  <c r="AA615"/>
  <c r="Z615"/>
  <c r="Y615"/>
  <c r="X615"/>
  <c r="W615"/>
  <c r="V615"/>
  <c r="U615"/>
  <c r="T615"/>
  <c r="S615"/>
  <c r="R615"/>
  <c r="Q615"/>
  <c r="P615"/>
  <c r="O615"/>
  <c r="N615"/>
  <c r="M615"/>
  <c r="L615"/>
  <c r="K615"/>
  <c r="J615"/>
  <c r="I615"/>
  <c r="AG614"/>
  <c r="AB614"/>
  <c r="Z614"/>
  <c r="X614"/>
  <c r="V614"/>
  <c r="T614"/>
  <c r="R614"/>
  <c r="P614"/>
  <c r="N614"/>
  <c r="L614"/>
  <c r="J614"/>
  <c r="AG613"/>
  <c r="AF613"/>
  <c r="AE613"/>
  <c r="AD613"/>
  <c r="AC613"/>
  <c r="AB613"/>
  <c r="AA613"/>
  <c r="Z613"/>
  <c r="Y613"/>
  <c r="X613"/>
  <c r="W613"/>
  <c r="V613"/>
  <c r="U613"/>
  <c r="T613"/>
  <c r="S613"/>
  <c r="R613"/>
  <c r="Q613"/>
  <c r="P613"/>
  <c r="O613"/>
  <c r="N613"/>
  <c r="M613"/>
  <c r="L613"/>
  <c r="K613"/>
  <c r="J613"/>
  <c r="I613"/>
  <c r="AB612"/>
  <c r="Z612"/>
  <c r="X612"/>
  <c r="V612"/>
  <c r="T612"/>
  <c r="R612"/>
  <c r="P612"/>
  <c r="N612"/>
  <c r="L612"/>
  <c r="J612"/>
  <c r="AG611"/>
  <c r="AB611"/>
  <c r="Z611"/>
  <c r="X611"/>
  <c r="V611"/>
  <c r="T611"/>
  <c r="R611"/>
  <c r="P611"/>
  <c r="N611"/>
  <c r="L611"/>
  <c r="J611"/>
  <c r="AG610"/>
  <c r="AF610"/>
  <c r="AE610"/>
  <c r="AD610"/>
  <c r="AC610"/>
  <c r="AB610"/>
  <c r="AA610"/>
  <c r="Z610"/>
  <c r="Y610"/>
  <c r="X610"/>
  <c r="W610"/>
  <c r="V610"/>
  <c r="U610"/>
  <c r="T610"/>
  <c r="S610"/>
  <c r="R610"/>
  <c r="Q610"/>
  <c r="P610"/>
  <c r="O610"/>
  <c r="N610"/>
  <c r="M610"/>
  <c r="L610"/>
  <c r="K610"/>
  <c r="J610"/>
  <c r="I610"/>
  <c r="AG609"/>
  <c r="AF609"/>
  <c r="AE609"/>
  <c r="AD609"/>
  <c r="AC609"/>
  <c r="AB609"/>
  <c r="AA609"/>
  <c r="Z609"/>
  <c r="Y609"/>
  <c r="X609"/>
  <c r="W609"/>
  <c r="V609"/>
  <c r="U609"/>
  <c r="T609"/>
  <c r="S609"/>
  <c r="R609"/>
  <c r="Q609"/>
  <c r="P609"/>
  <c r="O609"/>
  <c r="N609"/>
  <c r="M609"/>
  <c r="L609"/>
  <c r="K609"/>
  <c r="J609"/>
  <c r="I609"/>
  <c r="AB608"/>
  <c r="Z608"/>
  <c r="X608"/>
  <c r="V608"/>
  <c r="T608"/>
  <c r="R608"/>
  <c r="P608"/>
  <c r="N608"/>
  <c r="L608"/>
  <c r="J608"/>
  <c r="AF607"/>
  <c r="AE607"/>
  <c r="AD607"/>
  <c r="AC607"/>
  <c r="AB607"/>
  <c r="AA607"/>
  <c r="Z607"/>
  <c r="Y607"/>
  <c r="X607"/>
  <c r="W607"/>
  <c r="V607"/>
  <c r="U607"/>
  <c r="T607"/>
  <c r="S607"/>
  <c r="R607"/>
  <c r="Q607"/>
  <c r="P607"/>
  <c r="O607"/>
  <c r="N607"/>
  <c r="M607"/>
  <c r="L607"/>
  <c r="K607"/>
  <c r="J607"/>
  <c r="I607"/>
  <c r="AG606"/>
  <c r="AB606"/>
  <c r="Z606"/>
  <c r="X606"/>
  <c r="V606"/>
  <c r="T606"/>
  <c r="R606"/>
  <c r="P606"/>
  <c r="N606"/>
  <c r="L606"/>
  <c r="J606"/>
  <c r="AG605"/>
  <c r="AF605"/>
  <c r="AE605"/>
  <c r="AD605"/>
  <c r="AC605"/>
  <c r="AB605"/>
  <c r="AA605"/>
  <c r="Z605"/>
  <c r="Y605"/>
  <c r="X605"/>
  <c r="W605"/>
  <c r="V605"/>
  <c r="U605"/>
  <c r="T605"/>
  <c r="S605"/>
  <c r="R605"/>
  <c r="Q605"/>
  <c r="P605"/>
  <c r="O605"/>
  <c r="N605"/>
  <c r="M605"/>
  <c r="L605"/>
  <c r="K605"/>
  <c r="J605"/>
  <c r="I605"/>
  <c r="AG604"/>
  <c r="AB604"/>
  <c r="Z604"/>
  <c r="X604"/>
  <c r="V604"/>
  <c r="T604"/>
  <c r="R604"/>
  <c r="P604"/>
  <c r="N604"/>
  <c r="L604"/>
  <c r="J604"/>
  <c r="AG603"/>
  <c r="AF603"/>
  <c r="AE603"/>
  <c r="AD603"/>
  <c r="AC603"/>
  <c r="AB603"/>
  <c r="AA603"/>
  <c r="Z603"/>
  <c r="Y603"/>
  <c r="X603"/>
  <c r="W603"/>
  <c r="V603"/>
  <c r="U603"/>
  <c r="T603"/>
  <c r="S603"/>
  <c r="R603"/>
  <c r="Q603"/>
  <c r="P603"/>
  <c r="O603"/>
  <c r="N603"/>
  <c r="M603"/>
  <c r="L603"/>
  <c r="K603"/>
  <c r="J603"/>
  <c r="I603"/>
  <c r="AG602"/>
  <c r="AF602"/>
  <c r="AE602"/>
  <c r="AD602"/>
  <c r="AC602"/>
  <c r="AB602"/>
  <c r="AA602"/>
  <c r="Z602"/>
  <c r="Y602"/>
  <c r="X602"/>
  <c r="W602"/>
  <c r="V602"/>
  <c r="U602"/>
  <c r="T602"/>
  <c r="S602"/>
  <c r="R602"/>
  <c r="Q602"/>
  <c r="P602"/>
  <c r="O602"/>
  <c r="N602"/>
  <c r="M602"/>
  <c r="L602"/>
  <c r="K602"/>
  <c r="J602"/>
  <c r="I602"/>
  <c r="AG601"/>
  <c r="AC601"/>
  <c r="AB601"/>
  <c r="AA601"/>
  <c r="Z601"/>
  <c r="Y601"/>
  <c r="X601"/>
  <c r="W601"/>
  <c r="V601"/>
  <c r="U601"/>
  <c r="T601"/>
  <c r="R601"/>
  <c r="P601"/>
  <c r="N601"/>
  <c r="L601"/>
  <c r="J601"/>
  <c r="AG600"/>
  <c r="AF600"/>
  <c r="AE600"/>
  <c r="AD600"/>
  <c r="AC600"/>
  <c r="AB600"/>
  <c r="AA600"/>
  <c r="Z600"/>
  <c r="Y600"/>
  <c r="X600"/>
  <c r="W600"/>
  <c r="V600"/>
  <c r="U600"/>
  <c r="T600"/>
  <c r="S600"/>
  <c r="R600"/>
  <c r="Q600"/>
  <c r="P600"/>
  <c r="O600"/>
  <c r="N600"/>
  <c r="M600"/>
  <c r="L600"/>
  <c r="K600"/>
  <c r="J600"/>
  <c r="I600"/>
  <c r="AG599"/>
  <c r="AF599"/>
  <c r="AE599"/>
  <c r="AD599"/>
  <c r="AC599"/>
  <c r="AB599"/>
  <c r="AA599"/>
  <c r="Z599"/>
  <c r="Y599"/>
  <c r="X599"/>
  <c r="W599"/>
  <c r="V599"/>
  <c r="U599"/>
  <c r="T599"/>
  <c r="S599"/>
  <c r="R599"/>
  <c r="Q599"/>
  <c r="P599"/>
  <c r="O599"/>
  <c r="N599"/>
  <c r="M599"/>
  <c r="L599"/>
  <c r="K599"/>
  <c r="J599"/>
  <c r="I599"/>
  <c r="AG598"/>
  <c r="AF598"/>
  <c r="AE598"/>
  <c r="AD598"/>
  <c r="AC598"/>
  <c r="AB598"/>
  <c r="AA598"/>
  <c r="Z598"/>
  <c r="Y598"/>
  <c r="X598"/>
  <c r="W598"/>
  <c r="V598"/>
  <c r="U598"/>
  <c r="T598"/>
  <c r="S598"/>
  <c r="R598"/>
  <c r="Q598"/>
  <c r="P598"/>
  <c r="O598"/>
  <c r="N598"/>
  <c r="M598"/>
  <c r="L598"/>
  <c r="K598"/>
  <c r="J598"/>
  <c r="I598"/>
  <c r="AG597"/>
  <c r="AF597"/>
  <c r="AE597"/>
  <c r="AD597"/>
  <c r="AC597"/>
  <c r="AB597"/>
  <c r="AA597"/>
  <c r="Z597"/>
  <c r="Y597"/>
  <c r="X597"/>
  <c r="W597"/>
  <c r="V597"/>
  <c r="U597"/>
  <c r="T597"/>
  <c r="S597"/>
  <c r="R597"/>
  <c r="Q597"/>
  <c r="P597"/>
  <c r="O597"/>
  <c r="N597"/>
  <c r="M597"/>
  <c r="L597"/>
  <c r="K597"/>
  <c r="J597"/>
  <c r="I597"/>
  <c r="AG596"/>
  <c r="AF596"/>
  <c r="AE596"/>
  <c r="AD596"/>
  <c r="AC596"/>
  <c r="AB596"/>
  <c r="AA596"/>
  <c r="Z596"/>
  <c r="Y596"/>
  <c r="X596"/>
  <c r="W596"/>
  <c r="V596"/>
  <c r="U596"/>
  <c r="T596"/>
  <c r="S596"/>
  <c r="R596"/>
  <c r="Q596"/>
  <c r="P596"/>
  <c r="O596"/>
  <c r="N596"/>
  <c r="M596"/>
  <c r="L596"/>
  <c r="K596"/>
  <c r="J596"/>
  <c r="I596"/>
  <c r="H596"/>
  <c r="G596"/>
  <c r="AB595"/>
  <c r="Z595"/>
  <c r="X595"/>
  <c r="V595"/>
  <c r="T595"/>
  <c r="R595"/>
  <c r="P595"/>
  <c r="AF594"/>
  <c r="AE594"/>
  <c r="AD594"/>
  <c r="AC594"/>
  <c r="AB594"/>
  <c r="AA594"/>
  <c r="Z594"/>
  <c r="Y594"/>
  <c r="X594"/>
  <c r="W594"/>
  <c r="V594"/>
  <c r="U594"/>
  <c r="T594"/>
  <c r="S594"/>
  <c r="R594"/>
  <c r="Q594"/>
  <c r="P594"/>
  <c r="O594"/>
  <c r="AF593"/>
  <c r="AE593"/>
  <c r="AD593"/>
  <c r="AC593"/>
  <c r="AB593"/>
  <c r="AA593"/>
  <c r="Z593"/>
  <c r="Y593"/>
  <c r="X593"/>
  <c r="W593"/>
  <c r="V593"/>
  <c r="U593"/>
  <c r="T593"/>
  <c r="S593"/>
  <c r="R593"/>
  <c r="Q593"/>
  <c r="P593"/>
  <c r="O593"/>
  <c r="AF592"/>
  <c r="AE592"/>
  <c r="AD592"/>
  <c r="AC592"/>
  <c r="AB592"/>
  <c r="AA592"/>
  <c r="Z592"/>
  <c r="Y592"/>
  <c r="X592"/>
  <c r="W592"/>
  <c r="V592"/>
  <c r="U592"/>
  <c r="T592"/>
  <c r="S592"/>
  <c r="R592"/>
  <c r="Q592"/>
  <c r="P592"/>
  <c r="O592"/>
  <c r="AB591"/>
  <c r="Z591"/>
  <c r="X591"/>
  <c r="V591"/>
  <c r="T591"/>
  <c r="R591"/>
  <c r="P591"/>
  <c r="N591"/>
  <c r="L591"/>
  <c r="J591"/>
  <c r="AF590"/>
  <c r="AE590"/>
  <c r="AD590"/>
  <c r="AC590"/>
  <c r="AB590"/>
  <c r="AA590"/>
  <c r="Z590"/>
  <c r="Y590"/>
  <c r="X590"/>
  <c r="W590"/>
  <c r="V590"/>
  <c r="U590"/>
  <c r="T590"/>
  <c r="S590"/>
  <c r="R590"/>
  <c r="Q590"/>
  <c r="P590"/>
  <c r="O590"/>
  <c r="N590"/>
  <c r="M590"/>
  <c r="L590"/>
  <c r="K590"/>
  <c r="J590"/>
  <c r="I590"/>
  <c r="AF589"/>
  <c r="AE589"/>
  <c r="AD589"/>
  <c r="AC589"/>
  <c r="AB589"/>
  <c r="AA589"/>
  <c r="Z589"/>
  <c r="Y589"/>
  <c r="X589"/>
  <c r="W589"/>
  <c r="V589"/>
  <c r="U589"/>
  <c r="T589"/>
  <c r="S589"/>
  <c r="R589"/>
  <c r="Q589"/>
  <c r="P589"/>
  <c r="O589"/>
  <c r="N589"/>
  <c r="M589"/>
  <c r="L589"/>
  <c r="K589"/>
  <c r="J589"/>
  <c r="I589"/>
  <c r="AF588"/>
  <c r="AE588"/>
  <c r="AD588"/>
  <c r="AC588"/>
  <c r="AB588"/>
  <c r="AA588"/>
  <c r="Z588"/>
  <c r="Y588"/>
  <c r="X588"/>
  <c r="W588"/>
  <c r="V588"/>
  <c r="U588"/>
  <c r="T588"/>
  <c r="S588"/>
  <c r="R588"/>
  <c r="Q588"/>
  <c r="P588"/>
  <c r="O588"/>
  <c r="N588"/>
  <c r="M588"/>
  <c r="L588"/>
  <c r="K588"/>
  <c r="J588"/>
  <c r="I588"/>
  <c r="AB587"/>
  <c r="Z587"/>
  <c r="X587"/>
  <c r="V587"/>
  <c r="T587"/>
  <c r="R587"/>
  <c r="P587"/>
  <c r="N587"/>
  <c r="L587"/>
  <c r="AF586"/>
  <c r="AE586"/>
  <c r="AD586"/>
  <c r="AC586"/>
  <c r="AB586"/>
  <c r="AA586"/>
  <c r="Z586"/>
  <c r="Y586"/>
  <c r="X586"/>
  <c r="W586"/>
  <c r="V586"/>
  <c r="U586"/>
  <c r="T586"/>
  <c r="S586"/>
  <c r="R586"/>
  <c r="Q586"/>
  <c r="P586"/>
  <c r="O586"/>
  <c r="N586"/>
  <c r="M586"/>
  <c r="L586"/>
  <c r="AB585"/>
  <c r="Z585"/>
  <c r="X585"/>
  <c r="V585"/>
  <c r="T585"/>
  <c r="R585"/>
  <c r="P585"/>
  <c r="N585"/>
  <c r="L585"/>
  <c r="J585"/>
  <c r="AF584"/>
  <c r="AE584"/>
  <c r="AD584"/>
  <c r="AC584"/>
  <c r="AB584"/>
  <c r="AA584"/>
  <c r="Z584"/>
  <c r="Y584"/>
  <c r="X584"/>
  <c r="W584"/>
  <c r="V584"/>
  <c r="U584"/>
  <c r="T584"/>
  <c r="S584"/>
  <c r="R584"/>
  <c r="Q584"/>
  <c r="P584"/>
  <c r="O584"/>
  <c r="N584"/>
  <c r="M584"/>
  <c r="L584"/>
  <c r="K584"/>
  <c r="J584"/>
  <c r="I584"/>
  <c r="AF583"/>
  <c r="AE583"/>
  <c r="AD583"/>
  <c r="AC583"/>
  <c r="AB583"/>
  <c r="AA583"/>
  <c r="Z583"/>
  <c r="Y583"/>
  <c r="X583"/>
  <c r="W583"/>
  <c r="V583"/>
  <c r="U583"/>
  <c r="T583"/>
  <c r="S583"/>
  <c r="R583"/>
  <c r="Q583"/>
  <c r="P583"/>
  <c r="O583"/>
  <c r="N583"/>
  <c r="M583"/>
  <c r="L583"/>
  <c r="K583"/>
  <c r="J583"/>
  <c r="I583"/>
  <c r="AF582"/>
  <c r="AE582"/>
  <c r="AD582"/>
  <c r="AC582"/>
  <c r="AB582"/>
  <c r="AA582"/>
  <c r="Z582"/>
  <c r="Y582"/>
  <c r="X582"/>
  <c r="W582"/>
  <c r="V582"/>
  <c r="U582"/>
  <c r="T582"/>
  <c r="S582"/>
  <c r="R582"/>
  <c r="Q582"/>
  <c r="P582"/>
  <c r="O582"/>
  <c r="N582"/>
  <c r="M582"/>
  <c r="L582"/>
  <c r="K582"/>
  <c r="J582"/>
  <c r="I582"/>
  <c r="AB581"/>
  <c r="Z581"/>
  <c r="X581"/>
  <c r="V581"/>
  <c r="T581"/>
  <c r="R581"/>
  <c r="P581"/>
  <c r="N581"/>
  <c r="L581"/>
  <c r="AF580"/>
  <c r="AE580"/>
  <c r="AD580"/>
  <c r="AC580"/>
  <c r="AB580"/>
  <c r="AA580"/>
  <c r="Z580"/>
  <c r="Y580"/>
  <c r="X580"/>
  <c r="W580"/>
  <c r="V580"/>
  <c r="U580"/>
  <c r="T580"/>
  <c r="S580"/>
  <c r="R580"/>
  <c r="Q580"/>
  <c r="P580"/>
  <c r="O580"/>
  <c r="N580"/>
  <c r="M580"/>
  <c r="L580"/>
  <c r="AB579"/>
  <c r="Z579"/>
  <c r="X579"/>
  <c r="V579"/>
  <c r="T579"/>
  <c r="R579"/>
  <c r="P579"/>
  <c r="N579"/>
  <c r="L579"/>
  <c r="J579"/>
  <c r="AF578"/>
  <c r="AE578"/>
  <c r="AD578"/>
  <c r="AC578"/>
  <c r="AB578"/>
  <c r="AA578"/>
  <c r="Z578"/>
  <c r="Y578"/>
  <c r="X578"/>
  <c r="W578"/>
  <c r="V578"/>
  <c r="U578"/>
  <c r="T578"/>
  <c r="S578"/>
  <c r="R578"/>
  <c r="Q578"/>
  <c r="P578"/>
  <c r="O578"/>
  <c r="N578"/>
  <c r="M578"/>
  <c r="L578"/>
  <c r="K578"/>
  <c r="J578"/>
  <c r="I578"/>
  <c r="AF577"/>
  <c r="AE577"/>
  <c r="AD577"/>
  <c r="AC577"/>
  <c r="AB577"/>
  <c r="AA577"/>
  <c r="Z577"/>
  <c r="Y577"/>
  <c r="X577"/>
  <c r="W577"/>
  <c r="V577"/>
  <c r="U577"/>
  <c r="T577"/>
  <c r="S577"/>
  <c r="R577"/>
  <c r="Q577"/>
  <c r="P577"/>
  <c r="O577"/>
  <c r="N577"/>
  <c r="M577"/>
  <c r="L577"/>
  <c r="K577"/>
  <c r="J577"/>
  <c r="I577"/>
  <c r="AF576"/>
  <c r="AE576"/>
  <c r="AD576"/>
  <c r="AC576"/>
  <c r="AB576"/>
  <c r="AA576"/>
  <c r="Z576"/>
  <c r="Y576"/>
  <c r="X576"/>
  <c r="W576"/>
  <c r="V576"/>
  <c r="U576"/>
  <c r="T576"/>
  <c r="S576"/>
  <c r="R576"/>
  <c r="Q576"/>
  <c r="P576"/>
  <c r="O576"/>
  <c r="N576"/>
  <c r="M576"/>
  <c r="L576"/>
  <c r="K576"/>
  <c r="J576"/>
  <c r="I576"/>
  <c r="AB575"/>
  <c r="Z575"/>
  <c r="X575"/>
  <c r="V575"/>
  <c r="T575"/>
  <c r="R575"/>
  <c r="P575"/>
  <c r="N575"/>
  <c r="L575"/>
  <c r="AF574"/>
  <c r="AE574"/>
  <c r="AD574"/>
  <c r="AC574"/>
  <c r="AB574"/>
  <c r="AA574"/>
  <c r="Z574"/>
  <c r="Y574"/>
  <c r="X574"/>
  <c r="W574"/>
  <c r="V574"/>
  <c r="U574"/>
  <c r="T574"/>
  <c r="S574"/>
  <c r="R574"/>
  <c r="Q574"/>
  <c r="P574"/>
  <c r="O574"/>
  <c r="N574"/>
  <c r="M574"/>
  <c r="L574"/>
  <c r="AB573"/>
  <c r="Z573"/>
  <c r="X573"/>
  <c r="V573"/>
  <c r="T573"/>
  <c r="R573"/>
  <c r="P573"/>
  <c r="N573"/>
  <c r="L573"/>
  <c r="J573"/>
  <c r="AF572"/>
  <c r="AE572"/>
  <c r="AD572"/>
  <c r="AC572"/>
  <c r="AB572"/>
  <c r="AA572"/>
  <c r="Z572"/>
  <c r="Y572"/>
  <c r="X572"/>
  <c r="W572"/>
  <c r="V572"/>
  <c r="U572"/>
  <c r="T572"/>
  <c r="S572"/>
  <c r="R572"/>
  <c r="Q572"/>
  <c r="P572"/>
  <c r="O572"/>
  <c r="N572"/>
  <c r="M572"/>
  <c r="L572"/>
  <c r="K572"/>
  <c r="J572"/>
  <c r="I572"/>
  <c r="AF571"/>
  <c r="AE571"/>
  <c r="AD571"/>
  <c r="AC571"/>
  <c r="AB571"/>
  <c r="AA571"/>
  <c r="Z571"/>
  <c r="Y571"/>
  <c r="X571"/>
  <c r="W571"/>
  <c r="V571"/>
  <c r="U571"/>
  <c r="T571"/>
  <c r="S571"/>
  <c r="R571"/>
  <c r="Q571"/>
  <c r="P571"/>
  <c r="O571"/>
  <c r="N571"/>
  <c r="M571"/>
  <c r="L571"/>
  <c r="K571"/>
  <c r="J571"/>
  <c r="I571"/>
  <c r="AF570"/>
  <c r="AE570"/>
  <c r="AD570"/>
  <c r="AC570"/>
  <c r="AB570"/>
  <c r="AA570"/>
  <c r="Z570"/>
  <c r="Y570"/>
  <c r="X570"/>
  <c r="W570"/>
  <c r="V570"/>
  <c r="U570"/>
  <c r="T570"/>
  <c r="S570"/>
  <c r="R570"/>
  <c r="Q570"/>
  <c r="P570"/>
  <c r="O570"/>
  <c r="N570"/>
  <c r="M570"/>
  <c r="L570"/>
  <c r="K570"/>
  <c r="J570"/>
  <c r="I570"/>
  <c r="AB569"/>
  <c r="Z569"/>
  <c r="X569"/>
  <c r="V569"/>
  <c r="T569"/>
  <c r="R569"/>
  <c r="P569"/>
  <c r="N569"/>
  <c r="L569"/>
  <c r="J569"/>
  <c r="AF568"/>
  <c r="AE568"/>
  <c r="AD568"/>
  <c r="AC568"/>
  <c r="AB568"/>
  <c r="AA568"/>
  <c r="Z568"/>
  <c r="Y568"/>
  <c r="X568"/>
  <c r="W568"/>
  <c r="V568"/>
  <c r="U568"/>
  <c r="T568"/>
  <c r="S568"/>
  <c r="R568"/>
  <c r="Q568"/>
  <c r="P568"/>
  <c r="O568"/>
  <c r="N568"/>
  <c r="M568"/>
  <c r="L568"/>
  <c r="K568"/>
  <c r="J568"/>
  <c r="I568"/>
  <c r="AF567"/>
  <c r="AE567"/>
  <c r="AD567"/>
  <c r="AC567"/>
  <c r="AB567"/>
  <c r="AA567"/>
  <c r="Z567"/>
  <c r="Y567"/>
  <c r="X567"/>
  <c r="W567"/>
  <c r="V567"/>
  <c r="U567"/>
  <c r="T567"/>
  <c r="S567"/>
  <c r="R567"/>
  <c r="Q567"/>
  <c r="P567"/>
  <c r="O567"/>
  <c r="N567"/>
  <c r="M567"/>
  <c r="L567"/>
  <c r="K567"/>
  <c r="J567"/>
  <c r="I567"/>
  <c r="AF566"/>
  <c r="AE566"/>
  <c r="AD566"/>
  <c r="AC566"/>
  <c r="AB566"/>
  <c r="AA566"/>
  <c r="Z566"/>
  <c r="Y566"/>
  <c r="X566"/>
  <c r="W566"/>
  <c r="V566"/>
  <c r="U566"/>
  <c r="T566"/>
  <c r="S566"/>
  <c r="R566"/>
  <c r="Q566"/>
  <c r="P566"/>
  <c r="O566"/>
  <c r="N566"/>
  <c r="M566"/>
  <c r="L566"/>
  <c r="K566"/>
  <c r="J566"/>
  <c r="I566"/>
  <c r="AF565"/>
  <c r="AE565"/>
  <c r="AD565"/>
  <c r="AC565"/>
  <c r="AB565"/>
  <c r="AA565"/>
  <c r="Z565"/>
  <c r="Y565"/>
  <c r="X565"/>
  <c r="W565"/>
  <c r="V565"/>
  <c r="U565"/>
  <c r="T565"/>
  <c r="S565"/>
  <c r="R565"/>
  <c r="Q565"/>
  <c r="P565"/>
  <c r="O565"/>
  <c r="N565"/>
  <c r="M565"/>
  <c r="L565"/>
  <c r="K565"/>
  <c r="J565"/>
  <c r="I565"/>
  <c r="AB564"/>
  <c r="Z564"/>
  <c r="X564"/>
  <c r="V564"/>
  <c r="T564"/>
  <c r="R564"/>
  <c r="P564"/>
  <c r="N564"/>
  <c r="L564"/>
  <c r="AF563"/>
  <c r="AE563"/>
  <c r="AD563"/>
  <c r="AC563"/>
  <c r="AB563"/>
  <c r="AA563"/>
  <c r="Z563"/>
  <c r="Y563"/>
  <c r="X563"/>
  <c r="W563"/>
  <c r="V563"/>
  <c r="U563"/>
  <c r="T563"/>
  <c r="S563"/>
  <c r="R563"/>
  <c r="Q563"/>
  <c r="P563"/>
  <c r="O563"/>
  <c r="N563"/>
  <c r="M563"/>
  <c r="L563"/>
  <c r="K563"/>
  <c r="AB562"/>
  <c r="Z562"/>
  <c r="X562"/>
  <c r="V562"/>
  <c r="T562"/>
  <c r="R562"/>
  <c r="P562"/>
  <c r="N562"/>
  <c r="L562"/>
  <c r="K562"/>
  <c r="J562"/>
  <c r="AF561"/>
  <c r="AE561"/>
  <c r="AD561"/>
  <c r="AC561"/>
  <c r="AB561"/>
  <c r="AA561"/>
  <c r="Z561"/>
  <c r="Y561"/>
  <c r="X561"/>
  <c r="W561"/>
  <c r="V561"/>
  <c r="U561"/>
  <c r="T561"/>
  <c r="S561"/>
  <c r="R561"/>
  <c r="Q561"/>
  <c r="P561"/>
  <c r="O561"/>
  <c r="N561"/>
  <c r="M561"/>
  <c r="L561"/>
  <c r="K561"/>
  <c r="J561"/>
  <c r="I561"/>
  <c r="AB560"/>
  <c r="Z560"/>
  <c r="X560"/>
  <c r="V560"/>
  <c r="T560"/>
  <c r="R560"/>
  <c r="P560"/>
  <c r="N560"/>
  <c r="L560"/>
  <c r="J560"/>
  <c r="AF559"/>
  <c r="AE559"/>
  <c r="AD559"/>
  <c r="AC559"/>
  <c r="AB559"/>
  <c r="AA559"/>
  <c r="Z559"/>
  <c r="Y559"/>
  <c r="X559"/>
  <c r="W559"/>
  <c r="V559"/>
  <c r="U559"/>
  <c r="T559"/>
  <c r="S559"/>
  <c r="R559"/>
  <c r="Q559"/>
  <c r="P559"/>
  <c r="O559"/>
  <c r="N559"/>
  <c r="M559"/>
  <c r="L559"/>
  <c r="K559"/>
  <c r="J559"/>
  <c r="I559"/>
  <c r="AF558"/>
  <c r="AE558"/>
  <c r="AD558"/>
  <c r="AC558"/>
  <c r="AB558"/>
  <c r="AA558"/>
  <c r="Z558"/>
  <c r="Y558"/>
  <c r="X558"/>
  <c r="W558"/>
  <c r="V558"/>
  <c r="U558"/>
  <c r="T558"/>
  <c r="S558"/>
  <c r="R558"/>
  <c r="Q558"/>
  <c r="P558"/>
  <c r="O558"/>
  <c r="N558"/>
  <c r="M558"/>
  <c r="L558"/>
  <c r="K558"/>
  <c r="J558"/>
  <c r="I558"/>
  <c r="AF557"/>
  <c r="AE557"/>
  <c r="AD557"/>
  <c r="AC557"/>
  <c r="AB557"/>
  <c r="AA557"/>
  <c r="Z557"/>
  <c r="Y557"/>
  <c r="X557"/>
  <c r="W557"/>
  <c r="V557"/>
  <c r="U557"/>
  <c r="T557"/>
  <c r="S557"/>
  <c r="R557"/>
  <c r="Q557"/>
  <c r="P557"/>
  <c r="O557"/>
  <c r="N557"/>
  <c r="M557"/>
  <c r="L557"/>
  <c r="K557"/>
  <c r="J557"/>
  <c r="I557"/>
  <c r="AB556"/>
  <c r="Z556"/>
  <c r="X556"/>
  <c r="V556"/>
  <c r="T556"/>
  <c r="R556"/>
  <c r="P556"/>
  <c r="N556"/>
  <c r="L556"/>
  <c r="AF555"/>
  <c r="AE555"/>
  <c r="AD555"/>
  <c r="AC555"/>
  <c r="AB555"/>
  <c r="AA555"/>
  <c r="Z555"/>
  <c r="Y555"/>
  <c r="X555"/>
  <c r="W555"/>
  <c r="V555"/>
  <c r="U555"/>
  <c r="T555"/>
  <c r="S555"/>
  <c r="R555"/>
  <c r="Q555"/>
  <c r="P555"/>
  <c r="O555"/>
  <c r="N555"/>
  <c r="M555"/>
  <c r="L555"/>
  <c r="AB554"/>
  <c r="Z554"/>
  <c r="X554"/>
  <c r="V554"/>
  <c r="T554"/>
  <c r="R554"/>
  <c r="P554"/>
  <c r="N554"/>
  <c r="L554"/>
  <c r="J554"/>
  <c r="AF553"/>
  <c r="AE553"/>
  <c r="AD553"/>
  <c r="AC553"/>
  <c r="AB553"/>
  <c r="AA553"/>
  <c r="Z553"/>
  <c r="Y553"/>
  <c r="X553"/>
  <c r="W553"/>
  <c r="V553"/>
  <c r="U553"/>
  <c r="T553"/>
  <c r="S553"/>
  <c r="R553"/>
  <c r="Q553"/>
  <c r="P553"/>
  <c r="O553"/>
  <c r="N553"/>
  <c r="M553"/>
  <c r="L553"/>
  <c r="K553"/>
  <c r="J553"/>
  <c r="I553"/>
  <c r="AF552"/>
  <c r="AE552"/>
  <c r="AD552"/>
  <c r="AC552"/>
  <c r="AB552"/>
  <c r="AA552"/>
  <c r="Z552"/>
  <c r="Y552"/>
  <c r="X552"/>
  <c r="W552"/>
  <c r="V552"/>
  <c r="U552"/>
  <c r="T552"/>
  <c r="S552"/>
  <c r="R552"/>
  <c r="Q552"/>
  <c r="P552"/>
  <c r="O552"/>
  <c r="N552"/>
  <c r="M552"/>
  <c r="L552"/>
  <c r="K552"/>
  <c r="J552"/>
  <c r="I552"/>
  <c r="AF551"/>
  <c r="AE551"/>
  <c r="AD551"/>
  <c r="AC551"/>
  <c r="AB551"/>
  <c r="AA551"/>
  <c r="Z551"/>
  <c r="Y551"/>
  <c r="X551"/>
  <c r="W551"/>
  <c r="V551"/>
  <c r="U551"/>
  <c r="T551"/>
  <c r="S551"/>
  <c r="R551"/>
  <c r="Q551"/>
  <c r="P551"/>
  <c r="O551"/>
  <c r="N551"/>
  <c r="M551"/>
  <c r="L551"/>
  <c r="K551"/>
  <c r="J551"/>
  <c r="I551"/>
  <c r="AF550"/>
  <c r="AE550"/>
  <c r="AD550"/>
  <c r="AC550"/>
  <c r="AB550"/>
  <c r="AA550"/>
  <c r="Z550"/>
  <c r="Y550"/>
  <c r="X550"/>
  <c r="W550"/>
  <c r="V550"/>
  <c r="U550"/>
  <c r="T550"/>
  <c r="S550"/>
  <c r="R550"/>
  <c r="Q550"/>
  <c r="P550"/>
  <c r="O550"/>
  <c r="N550"/>
  <c r="M550"/>
  <c r="L550"/>
  <c r="K550"/>
  <c r="J550"/>
  <c r="I550"/>
  <c r="AG549"/>
  <c r="AB549"/>
  <c r="Z549"/>
  <c r="X549"/>
  <c r="V549"/>
  <c r="T549"/>
  <c r="R549"/>
  <c r="P549"/>
  <c r="N549"/>
  <c r="L549"/>
  <c r="J549"/>
  <c r="AG548"/>
  <c r="AF548"/>
  <c r="AE548"/>
  <c r="AD548"/>
  <c r="AC548"/>
  <c r="AB548"/>
  <c r="AA548"/>
  <c r="Z548"/>
  <c r="Y548"/>
  <c r="X548"/>
  <c r="W548"/>
  <c r="V548"/>
  <c r="U548"/>
  <c r="T548"/>
  <c r="S548"/>
  <c r="R548"/>
  <c r="Q548"/>
  <c r="P548"/>
  <c r="O548"/>
  <c r="N548"/>
  <c r="M548"/>
  <c r="L548"/>
  <c r="K548"/>
  <c r="J548"/>
  <c r="I548"/>
  <c r="AB547"/>
  <c r="Z547"/>
  <c r="X547"/>
  <c r="V547"/>
  <c r="T547"/>
  <c r="R547"/>
  <c r="P547"/>
  <c r="N547"/>
  <c r="L547"/>
  <c r="J547"/>
  <c r="AF546"/>
  <c r="AE546"/>
  <c r="AD546"/>
  <c r="AC546"/>
  <c r="AB546"/>
  <c r="AA546"/>
  <c r="Z546"/>
  <c r="Y546"/>
  <c r="X546"/>
  <c r="W546"/>
  <c r="V546"/>
  <c r="U546"/>
  <c r="T546"/>
  <c r="S546"/>
  <c r="R546"/>
  <c r="Q546"/>
  <c r="P546"/>
  <c r="O546"/>
  <c r="N546"/>
  <c r="M546"/>
  <c r="L546"/>
  <c r="K546"/>
  <c r="J546"/>
  <c r="I546"/>
  <c r="AG545"/>
  <c r="AF545"/>
  <c r="AE545"/>
  <c r="AD545"/>
  <c r="AC545"/>
  <c r="AB545"/>
  <c r="AA545"/>
  <c r="Z545"/>
  <c r="Y545"/>
  <c r="X545"/>
  <c r="W545"/>
  <c r="V545"/>
  <c r="U545"/>
  <c r="T545"/>
  <c r="S545"/>
  <c r="R545"/>
  <c r="Q545"/>
  <c r="P545"/>
  <c r="O545"/>
  <c r="N545"/>
  <c r="M545"/>
  <c r="L545"/>
  <c r="K545"/>
  <c r="J545"/>
  <c r="I545"/>
  <c r="AG544"/>
  <c r="AF544"/>
  <c r="AE544"/>
  <c r="AD544"/>
  <c r="AC544"/>
  <c r="AB544"/>
  <c r="AA544"/>
  <c r="Z544"/>
  <c r="Y544"/>
  <c r="X544"/>
  <c r="W544"/>
  <c r="V544"/>
  <c r="U544"/>
  <c r="T544"/>
  <c r="S544"/>
  <c r="R544"/>
  <c r="Q544"/>
  <c r="P544"/>
  <c r="O544"/>
  <c r="N544"/>
  <c r="M544"/>
  <c r="L544"/>
  <c r="K544"/>
  <c r="J544"/>
  <c r="I544"/>
  <c r="AB543"/>
  <c r="Z543"/>
  <c r="X543"/>
  <c r="V543"/>
  <c r="T543"/>
  <c r="R543"/>
  <c r="P543"/>
  <c r="AG542"/>
  <c r="AB542"/>
  <c r="Z542"/>
  <c r="X542"/>
  <c r="AG541"/>
  <c r="AF541"/>
  <c r="AE541"/>
  <c r="AD541"/>
  <c r="AC541"/>
  <c r="AB541"/>
  <c r="AA541"/>
  <c r="Z541"/>
  <c r="Y541"/>
  <c r="X541"/>
  <c r="AG540"/>
  <c r="AF540"/>
  <c r="AE540"/>
  <c r="AD540"/>
  <c r="AC540"/>
  <c r="AB540"/>
  <c r="AA540"/>
  <c r="Z540"/>
  <c r="Y540"/>
  <c r="X540"/>
  <c r="AG539"/>
  <c r="AB539"/>
  <c r="Z539"/>
  <c r="X539"/>
  <c r="V539"/>
  <c r="T539"/>
  <c r="R539"/>
  <c r="P539"/>
  <c r="N539"/>
  <c r="AG538"/>
  <c r="AF538"/>
  <c r="AE538"/>
  <c r="AD538"/>
  <c r="AC538"/>
  <c r="AB538"/>
  <c r="AA538"/>
  <c r="Z538"/>
  <c r="Y538"/>
  <c r="X538"/>
  <c r="W538"/>
  <c r="V538"/>
  <c r="U538"/>
  <c r="T538"/>
  <c r="S538"/>
  <c r="R538"/>
  <c r="Q538"/>
  <c r="P538"/>
  <c r="O538"/>
  <c r="N538"/>
  <c r="AG537"/>
  <c r="AB537"/>
  <c r="Z537"/>
  <c r="X537"/>
  <c r="V537"/>
  <c r="T537"/>
  <c r="R537"/>
  <c r="P537"/>
  <c r="N537"/>
  <c r="AG536"/>
  <c r="AF536"/>
  <c r="AE536"/>
  <c r="AD536"/>
  <c r="AC536"/>
  <c r="AB536"/>
  <c r="AA536"/>
  <c r="Z536"/>
  <c r="Y536"/>
  <c r="X536"/>
  <c r="W536"/>
  <c r="V536"/>
  <c r="U536"/>
  <c r="T536"/>
  <c r="S536"/>
  <c r="R536"/>
  <c r="Q536"/>
  <c r="P536"/>
  <c r="O536"/>
  <c r="N536"/>
  <c r="AG535"/>
  <c r="AF535"/>
  <c r="AE535"/>
  <c r="AD535"/>
  <c r="AC535"/>
  <c r="AB535"/>
  <c r="AA535"/>
  <c r="Z535"/>
  <c r="Y535"/>
  <c r="X535"/>
  <c r="W535"/>
  <c r="V535"/>
  <c r="U535"/>
  <c r="T535"/>
  <c r="S535"/>
  <c r="R535"/>
  <c r="Q535"/>
  <c r="P535"/>
  <c r="O535"/>
  <c r="N535"/>
  <c r="AG534"/>
  <c r="AB534"/>
  <c r="Z534"/>
  <c r="X534"/>
  <c r="V534"/>
  <c r="T534"/>
  <c r="R534"/>
  <c r="P534"/>
  <c r="N534"/>
  <c r="L534"/>
  <c r="AG533"/>
  <c r="AF533"/>
  <c r="AE533"/>
  <c r="AD533"/>
  <c r="AC533"/>
  <c r="AB533"/>
  <c r="AA533"/>
  <c r="Z533"/>
  <c r="Y533"/>
  <c r="X533"/>
  <c r="W533"/>
  <c r="V533"/>
  <c r="U533"/>
  <c r="T533"/>
  <c r="S533"/>
  <c r="R533"/>
  <c r="Q533"/>
  <c r="P533"/>
  <c r="O533"/>
  <c r="N533"/>
  <c r="M533"/>
  <c r="L533"/>
  <c r="K533"/>
  <c r="AG532"/>
  <c r="AB532"/>
  <c r="Z532"/>
  <c r="X532"/>
  <c r="V532"/>
  <c r="T532"/>
  <c r="R532"/>
  <c r="P532"/>
  <c r="N532"/>
  <c r="L532"/>
  <c r="K532"/>
  <c r="J532"/>
  <c r="AG531"/>
  <c r="AF531"/>
  <c r="AE531"/>
  <c r="AD531"/>
  <c r="AC531"/>
  <c r="AB531"/>
  <c r="AA531"/>
  <c r="Z531"/>
  <c r="Y531"/>
  <c r="X531"/>
  <c r="W531"/>
  <c r="V531"/>
  <c r="U531"/>
  <c r="T531"/>
  <c r="S531"/>
  <c r="R531"/>
  <c r="Q531"/>
  <c r="P531"/>
  <c r="O531"/>
  <c r="N531"/>
  <c r="M531"/>
  <c r="L531"/>
  <c r="K531"/>
  <c r="J531"/>
  <c r="AG530"/>
  <c r="AF530"/>
  <c r="AE530"/>
  <c r="AD530"/>
  <c r="AC530"/>
  <c r="AB530"/>
  <c r="AA530"/>
  <c r="Z530"/>
  <c r="Y530"/>
  <c r="X530"/>
  <c r="W530"/>
  <c r="V530"/>
  <c r="U530"/>
  <c r="T530"/>
  <c r="S530"/>
  <c r="R530"/>
  <c r="Q530"/>
  <c r="P530"/>
  <c r="O530"/>
  <c r="N530"/>
  <c r="M530"/>
  <c r="L530"/>
  <c r="K530"/>
  <c r="J530"/>
  <c r="AB529"/>
  <c r="Z529"/>
  <c r="X529"/>
  <c r="V529"/>
  <c r="T529"/>
  <c r="R529"/>
  <c r="P529"/>
  <c r="N529"/>
  <c r="L529"/>
  <c r="AF528"/>
  <c r="AE528"/>
  <c r="AD528"/>
  <c r="AC528"/>
  <c r="AB528"/>
  <c r="AA528"/>
  <c r="Z528"/>
  <c r="Y528"/>
  <c r="X528"/>
  <c r="W528"/>
  <c r="V528"/>
  <c r="U528"/>
  <c r="T528"/>
  <c r="S528"/>
  <c r="R528"/>
  <c r="Q528"/>
  <c r="P528"/>
  <c r="O528"/>
  <c r="N528"/>
  <c r="M528"/>
  <c r="L528"/>
  <c r="K528"/>
  <c r="AB527"/>
  <c r="Z527"/>
  <c r="X527"/>
  <c r="V527"/>
  <c r="T527"/>
  <c r="R527"/>
  <c r="P527"/>
  <c r="N527"/>
  <c r="L527"/>
  <c r="K527"/>
  <c r="J527"/>
  <c r="AF526"/>
  <c r="AE526"/>
  <c r="AD526"/>
  <c r="AC526"/>
  <c r="AB526"/>
  <c r="AA526"/>
  <c r="Z526"/>
  <c r="Y526"/>
  <c r="X526"/>
  <c r="W526"/>
  <c r="V526"/>
  <c r="U526"/>
  <c r="T526"/>
  <c r="S526"/>
  <c r="R526"/>
  <c r="Q526"/>
  <c r="P526"/>
  <c r="O526"/>
  <c r="N526"/>
  <c r="M526"/>
  <c r="L526"/>
  <c r="K526"/>
  <c r="J526"/>
  <c r="I526"/>
  <c r="AF525"/>
  <c r="AE525"/>
  <c r="AD525"/>
  <c r="AC525"/>
  <c r="AB525"/>
  <c r="AA525"/>
  <c r="Z525"/>
  <c r="Y525"/>
  <c r="X525"/>
  <c r="W525"/>
  <c r="V525"/>
  <c r="U525"/>
  <c r="T525"/>
  <c r="S525"/>
  <c r="R525"/>
  <c r="Q525"/>
  <c r="P525"/>
  <c r="O525"/>
  <c r="N525"/>
  <c r="M525"/>
  <c r="L525"/>
  <c r="K525"/>
  <c r="J525"/>
  <c r="I525"/>
  <c r="AG524"/>
  <c r="AB524"/>
  <c r="Z524"/>
  <c r="X524"/>
  <c r="V524"/>
  <c r="T524"/>
  <c r="R524"/>
  <c r="P524"/>
  <c r="N524"/>
  <c r="L524"/>
  <c r="AG523"/>
  <c r="AF523"/>
  <c r="AE523"/>
  <c r="AD523"/>
  <c r="AC523"/>
  <c r="AB523"/>
  <c r="AA523"/>
  <c r="Z523"/>
  <c r="Y523"/>
  <c r="X523"/>
  <c r="W523"/>
  <c r="V523"/>
  <c r="U523"/>
  <c r="T523"/>
  <c r="S523"/>
  <c r="R523"/>
  <c r="Q523"/>
  <c r="P523"/>
  <c r="O523"/>
  <c r="N523"/>
  <c r="M523"/>
  <c r="L523"/>
  <c r="K523"/>
  <c r="AG522"/>
  <c r="AB522"/>
  <c r="Z522"/>
  <c r="X522"/>
  <c r="V522"/>
  <c r="T522"/>
  <c r="R522"/>
  <c r="P522"/>
  <c r="N522"/>
  <c r="L522"/>
  <c r="K522"/>
  <c r="J522"/>
  <c r="AG521"/>
  <c r="AF521"/>
  <c r="AE521"/>
  <c r="AD521"/>
  <c r="AC521"/>
  <c r="AB521"/>
  <c r="AA521"/>
  <c r="Z521"/>
  <c r="Y521"/>
  <c r="X521"/>
  <c r="W521"/>
  <c r="V521"/>
  <c r="U521"/>
  <c r="T521"/>
  <c r="S521"/>
  <c r="R521"/>
  <c r="Q521"/>
  <c r="P521"/>
  <c r="O521"/>
  <c r="N521"/>
  <c r="M521"/>
  <c r="L521"/>
  <c r="K521"/>
  <c r="J521"/>
  <c r="I521"/>
  <c r="AB520"/>
  <c r="Z520"/>
  <c r="X520"/>
  <c r="V520"/>
  <c r="T520"/>
  <c r="R520"/>
  <c r="P520"/>
  <c r="N520"/>
  <c r="L520"/>
  <c r="J520"/>
  <c r="AB519"/>
  <c r="Z519"/>
  <c r="X519"/>
  <c r="V519"/>
  <c r="T519"/>
  <c r="R519"/>
  <c r="P519"/>
  <c r="N519"/>
  <c r="L519"/>
  <c r="K519"/>
  <c r="J519"/>
  <c r="AF518"/>
  <c r="AE518"/>
  <c r="AD518"/>
  <c r="AC518"/>
  <c r="AB518"/>
  <c r="AA518"/>
  <c r="Z518"/>
  <c r="Y518"/>
  <c r="X518"/>
  <c r="W518"/>
  <c r="V518"/>
  <c r="U518"/>
  <c r="T518"/>
  <c r="S518"/>
  <c r="R518"/>
  <c r="Q518"/>
  <c r="P518"/>
  <c r="O518"/>
  <c r="N518"/>
  <c r="M518"/>
  <c r="L518"/>
  <c r="K518"/>
  <c r="J518"/>
  <c r="I518"/>
  <c r="AG517"/>
  <c r="AF517"/>
  <c r="AE517"/>
  <c r="AD517"/>
  <c r="AC517"/>
  <c r="AB517"/>
  <c r="AA517"/>
  <c r="Z517"/>
  <c r="Y517"/>
  <c r="X517"/>
  <c r="W517"/>
  <c r="V517"/>
  <c r="U517"/>
  <c r="T517"/>
  <c r="S517"/>
  <c r="R517"/>
  <c r="Q517"/>
  <c r="P517"/>
  <c r="O517"/>
  <c r="N517"/>
  <c r="M517"/>
  <c r="L517"/>
  <c r="K517"/>
  <c r="J517"/>
  <c r="I517"/>
  <c r="AB516"/>
  <c r="Z516"/>
  <c r="X516"/>
  <c r="V516"/>
  <c r="T516"/>
  <c r="R516"/>
  <c r="P516"/>
  <c r="N516"/>
  <c r="L516"/>
  <c r="AF515"/>
  <c r="AE515"/>
  <c r="AD515"/>
  <c r="AC515"/>
  <c r="AB515"/>
  <c r="AA515"/>
  <c r="Z515"/>
  <c r="Y515"/>
  <c r="X515"/>
  <c r="W515"/>
  <c r="V515"/>
  <c r="U515"/>
  <c r="T515"/>
  <c r="S515"/>
  <c r="R515"/>
  <c r="Q515"/>
  <c r="P515"/>
  <c r="O515"/>
  <c r="N515"/>
  <c r="M515"/>
  <c r="L515"/>
  <c r="AB514"/>
  <c r="Z514"/>
  <c r="X514"/>
  <c r="V514"/>
  <c r="T514"/>
  <c r="R514"/>
  <c r="P514"/>
  <c r="N514"/>
  <c r="L514"/>
  <c r="J514"/>
  <c r="AF513"/>
  <c r="AE513"/>
  <c r="AD513"/>
  <c r="AC513"/>
  <c r="AB513"/>
  <c r="AA513"/>
  <c r="Z513"/>
  <c r="Y513"/>
  <c r="X513"/>
  <c r="W513"/>
  <c r="V513"/>
  <c r="U513"/>
  <c r="T513"/>
  <c r="S513"/>
  <c r="R513"/>
  <c r="Q513"/>
  <c r="P513"/>
  <c r="O513"/>
  <c r="N513"/>
  <c r="M513"/>
  <c r="L513"/>
  <c r="K513"/>
  <c r="J513"/>
  <c r="I513"/>
  <c r="AF512"/>
  <c r="AE512"/>
  <c r="AD512"/>
  <c r="AC512"/>
  <c r="AB512"/>
  <c r="AA512"/>
  <c r="Z512"/>
  <c r="Y512"/>
  <c r="X512"/>
  <c r="W512"/>
  <c r="V512"/>
  <c r="U512"/>
  <c r="T512"/>
  <c r="S512"/>
  <c r="R512"/>
  <c r="Q512"/>
  <c r="P512"/>
  <c r="O512"/>
  <c r="N512"/>
  <c r="M512"/>
  <c r="L512"/>
  <c r="K512"/>
  <c r="J512"/>
  <c r="I512"/>
  <c r="AG511"/>
  <c r="AB511"/>
  <c r="Z511"/>
  <c r="X511"/>
  <c r="V511"/>
  <c r="T511"/>
  <c r="R511"/>
  <c r="P511"/>
  <c r="N511"/>
  <c r="L511"/>
  <c r="AG510"/>
  <c r="AF510"/>
  <c r="AE510"/>
  <c r="AD510"/>
  <c r="AC510"/>
  <c r="AB510"/>
  <c r="AA510"/>
  <c r="Z510"/>
  <c r="Y510"/>
  <c r="X510"/>
  <c r="W510"/>
  <c r="V510"/>
  <c r="U510"/>
  <c r="T510"/>
  <c r="S510"/>
  <c r="R510"/>
  <c r="Q510"/>
  <c r="P510"/>
  <c r="O510"/>
  <c r="N510"/>
  <c r="M510"/>
  <c r="L510"/>
  <c r="K510"/>
  <c r="AG509"/>
  <c r="AB509"/>
  <c r="Z509"/>
  <c r="X509"/>
  <c r="V509"/>
  <c r="T509"/>
  <c r="R509"/>
  <c r="P509"/>
  <c r="N509"/>
  <c r="L509"/>
  <c r="K509"/>
  <c r="J509"/>
  <c r="AG508"/>
  <c r="AF508"/>
  <c r="AE508"/>
  <c r="AD508"/>
  <c r="AC508"/>
  <c r="AB508"/>
  <c r="AA508"/>
  <c r="Z508"/>
  <c r="Y508"/>
  <c r="X508"/>
  <c r="W508"/>
  <c r="V508"/>
  <c r="U508"/>
  <c r="T508"/>
  <c r="S508"/>
  <c r="R508"/>
  <c r="Q508"/>
  <c r="P508"/>
  <c r="O508"/>
  <c r="N508"/>
  <c r="M508"/>
  <c r="L508"/>
  <c r="K508"/>
  <c r="J508"/>
  <c r="I508"/>
  <c r="AG507"/>
  <c r="AF507"/>
  <c r="AE507"/>
  <c r="AD507"/>
  <c r="AC507"/>
  <c r="AB507"/>
  <c r="AA507"/>
  <c r="Z507"/>
  <c r="Y507"/>
  <c r="X507"/>
  <c r="W507"/>
  <c r="V507"/>
  <c r="U507"/>
  <c r="T507"/>
  <c r="S507"/>
  <c r="R507"/>
  <c r="Q507"/>
  <c r="P507"/>
  <c r="O507"/>
  <c r="N507"/>
  <c r="M507"/>
  <c r="L507"/>
  <c r="K507"/>
  <c r="J507"/>
  <c r="I507"/>
  <c r="AG506"/>
  <c r="AF506"/>
  <c r="AE506"/>
  <c r="AD506"/>
  <c r="AC506"/>
  <c r="AB506"/>
  <c r="AA506"/>
  <c r="Z506"/>
  <c r="Y506"/>
  <c r="X506"/>
  <c r="W506"/>
  <c r="V506"/>
  <c r="U506"/>
  <c r="T506"/>
  <c r="S506"/>
  <c r="R506"/>
  <c r="Q506"/>
  <c r="P506"/>
  <c r="O506"/>
  <c r="N506"/>
  <c r="M506"/>
  <c r="L506"/>
  <c r="K506"/>
  <c r="J506"/>
  <c r="I506"/>
  <c r="AG505"/>
  <c r="AB505"/>
  <c r="Z505"/>
  <c r="X505"/>
  <c r="V505"/>
  <c r="T505"/>
  <c r="R505"/>
  <c r="P505"/>
  <c r="N505"/>
  <c r="L505"/>
  <c r="AG504"/>
  <c r="AF504"/>
  <c r="AE504"/>
  <c r="AD504"/>
  <c r="AC504"/>
  <c r="AB504"/>
  <c r="AA504"/>
  <c r="Z504"/>
  <c r="Y504"/>
  <c r="X504"/>
  <c r="W504"/>
  <c r="V504"/>
  <c r="U504"/>
  <c r="T504"/>
  <c r="S504"/>
  <c r="R504"/>
  <c r="Q504"/>
  <c r="P504"/>
  <c r="O504"/>
  <c r="N504"/>
  <c r="M504"/>
  <c r="L504"/>
  <c r="K504"/>
  <c r="AG503"/>
  <c r="AB503"/>
  <c r="Z503"/>
  <c r="X503"/>
  <c r="V503"/>
  <c r="T503"/>
  <c r="R503"/>
  <c r="P503"/>
  <c r="N503"/>
  <c r="L503"/>
  <c r="K503"/>
  <c r="J503"/>
  <c r="AG502"/>
  <c r="AF502"/>
  <c r="AE502"/>
  <c r="AD502"/>
  <c r="AC502"/>
  <c r="AB502"/>
  <c r="AA502"/>
  <c r="Z502"/>
  <c r="Y502"/>
  <c r="X502"/>
  <c r="W502"/>
  <c r="V502"/>
  <c r="U502"/>
  <c r="T502"/>
  <c r="S502"/>
  <c r="R502"/>
  <c r="Q502"/>
  <c r="P502"/>
  <c r="O502"/>
  <c r="N502"/>
  <c r="M502"/>
  <c r="L502"/>
  <c r="K502"/>
  <c r="J502"/>
  <c r="AG501"/>
  <c r="AF501"/>
  <c r="AE501"/>
  <c r="AD501"/>
  <c r="AC501"/>
  <c r="AB501"/>
  <c r="AA501"/>
  <c r="Z501"/>
  <c r="Y501"/>
  <c r="X501"/>
  <c r="W501"/>
  <c r="V501"/>
  <c r="U501"/>
  <c r="T501"/>
  <c r="S501"/>
  <c r="R501"/>
  <c r="Q501"/>
  <c r="P501"/>
  <c r="O501"/>
  <c r="N501"/>
  <c r="M501"/>
  <c r="L501"/>
  <c r="K501"/>
  <c r="J501"/>
  <c r="AB500"/>
  <c r="Z500"/>
  <c r="X500"/>
  <c r="V500"/>
  <c r="T500"/>
  <c r="R500"/>
  <c r="P500"/>
  <c r="N500"/>
  <c r="L500"/>
  <c r="J500"/>
  <c r="AF499"/>
  <c r="AE499"/>
  <c r="AD499"/>
  <c r="AC499"/>
  <c r="AB499"/>
  <c r="AA499"/>
  <c r="Z499"/>
  <c r="Y499"/>
  <c r="X499"/>
  <c r="W499"/>
  <c r="V499"/>
  <c r="U499"/>
  <c r="T499"/>
  <c r="S499"/>
  <c r="R499"/>
  <c r="Q499"/>
  <c r="P499"/>
  <c r="O499"/>
  <c r="N499"/>
  <c r="M499"/>
  <c r="L499"/>
  <c r="K499"/>
  <c r="J499"/>
  <c r="AB498"/>
  <c r="Z498"/>
  <c r="Y498"/>
  <c r="X498"/>
  <c r="W498"/>
  <c r="V498"/>
  <c r="U498"/>
  <c r="T498"/>
  <c r="S498"/>
  <c r="R498"/>
  <c r="Q498"/>
  <c r="P498"/>
  <c r="O498"/>
  <c r="N498"/>
  <c r="M498"/>
  <c r="L498"/>
  <c r="K498"/>
  <c r="J498"/>
  <c r="AG497"/>
  <c r="AF497"/>
  <c r="AE497"/>
  <c r="AC497"/>
  <c r="AB497"/>
  <c r="AA497"/>
  <c r="Z497"/>
  <c r="Y497"/>
  <c r="X497"/>
  <c r="W497"/>
  <c r="V497"/>
  <c r="U497"/>
  <c r="T497"/>
  <c r="S497"/>
  <c r="R497"/>
  <c r="Q497"/>
  <c r="P497"/>
  <c r="O497"/>
  <c r="N497"/>
  <c r="M497"/>
  <c r="L497"/>
  <c r="K497"/>
  <c r="J497"/>
  <c r="AG496"/>
  <c r="AF496"/>
  <c r="AE496"/>
  <c r="AD496"/>
  <c r="AC496"/>
  <c r="AB496"/>
  <c r="AA496"/>
  <c r="Z496"/>
  <c r="Y496"/>
  <c r="X496"/>
  <c r="W496"/>
  <c r="V496"/>
  <c r="U496"/>
  <c r="T496"/>
  <c r="S496"/>
  <c r="R496"/>
  <c r="Q496"/>
  <c r="P496"/>
  <c r="O496"/>
  <c r="N496"/>
  <c r="M496"/>
  <c r="L496"/>
  <c r="K496"/>
  <c r="J496"/>
  <c r="I496"/>
  <c r="AG495"/>
  <c r="AF495"/>
  <c r="AE495"/>
  <c r="AD495"/>
  <c r="AC495"/>
  <c r="AB495"/>
  <c r="AA495"/>
  <c r="Z495"/>
  <c r="Y495"/>
  <c r="X495"/>
  <c r="W495"/>
  <c r="V495"/>
  <c r="U495"/>
  <c r="T495"/>
  <c r="S495"/>
  <c r="R495"/>
  <c r="Q495"/>
  <c r="P495"/>
  <c r="O495"/>
  <c r="N495"/>
  <c r="M495"/>
  <c r="L495"/>
  <c r="K495"/>
  <c r="J495"/>
  <c r="I495"/>
  <c r="AG494"/>
  <c r="AF494"/>
  <c r="AE494"/>
  <c r="AB494"/>
  <c r="Z494"/>
  <c r="X494"/>
  <c r="V494"/>
  <c r="T494"/>
  <c r="R494"/>
  <c r="P494"/>
  <c r="N494"/>
  <c r="L494"/>
  <c r="J494"/>
  <c r="AG493"/>
  <c r="AF493"/>
  <c r="AE493"/>
  <c r="AD493"/>
  <c r="AC493"/>
  <c r="AB493"/>
  <c r="AA493"/>
  <c r="Z493"/>
  <c r="Y493"/>
  <c r="X493"/>
  <c r="W493"/>
  <c r="V493"/>
  <c r="U493"/>
  <c r="T493"/>
  <c r="S493"/>
  <c r="R493"/>
  <c r="Q493"/>
  <c r="P493"/>
  <c r="O493"/>
  <c r="N493"/>
  <c r="M493"/>
  <c r="L493"/>
  <c r="K493"/>
  <c r="J493"/>
  <c r="I493"/>
  <c r="AG492"/>
  <c r="AF492"/>
  <c r="AE492"/>
  <c r="AD492"/>
  <c r="AC492"/>
  <c r="AB492"/>
  <c r="AA492"/>
  <c r="Z492"/>
  <c r="Y492"/>
  <c r="X492"/>
  <c r="W492"/>
  <c r="V492"/>
  <c r="U492"/>
  <c r="T492"/>
  <c r="S492"/>
  <c r="R492"/>
  <c r="Q492"/>
  <c r="P492"/>
  <c r="O492"/>
  <c r="N492"/>
  <c r="M492"/>
  <c r="L492"/>
  <c r="K492"/>
  <c r="J492"/>
  <c r="I492"/>
  <c r="AB491"/>
  <c r="Z491"/>
  <c r="X491"/>
  <c r="V491"/>
  <c r="T491"/>
  <c r="R491"/>
  <c r="P491"/>
  <c r="N491"/>
  <c r="L491"/>
  <c r="J491"/>
  <c r="AF490"/>
  <c r="AE490"/>
  <c r="AD490"/>
  <c r="AC490"/>
  <c r="AB490"/>
  <c r="AA490"/>
  <c r="Z490"/>
  <c r="Y490"/>
  <c r="X490"/>
  <c r="W490"/>
  <c r="V490"/>
  <c r="U490"/>
  <c r="T490"/>
  <c r="S490"/>
  <c r="R490"/>
  <c r="Q490"/>
  <c r="P490"/>
  <c r="O490"/>
  <c r="N490"/>
  <c r="M490"/>
  <c r="L490"/>
  <c r="K490"/>
  <c r="J490"/>
  <c r="I490"/>
  <c r="AF489"/>
  <c r="AE489"/>
  <c r="AD489"/>
  <c r="AC489"/>
  <c r="AB489"/>
  <c r="AA489"/>
  <c r="Z489"/>
  <c r="Y489"/>
  <c r="X489"/>
  <c r="W489"/>
  <c r="V489"/>
  <c r="U489"/>
  <c r="T489"/>
  <c r="S489"/>
  <c r="R489"/>
  <c r="Q489"/>
  <c r="P489"/>
  <c r="O489"/>
  <c r="N489"/>
  <c r="M489"/>
  <c r="L489"/>
  <c r="K489"/>
  <c r="J489"/>
  <c r="I489"/>
  <c r="AG488"/>
  <c r="AF488"/>
  <c r="AE488"/>
  <c r="AD488"/>
  <c r="AC488"/>
  <c r="AB488"/>
  <c r="AA488"/>
  <c r="Z488"/>
  <c r="Y488"/>
  <c r="X488"/>
  <c r="W488"/>
  <c r="V488"/>
  <c r="U488"/>
  <c r="T488"/>
  <c r="S488"/>
  <c r="R488"/>
  <c r="Q488"/>
  <c r="P488"/>
  <c r="O488"/>
  <c r="N488"/>
  <c r="M488"/>
  <c r="L488"/>
  <c r="K488"/>
  <c r="J488"/>
  <c r="I488"/>
  <c r="AG487"/>
  <c r="AB487"/>
  <c r="Z487"/>
  <c r="X487"/>
  <c r="V487"/>
  <c r="T487"/>
  <c r="R487"/>
  <c r="P487"/>
  <c r="N487"/>
  <c r="L487"/>
  <c r="AG486"/>
  <c r="AF486"/>
  <c r="AE486"/>
  <c r="AD486"/>
  <c r="AC486"/>
  <c r="AB486"/>
  <c r="AA486"/>
  <c r="Z486"/>
  <c r="Y486"/>
  <c r="X486"/>
  <c r="W486"/>
  <c r="V486"/>
  <c r="U486"/>
  <c r="T486"/>
  <c r="S486"/>
  <c r="R486"/>
  <c r="Q486"/>
  <c r="P486"/>
  <c r="O486"/>
  <c r="N486"/>
  <c r="M486"/>
  <c r="L486"/>
  <c r="K486"/>
  <c r="AG485"/>
  <c r="AB485"/>
  <c r="Z485"/>
  <c r="X485"/>
  <c r="V485"/>
  <c r="T485"/>
  <c r="R485"/>
  <c r="P485"/>
  <c r="N485"/>
  <c r="L485"/>
  <c r="J485"/>
  <c r="AG484"/>
  <c r="AB484"/>
  <c r="Z484"/>
  <c r="X484"/>
  <c r="V484"/>
  <c r="T484"/>
  <c r="R484"/>
  <c r="P484"/>
  <c r="N484"/>
  <c r="L484"/>
  <c r="J484"/>
  <c r="AG483"/>
  <c r="AF483"/>
  <c r="AE483"/>
  <c r="AD483"/>
  <c r="AC483"/>
  <c r="AB483"/>
  <c r="AA483"/>
  <c r="Z483"/>
  <c r="Y483"/>
  <c r="X483"/>
  <c r="W483"/>
  <c r="V483"/>
  <c r="U483"/>
  <c r="T483"/>
  <c r="S483"/>
  <c r="R483"/>
  <c r="Q483"/>
  <c r="P483"/>
  <c r="O483"/>
  <c r="N483"/>
  <c r="M483"/>
  <c r="L483"/>
  <c r="K483"/>
  <c r="J483"/>
  <c r="I483"/>
  <c r="AG482"/>
  <c r="AB482"/>
  <c r="Z482"/>
  <c r="X482"/>
  <c r="V482"/>
  <c r="T482"/>
  <c r="R482"/>
  <c r="P482"/>
  <c r="N482"/>
  <c r="L482"/>
  <c r="K482"/>
  <c r="J482"/>
  <c r="AG481"/>
  <c r="AF481"/>
  <c r="AE481"/>
  <c r="AD481"/>
  <c r="AC481"/>
  <c r="AB481"/>
  <c r="AA481"/>
  <c r="Z481"/>
  <c r="Y481"/>
  <c r="X481"/>
  <c r="W481"/>
  <c r="V481"/>
  <c r="U481"/>
  <c r="T481"/>
  <c r="S481"/>
  <c r="R481"/>
  <c r="Q481"/>
  <c r="P481"/>
  <c r="O481"/>
  <c r="N481"/>
  <c r="M481"/>
  <c r="L481"/>
  <c r="K481"/>
  <c r="J481"/>
  <c r="I481"/>
  <c r="AG480"/>
  <c r="AB480"/>
  <c r="Z480"/>
  <c r="X480"/>
  <c r="V480"/>
  <c r="T480"/>
  <c r="R480"/>
  <c r="P480"/>
  <c r="N480"/>
  <c r="L480"/>
  <c r="K480"/>
  <c r="J480"/>
  <c r="AG479"/>
  <c r="AF479"/>
  <c r="AE479"/>
  <c r="AD479"/>
  <c r="AC479"/>
  <c r="AB479"/>
  <c r="AA479"/>
  <c r="Z479"/>
  <c r="Y479"/>
  <c r="X479"/>
  <c r="W479"/>
  <c r="V479"/>
  <c r="U479"/>
  <c r="T479"/>
  <c r="S479"/>
  <c r="R479"/>
  <c r="Q479"/>
  <c r="P479"/>
  <c r="O479"/>
  <c r="N479"/>
  <c r="M479"/>
  <c r="L479"/>
  <c r="K479"/>
  <c r="J479"/>
  <c r="I479"/>
  <c r="AG478"/>
  <c r="AF478"/>
  <c r="AE478"/>
  <c r="AD478"/>
  <c r="AC478"/>
  <c r="AB478"/>
  <c r="AA478"/>
  <c r="Z478"/>
  <c r="Y478"/>
  <c r="X478"/>
  <c r="W478"/>
  <c r="V478"/>
  <c r="U478"/>
  <c r="T478"/>
  <c r="S478"/>
  <c r="R478"/>
  <c r="Q478"/>
  <c r="P478"/>
  <c r="O478"/>
  <c r="N478"/>
  <c r="M478"/>
  <c r="L478"/>
  <c r="K478"/>
  <c r="J478"/>
  <c r="I478"/>
  <c r="AG477"/>
  <c r="AB477"/>
  <c r="Z477"/>
  <c r="X477"/>
  <c r="V477"/>
  <c r="T477"/>
  <c r="R477"/>
  <c r="P477"/>
  <c r="N477"/>
  <c r="L477"/>
  <c r="AG476"/>
  <c r="AF476"/>
  <c r="AE476"/>
  <c r="AD476"/>
  <c r="AC476"/>
  <c r="AB476"/>
  <c r="AA476"/>
  <c r="Z476"/>
  <c r="Y476"/>
  <c r="X476"/>
  <c r="W476"/>
  <c r="V476"/>
  <c r="U476"/>
  <c r="T476"/>
  <c r="S476"/>
  <c r="R476"/>
  <c r="Q476"/>
  <c r="P476"/>
  <c r="O476"/>
  <c r="N476"/>
  <c r="M476"/>
  <c r="L476"/>
  <c r="K476"/>
  <c r="AG475"/>
  <c r="AB475"/>
  <c r="Z475"/>
  <c r="X475"/>
  <c r="V475"/>
  <c r="T475"/>
  <c r="R475"/>
  <c r="P475"/>
  <c r="N475"/>
  <c r="L475"/>
  <c r="K475"/>
  <c r="J475"/>
  <c r="AG474"/>
  <c r="AF474"/>
  <c r="AE474"/>
  <c r="AD474"/>
  <c r="AC474"/>
  <c r="AB474"/>
  <c r="AA474"/>
  <c r="Z474"/>
  <c r="Y474"/>
  <c r="X474"/>
  <c r="W474"/>
  <c r="V474"/>
  <c r="U474"/>
  <c r="T474"/>
  <c r="S474"/>
  <c r="R474"/>
  <c r="Q474"/>
  <c r="P474"/>
  <c r="O474"/>
  <c r="N474"/>
  <c r="M474"/>
  <c r="L474"/>
  <c r="K474"/>
  <c r="J474"/>
  <c r="I474"/>
  <c r="AG473"/>
  <c r="AB473"/>
  <c r="Z473"/>
  <c r="X473"/>
  <c r="V473"/>
  <c r="T473"/>
  <c r="R473"/>
  <c r="P473"/>
  <c r="N473"/>
  <c r="L473"/>
  <c r="K473"/>
  <c r="J473"/>
  <c r="AG472"/>
  <c r="AF472"/>
  <c r="AE472"/>
  <c r="AD472"/>
  <c r="AC472"/>
  <c r="AB472"/>
  <c r="AA472"/>
  <c r="Z472"/>
  <c r="Y472"/>
  <c r="X472"/>
  <c r="W472"/>
  <c r="V472"/>
  <c r="U472"/>
  <c r="T472"/>
  <c r="S472"/>
  <c r="R472"/>
  <c r="Q472"/>
  <c r="P472"/>
  <c r="O472"/>
  <c r="N472"/>
  <c r="M472"/>
  <c r="L472"/>
  <c r="K472"/>
  <c r="J472"/>
  <c r="I472"/>
  <c r="AG471"/>
  <c r="AF471"/>
  <c r="AE471"/>
  <c r="AD471"/>
  <c r="AC471"/>
  <c r="AB471"/>
  <c r="AA471"/>
  <c r="Z471"/>
  <c r="Y471"/>
  <c r="X471"/>
  <c r="W471"/>
  <c r="V471"/>
  <c r="U471"/>
  <c r="T471"/>
  <c r="S471"/>
  <c r="R471"/>
  <c r="Q471"/>
  <c r="P471"/>
  <c r="O471"/>
  <c r="N471"/>
  <c r="M471"/>
  <c r="L471"/>
  <c r="K471"/>
  <c r="J471"/>
  <c r="I471"/>
  <c r="AG470"/>
  <c r="AC470"/>
  <c r="AB470"/>
  <c r="AA470"/>
  <c r="Z470"/>
  <c r="Y470"/>
  <c r="X470"/>
  <c r="W470"/>
  <c r="V470"/>
  <c r="U470"/>
  <c r="T470"/>
  <c r="R470"/>
  <c r="P470"/>
  <c r="N470"/>
  <c r="L470"/>
  <c r="K470"/>
  <c r="AG469"/>
  <c r="AF469"/>
  <c r="AE469"/>
  <c r="AD469"/>
  <c r="AC469"/>
  <c r="AB469"/>
  <c r="AA469"/>
  <c r="Z469"/>
  <c r="Y469"/>
  <c r="X469"/>
  <c r="W469"/>
  <c r="V469"/>
  <c r="U469"/>
  <c r="T469"/>
  <c r="S469"/>
  <c r="R469"/>
  <c r="Q469"/>
  <c r="P469"/>
  <c r="O469"/>
  <c r="N469"/>
  <c r="M469"/>
  <c r="L469"/>
  <c r="K469"/>
  <c r="AG468"/>
  <c r="AB468"/>
  <c r="Z468"/>
  <c r="X468"/>
  <c r="V468"/>
  <c r="T468"/>
  <c r="R468"/>
  <c r="P468"/>
  <c r="N468"/>
  <c r="L468"/>
  <c r="K468"/>
  <c r="J468"/>
  <c r="AG467"/>
  <c r="AB467"/>
  <c r="Z467"/>
  <c r="X467"/>
  <c r="V467"/>
  <c r="T467"/>
  <c r="AG466"/>
  <c r="AF466"/>
  <c r="AE466"/>
  <c r="AD466"/>
  <c r="AC466"/>
  <c r="AB466"/>
  <c r="AA466"/>
  <c r="Z466"/>
  <c r="Y466"/>
  <c r="X466"/>
  <c r="W466"/>
  <c r="V466"/>
  <c r="U466"/>
  <c r="T466"/>
  <c r="S466"/>
  <c r="R466"/>
  <c r="Q466"/>
  <c r="P466"/>
  <c r="O466"/>
  <c r="N466"/>
  <c r="M466"/>
  <c r="L466"/>
  <c r="K466"/>
  <c r="J466"/>
  <c r="I466"/>
  <c r="AG465"/>
  <c r="AB465"/>
  <c r="Z465"/>
  <c r="X465"/>
  <c r="V465"/>
  <c r="T465"/>
  <c r="R465"/>
  <c r="P465"/>
  <c r="N465"/>
  <c r="L465"/>
  <c r="K465"/>
  <c r="J465"/>
  <c r="AG464"/>
  <c r="AF464"/>
  <c r="AE464"/>
  <c r="AD464"/>
  <c r="AC464"/>
  <c r="AB464"/>
  <c r="AA464"/>
  <c r="Z464"/>
  <c r="Y464"/>
  <c r="X464"/>
  <c r="W464"/>
  <c r="V464"/>
  <c r="U464"/>
  <c r="T464"/>
  <c r="S464"/>
  <c r="R464"/>
  <c r="Q464"/>
  <c r="P464"/>
  <c r="O464"/>
  <c r="N464"/>
  <c r="M464"/>
  <c r="L464"/>
  <c r="K464"/>
  <c r="J464"/>
  <c r="I464"/>
  <c r="AG463"/>
  <c r="AB463"/>
  <c r="Z463"/>
  <c r="X463"/>
  <c r="W463"/>
  <c r="V463"/>
  <c r="U463"/>
  <c r="T463"/>
  <c r="R463"/>
  <c r="P463"/>
  <c r="N463"/>
  <c r="L463"/>
  <c r="K463"/>
  <c r="J463"/>
  <c r="AG462"/>
  <c r="AF462"/>
  <c r="AE462"/>
  <c r="AD462"/>
  <c r="AC462"/>
  <c r="AB462"/>
  <c r="AA462"/>
  <c r="Z462"/>
  <c r="Y462"/>
  <c r="X462"/>
  <c r="W462"/>
  <c r="V462"/>
  <c r="U462"/>
  <c r="T462"/>
  <c r="S462"/>
  <c r="R462"/>
  <c r="Q462"/>
  <c r="P462"/>
  <c r="O462"/>
  <c r="N462"/>
  <c r="M462"/>
  <c r="L462"/>
  <c r="K462"/>
  <c r="J462"/>
  <c r="I462"/>
  <c r="AG461"/>
  <c r="AF461"/>
  <c r="AE461"/>
  <c r="AD461"/>
  <c r="AC461"/>
  <c r="AB461"/>
  <c r="AA461"/>
  <c r="Z461"/>
  <c r="Y461"/>
  <c r="X461"/>
  <c r="W461"/>
  <c r="V461"/>
  <c r="U461"/>
  <c r="T461"/>
  <c r="S461"/>
  <c r="R461"/>
  <c r="Q461"/>
  <c r="P461"/>
  <c r="O461"/>
  <c r="N461"/>
  <c r="M461"/>
  <c r="L461"/>
  <c r="K461"/>
  <c r="J461"/>
  <c r="I461"/>
  <c r="AG460"/>
  <c r="AF460"/>
  <c r="AE460"/>
  <c r="AD460"/>
  <c r="AC460"/>
  <c r="AB460"/>
  <c r="AA460"/>
  <c r="Z460"/>
  <c r="Y460"/>
  <c r="X460"/>
  <c r="W460"/>
  <c r="V460"/>
  <c r="U460"/>
  <c r="T460"/>
  <c r="S460"/>
  <c r="R460"/>
  <c r="Q460"/>
  <c r="P460"/>
  <c r="O460"/>
  <c r="N460"/>
  <c r="M460"/>
  <c r="L460"/>
  <c r="K460"/>
  <c r="J460"/>
  <c r="I460"/>
  <c r="AG459"/>
  <c r="AF459"/>
  <c r="AE459"/>
  <c r="AD459"/>
  <c r="AC459"/>
  <c r="AB459"/>
  <c r="AA459"/>
  <c r="Z459"/>
  <c r="Y459"/>
  <c r="X459"/>
  <c r="W459"/>
  <c r="V459"/>
  <c r="U459"/>
  <c r="T459"/>
  <c r="S459"/>
  <c r="R459"/>
  <c r="Q459"/>
  <c r="P459"/>
  <c r="O459"/>
  <c r="N459"/>
  <c r="M459"/>
  <c r="L459"/>
  <c r="K459"/>
  <c r="J459"/>
  <c r="I459"/>
  <c r="AG458"/>
  <c r="AF458"/>
  <c r="AE458"/>
  <c r="AD458"/>
  <c r="AC458"/>
  <c r="AB458"/>
  <c r="AA458"/>
  <c r="Z458"/>
  <c r="Y458"/>
  <c r="X458"/>
  <c r="W458"/>
  <c r="V458"/>
  <c r="U458"/>
  <c r="T458"/>
  <c r="S458"/>
  <c r="R458"/>
  <c r="Q458"/>
  <c r="P458"/>
  <c r="O458"/>
  <c r="N458"/>
  <c r="M458"/>
  <c r="L458"/>
  <c r="K458"/>
  <c r="J458"/>
  <c r="I458"/>
  <c r="H458"/>
  <c r="G458"/>
  <c r="AB457"/>
  <c r="Z457"/>
  <c r="X457"/>
  <c r="V457"/>
  <c r="T457"/>
  <c r="R457"/>
  <c r="P457"/>
  <c r="N457"/>
  <c r="L457"/>
  <c r="AF456"/>
  <c r="AE456"/>
  <c r="AD456"/>
  <c r="AC456"/>
  <c r="AB456"/>
  <c r="AA456"/>
  <c r="Z456"/>
  <c r="Y456"/>
  <c r="X456"/>
  <c r="W456"/>
  <c r="V456"/>
  <c r="U456"/>
  <c r="T456"/>
  <c r="S456"/>
  <c r="R456"/>
  <c r="Q456"/>
  <c r="P456"/>
  <c r="O456"/>
  <c r="N456"/>
  <c r="M456"/>
  <c r="L456"/>
  <c r="AB455"/>
  <c r="Z455"/>
  <c r="X455"/>
  <c r="V455"/>
  <c r="T455"/>
  <c r="R455"/>
  <c r="P455"/>
  <c r="N455"/>
  <c r="L455"/>
  <c r="J455"/>
  <c r="AF454"/>
  <c r="AE454"/>
  <c r="AD454"/>
  <c r="AC454"/>
  <c r="AB454"/>
  <c r="AA454"/>
  <c r="Z454"/>
  <c r="Y454"/>
  <c r="X454"/>
  <c r="W454"/>
  <c r="V454"/>
  <c r="U454"/>
  <c r="T454"/>
  <c r="S454"/>
  <c r="R454"/>
  <c r="Q454"/>
  <c r="P454"/>
  <c r="O454"/>
  <c r="N454"/>
  <c r="M454"/>
  <c r="L454"/>
  <c r="K454"/>
  <c r="J454"/>
  <c r="I454"/>
  <c r="AF453"/>
  <c r="AE453"/>
  <c r="AD453"/>
  <c r="AC453"/>
  <c r="AB453"/>
  <c r="AA453"/>
  <c r="Z453"/>
  <c r="Y453"/>
  <c r="X453"/>
  <c r="W453"/>
  <c r="V453"/>
  <c r="U453"/>
  <c r="T453"/>
  <c r="S453"/>
  <c r="R453"/>
  <c r="Q453"/>
  <c r="P453"/>
  <c r="O453"/>
  <c r="N453"/>
  <c r="M453"/>
  <c r="L453"/>
  <c r="K453"/>
  <c r="J453"/>
  <c r="I453"/>
  <c r="AF452"/>
  <c r="AE452"/>
  <c r="AD452"/>
  <c r="AC452"/>
  <c r="AB452"/>
  <c r="AA452"/>
  <c r="Z452"/>
  <c r="Y452"/>
  <c r="X452"/>
  <c r="W452"/>
  <c r="V452"/>
  <c r="U452"/>
  <c r="T452"/>
  <c r="S452"/>
  <c r="R452"/>
  <c r="Q452"/>
  <c r="P452"/>
  <c r="O452"/>
  <c r="N452"/>
  <c r="M452"/>
  <c r="L452"/>
  <c r="K452"/>
  <c r="J452"/>
  <c r="I452"/>
  <c r="AB451"/>
  <c r="Z451"/>
  <c r="X451"/>
  <c r="V451"/>
  <c r="T451"/>
  <c r="R451"/>
  <c r="P451"/>
  <c r="N451"/>
  <c r="L451"/>
  <c r="AF450"/>
  <c r="AE450"/>
  <c r="AD450"/>
  <c r="AC450"/>
  <c r="AB450"/>
  <c r="AA450"/>
  <c r="Z450"/>
  <c r="Y450"/>
  <c r="X450"/>
  <c r="W450"/>
  <c r="V450"/>
  <c r="U450"/>
  <c r="T450"/>
  <c r="S450"/>
  <c r="R450"/>
  <c r="Q450"/>
  <c r="P450"/>
  <c r="O450"/>
  <c r="N450"/>
  <c r="M450"/>
  <c r="L450"/>
  <c r="AB449"/>
  <c r="Z449"/>
  <c r="X449"/>
  <c r="V449"/>
  <c r="T449"/>
  <c r="R449"/>
  <c r="P449"/>
  <c r="N449"/>
  <c r="L449"/>
  <c r="J449"/>
  <c r="AF448"/>
  <c r="AE448"/>
  <c r="AD448"/>
  <c r="AC448"/>
  <c r="AB448"/>
  <c r="AA448"/>
  <c r="Z448"/>
  <c r="Y448"/>
  <c r="X448"/>
  <c r="W448"/>
  <c r="V448"/>
  <c r="U448"/>
  <c r="T448"/>
  <c r="S448"/>
  <c r="R448"/>
  <c r="Q448"/>
  <c r="P448"/>
  <c r="O448"/>
  <c r="N448"/>
  <c r="M448"/>
  <c r="L448"/>
  <c r="K448"/>
  <c r="J448"/>
  <c r="I448"/>
  <c r="AF447"/>
  <c r="AE447"/>
  <c r="AD447"/>
  <c r="AC447"/>
  <c r="AB447"/>
  <c r="AA447"/>
  <c r="Z447"/>
  <c r="Y447"/>
  <c r="X447"/>
  <c r="W447"/>
  <c r="V447"/>
  <c r="U447"/>
  <c r="T447"/>
  <c r="S447"/>
  <c r="R447"/>
  <c r="Q447"/>
  <c r="P447"/>
  <c r="O447"/>
  <c r="N447"/>
  <c r="M447"/>
  <c r="L447"/>
  <c r="K447"/>
  <c r="J447"/>
  <c r="I447"/>
  <c r="AF446"/>
  <c r="AE446"/>
  <c r="AD446"/>
  <c r="AC446"/>
  <c r="AB446"/>
  <c r="AA446"/>
  <c r="Z446"/>
  <c r="Y446"/>
  <c r="X446"/>
  <c r="W446"/>
  <c r="V446"/>
  <c r="U446"/>
  <c r="T446"/>
  <c r="S446"/>
  <c r="R446"/>
  <c r="Q446"/>
  <c r="P446"/>
  <c r="O446"/>
  <c r="N446"/>
  <c r="M446"/>
  <c r="L446"/>
  <c r="K446"/>
  <c r="J446"/>
  <c r="I446"/>
  <c r="AF445"/>
  <c r="AE445"/>
  <c r="AD445"/>
  <c r="AC445"/>
  <c r="AB445"/>
  <c r="AA445"/>
  <c r="Z445"/>
  <c r="Y445"/>
  <c r="X445"/>
  <c r="W445"/>
  <c r="V445"/>
  <c r="U445"/>
  <c r="T445"/>
  <c r="S445"/>
  <c r="R445"/>
  <c r="Q445"/>
  <c r="P445"/>
  <c r="O445"/>
  <c r="N445"/>
  <c r="M445"/>
  <c r="L445"/>
  <c r="K445"/>
  <c r="J445"/>
  <c r="I445"/>
  <c r="AG444"/>
  <c r="AB444"/>
  <c r="Z444"/>
  <c r="X444"/>
  <c r="V444"/>
  <c r="T444"/>
  <c r="R444"/>
  <c r="P444"/>
  <c r="N444"/>
  <c r="L444"/>
  <c r="J444"/>
  <c r="AG443"/>
  <c r="AB443"/>
  <c r="Z443"/>
  <c r="X443"/>
  <c r="V443"/>
  <c r="T443"/>
  <c r="R443"/>
  <c r="P443"/>
  <c r="N443"/>
  <c r="L443"/>
  <c r="J443"/>
  <c r="AG442"/>
  <c r="AF442"/>
  <c r="AE442"/>
  <c r="AD442"/>
  <c r="AC442"/>
  <c r="AB442"/>
  <c r="AA442"/>
  <c r="Z442"/>
  <c r="Y442"/>
  <c r="X442"/>
  <c r="W442"/>
  <c r="V442"/>
  <c r="U442"/>
  <c r="T442"/>
  <c r="S442"/>
  <c r="R442"/>
  <c r="Q442"/>
  <c r="P442"/>
  <c r="O442"/>
  <c r="N442"/>
  <c r="M442"/>
  <c r="L442"/>
  <c r="K442"/>
  <c r="J442"/>
  <c r="I442"/>
  <c r="AG441"/>
  <c r="AB441"/>
  <c r="Z441"/>
  <c r="X441"/>
  <c r="V441"/>
  <c r="T441"/>
  <c r="R441"/>
  <c r="P441"/>
  <c r="N441"/>
  <c r="L441"/>
  <c r="AG440"/>
  <c r="AF440"/>
  <c r="AE440"/>
  <c r="AD440"/>
  <c r="AC440"/>
  <c r="AB440"/>
  <c r="AA440"/>
  <c r="Z440"/>
  <c r="Y440"/>
  <c r="X440"/>
  <c r="W440"/>
  <c r="V440"/>
  <c r="U440"/>
  <c r="T440"/>
  <c r="S440"/>
  <c r="R440"/>
  <c r="Q440"/>
  <c r="P440"/>
  <c r="O440"/>
  <c r="N440"/>
  <c r="M440"/>
  <c r="L440"/>
  <c r="AG439"/>
  <c r="AB439"/>
  <c r="Z439"/>
  <c r="X439"/>
  <c r="V439"/>
  <c r="T439"/>
  <c r="R439"/>
  <c r="P439"/>
  <c r="N439"/>
  <c r="L439"/>
  <c r="J439"/>
  <c r="AG438"/>
  <c r="AF438"/>
  <c r="AE438"/>
  <c r="AD438"/>
  <c r="AC438"/>
  <c r="AB438"/>
  <c r="AA438"/>
  <c r="Z438"/>
  <c r="Y438"/>
  <c r="X438"/>
  <c r="W438"/>
  <c r="V438"/>
  <c r="U438"/>
  <c r="T438"/>
  <c r="S438"/>
  <c r="R438"/>
  <c r="Q438"/>
  <c r="P438"/>
  <c r="O438"/>
  <c r="N438"/>
  <c r="M438"/>
  <c r="L438"/>
  <c r="K438"/>
  <c r="J438"/>
  <c r="I438"/>
  <c r="AG437"/>
  <c r="AB437"/>
  <c r="Z437"/>
  <c r="X437"/>
  <c r="V437"/>
  <c r="T437"/>
  <c r="R437"/>
  <c r="P437"/>
  <c r="N437"/>
  <c r="L437"/>
  <c r="J437"/>
  <c r="AG436"/>
  <c r="AF436"/>
  <c r="AE436"/>
  <c r="AD436"/>
  <c r="AC436"/>
  <c r="AB436"/>
  <c r="AA436"/>
  <c r="Z436"/>
  <c r="Y436"/>
  <c r="X436"/>
  <c r="W436"/>
  <c r="V436"/>
  <c r="U436"/>
  <c r="T436"/>
  <c r="S436"/>
  <c r="R436"/>
  <c r="Q436"/>
  <c r="P436"/>
  <c r="O436"/>
  <c r="N436"/>
  <c r="M436"/>
  <c r="L436"/>
  <c r="K436"/>
  <c r="J436"/>
  <c r="I436"/>
  <c r="AG435"/>
  <c r="AF435"/>
  <c r="AE435"/>
  <c r="AD435"/>
  <c r="AC435"/>
  <c r="AB435"/>
  <c r="AA435"/>
  <c r="Z435"/>
  <c r="Y435"/>
  <c r="X435"/>
  <c r="W435"/>
  <c r="V435"/>
  <c r="U435"/>
  <c r="T435"/>
  <c r="S435"/>
  <c r="R435"/>
  <c r="Q435"/>
  <c r="P435"/>
  <c r="O435"/>
  <c r="N435"/>
  <c r="M435"/>
  <c r="L435"/>
  <c r="K435"/>
  <c r="J435"/>
  <c r="I435"/>
  <c r="AG434"/>
  <c r="AB434"/>
  <c r="Z434"/>
  <c r="X434"/>
  <c r="V434"/>
  <c r="T434"/>
  <c r="R434"/>
  <c r="P434"/>
  <c r="N434"/>
  <c r="L434"/>
  <c r="AG433"/>
  <c r="AF433"/>
  <c r="AE433"/>
  <c r="AD433"/>
  <c r="AC433"/>
  <c r="AB433"/>
  <c r="AA433"/>
  <c r="Z433"/>
  <c r="Y433"/>
  <c r="X433"/>
  <c r="W433"/>
  <c r="V433"/>
  <c r="U433"/>
  <c r="T433"/>
  <c r="S433"/>
  <c r="R433"/>
  <c r="Q433"/>
  <c r="P433"/>
  <c r="O433"/>
  <c r="N433"/>
  <c r="M433"/>
  <c r="L433"/>
  <c r="AG432"/>
  <c r="AB432"/>
  <c r="Z432"/>
  <c r="X432"/>
  <c r="V432"/>
  <c r="T432"/>
  <c r="R432"/>
  <c r="P432"/>
  <c r="N432"/>
  <c r="L432"/>
  <c r="J432"/>
  <c r="AG431"/>
  <c r="AF431"/>
  <c r="AE431"/>
  <c r="AD431"/>
  <c r="AC431"/>
  <c r="AB431"/>
  <c r="AA431"/>
  <c r="Z431"/>
  <c r="Y431"/>
  <c r="X431"/>
  <c r="W431"/>
  <c r="V431"/>
  <c r="U431"/>
  <c r="T431"/>
  <c r="S431"/>
  <c r="R431"/>
  <c r="Q431"/>
  <c r="P431"/>
  <c r="O431"/>
  <c r="N431"/>
  <c r="M431"/>
  <c r="L431"/>
  <c r="K431"/>
  <c r="J431"/>
  <c r="I431"/>
  <c r="AG430"/>
  <c r="AB430"/>
  <c r="Z430"/>
  <c r="X430"/>
  <c r="V430"/>
  <c r="T430"/>
  <c r="R430"/>
  <c r="P430"/>
  <c r="N430"/>
  <c r="L430"/>
  <c r="J430"/>
  <c r="AG429"/>
  <c r="AF429"/>
  <c r="AE429"/>
  <c r="AD429"/>
  <c r="AC429"/>
  <c r="AB429"/>
  <c r="AA429"/>
  <c r="Z429"/>
  <c r="Y429"/>
  <c r="X429"/>
  <c r="W429"/>
  <c r="V429"/>
  <c r="U429"/>
  <c r="T429"/>
  <c r="S429"/>
  <c r="R429"/>
  <c r="Q429"/>
  <c r="P429"/>
  <c r="O429"/>
  <c r="N429"/>
  <c r="M429"/>
  <c r="L429"/>
  <c r="K429"/>
  <c r="J429"/>
  <c r="I429"/>
  <c r="AG428"/>
  <c r="AF428"/>
  <c r="AE428"/>
  <c r="AD428"/>
  <c r="AC428"/>
  <c r="AB428"/>
  <c r="AA428"/>
  <c r="Z428"/>
  <c r="Y428"/>
  <c r="X428"/>
  <c r="W428"/>
  <c r="V428"/>
  <c r="U428"/>
  <c r="T428"/>
  <c r="S428"/>
  <c r="R428"/>
  <c r="Q428"/>
  <c r="P428"/>
  <c r="O428"/>
  <c r="N428"/>
  <c r="M428"/>
  <c r="L428"/>
  <c r="K428"/>
  <c r="J428"/>
  <c r="I428"/>
  <c r="AG427"/>
  <c r="AB427"/>
  <c r="Z427"/>
  <c r="Y427"/>
  <c r="X427"/>
  <c r="W427"/>
  <c r="V427"/>
  <c r="U427"/>
  <c r="T427"/>
  <c r="R427"/>
  <c r="P427"/>
  <c r="N427"/>
  <c r="L427"/>
  <c r="J427"/>
  <c r="AG426"/>
  <c r="AB426"/>
  <c r="Z426"/>
  <c r="Y426"/>
  <c r="X426"/>
  <c r="W426"/>
  <c r="V426"/>
  <c r="U426"/>
  <c r="T426"/>
  <c r="AG425"/>
  <c r="AF425"/>
  <c r="AE425"/>
  <c r="AD425"/>
  <c r="AC425"/>
  <c r="AB425"/>
  <c r="AA425"/>
  <c r="Z425"/>
  <c r="Y425"/>
  <c r="X425"/>
  <c r="W425"/>
  <c r="V425"/>
  <c r="U425"/>
  <c r="T425"/>
  <c r="S425"/>
  <c r="R425"/>
  <c r="Q425"/>
  <c r="P425"/>
  <c r="O425"/>
  <c r="N425"/>
  <c r="M425"/>
  <c r="L425"/>
  <c r="K425"/>
  <c r="J425"/>
  <c r="I425"/>
  <c r="AG424"/>
  <c r="AC424"/>
  <c r="AB424"/>
  <c r="AA424"/>
  <c r="Z424"/>
  <c r="Y424"/>
  <c r="X424"/>
  <c r="W424"/>
  <c r="V424"/>
  <c r="U424"/>
  <c r="T424"/>
  <c r="R424"/>
  <c r="P424"/>
  <c r="N424"/>
  <c r="L424"/>
  <c r="AG423"/>
  <c r="AF423"/>
  <c r="AE423"/>
  <c r="AD423"/>
  <c r="AC423"/>
  <c r="AB423"/>
  <c r="AA423"/>
  <c r="Z423"/>
  <c r="Y423"/>
  <c r="X423"/>
  <c r="W423"/>
  <c r="V423"/>
  <c r="U423"/>
  <c r="T423"/>
  <c r="S423"/>
  <c r="R423"/>
  <c r="Q423"/>
  <c r="P423"/>
  <c r="O423"/>
  <c r="N423"/>
  <c r="M423"/>
  <c r="L423"/>
  <c r="AG422"/>
  <c r="AB422"/>
  <c r="Z422"/>
  <c r="X422"/>
  <c r="V422"/>
  <c r="T422"/>
  <c r="R422"/>
  <c r="P422"/>
  <c r="N422"/>
  <c r="L422"/>
  <c r="J422"/>
  <c r="AG421"/>
  <c r="AF421"/>
  <c r="AE421"/>
  <c r="AD421"/>
  <c r="AC421"/>
  <c r="AB421"/>
  <c r="AA421"/>
  <c r="Z421"/>
  <c r="Y421"/>
  <c r="X421"/>
  <c r="W421"/>
  <c r="V421"/>
  <c r="U421"/>
  <c r="T421"/>
  <c r="S421"/>
  <c r="R421"/>
  <c r="Q421"/>
  <c r="P421"/>
  <c r="O421"/>
  <c r="N421"/>
  <c r="M421"/>
  <c r="L421"/>
  <c r="K421"/>
  <c r="J421"/>
  <c r="I421"/>
  <c r="AG420"/>
  <c r="AC420"/>
  <c r="AB420"/>
  <c r="AA420"/>
  <c r="Z420"/>
  <c r="Y420"/>
  <c r="X420"/>
  <c r="W420"/>
  <c r="V420"/>
  <c r="U420"/>
  <c r="T420"/>
  <c r="R420"/>
  <c r="P420"/>
  <c r="N420"/>
  <c r="L420"/>
  <c r="J420"/>
  <c r="AG419"/>
  <c r="AF419"/>
  <c r="AE419"/>
  <c r="AD419"/>
  <c r="AC419"/>
  <c r="AB419"/>
  <c r="AA419"/>
  <c r="Z419"/>
  <c r="Y419"/>
  <c r="X419"/>
  <c r="W419"/>
  <c r="V419"/>
  <c r="U419"/>
  <c r="T419"/>
  <c r="S419"/>
  <c r="R419"/>
  <c r="Q419"/>
  <c r="P419"/>
  <c r="O419"/>
  <c r="N419"/>
  <c r="M419"/>
  <c r="L419"/>
  <c r="K419"/>
  <c r="J419"/>
  <c r="I419"/>
  <c r="AG418"/>
  <c r="AF418"/>
  <c r="AE418"/>
  <c r="AD418"/>
  <c r="AC418"/>
  <c r="AB418"/>
  <c r="AA418"/>
  <c r="Z418"/>
  <c r="Y418"/>
  <c r="X418"/>
  <c r="W418"/>
  <c r="V418"/>
  <c r="U418"/>
  <c r="T418"/>
  <c r="S418"/>
  <c r="R418"/>
  <c r="Q418"/>
  <c r="P418"/>
  <c r="O418"/>
  <c r="N418"/>
  <c r="M418"/>
  <c r="L418"/>
  <c r="K418"/>
  <c r="J418"/>
  <c r="I418"/>
  <c r="AG417"/>
  <c r="AF417"/>
  <c r="AE417"/>
  <c r="AD417"/>
  <c r="AC417"/>
  <c r="AB417"/>
  <c r="AA417"/>
  <c r="Z417"/>
  <c r="Y417"/>
  <c r="X417"/>
  <c r="W417"/>
  <c r="V417"/>
  <c r="U417"/>
  <c r="T417"/>
  <c r="S417"/>
  <c r="R417"/>
  <c r="Q417"/>
  <c r="P417"/>
  <c r="O417"/>
  <c r="N417"/>
  <c r="M417"/>
  <c r="L417"/>
  <c r="K417"/>
  <c r="J417"/>
  <c r="I417"/>
  <c r="AG416"/>
  <c r="AF416"/>
  <c r="AE416"/>
  <c r="AD416"/>
  <c r="AC416"/>
  <c r="AB416"/>
  <c r="AA416"/>
  <c r="Z416"/>
  <c r="Y416"/>
  <c r="X416"/>
  <c r="W416"/>
  <c r="V416"/>
  <c r="U416"/>
  <c r="T416"/>
  <c r="S416"/>
  <c r="R416"/>
  <c r="Q416"/>
  <c r="P416"/>
  <c r="O416"/>
  <c r="N416"/>
  <c r="M416"/>
  <c r="L416"/>
  <c r="K416"/>
  <c r="J416"/>
  <c r="I416"/>
  <c r="AB415"/>
  <c r="Z415"/>
  <c r="X415"/>
  <c r="V415"/>
  <c r="T415"/>
  <c r="R415"/>
  <c r="P415"/>
  <c r="N415"/>
  <c r="L415"/>
  <c r="AF414"/>
  <c r="AE414"/>
  <c r="AD414"/>
  <c r="AC414"/>
  <c r="AB414"/>
  <c r="AA414"/>
  <c r="Z414"/>
  <c r="Y414"/>
  <c r="X414"/>
  <c r="W414"/>
  <c r="V414"/>
  <c r="U414"/>
  <c r="T414"/>
  <c r="S414"/>
  <c r="R414"/>
  <c r="Q414"/>
  <c r="P414"/>
  <c r="O414"/>
  <c r="N414"/>
  <c r="M414"/>
  <c r="L414"/>
  <c r="AB413"/>
  <c r="Z413"/>
  <c r="X413"/>
  <c r="V413"/>
  <c r="T413"/>
  <c r="R413"/>
  <c r="P413"/>
  <c r="N413"/>
  <c r="L413"/>
  <c r="J413"/>
  <c r="AF412"/>
  <c r="AE412"/>
  <c r="AD412"/>
  <c r="AC412"/>
  <c r="AB412"/>
  <c r="AA412"/>
  <c r="Z412"/>
  <c r="Y412"/>
  <c r="X412"/>
  <c r="W412"/>
  <c r="V412"/>
  <c r="U412"/>
  <c r="T412"/>
  <c r="S412"/>
  <c r="R412"/>
  <c r="Q412"/>
  <c r="P412"/>
  <c r="O412"/>
  <c r="N412"/>
  <c r="M412"/>
  <c r="L412"/>
  <c r="K412"/>
  <c r="J412"/>
  <c r="I412"/>
  <c r="AF411"/>
  <c r="AE411"/>
  <c r="AD411"/>
  <c r="AC411"/>
  <c r="AB411"/>
  <c r="AA411"/>
  <c r="Z411"/>
  <c r="Y411"/>
  <c r="X411"/>
  <c r="W411"/>
  <c r="V411"/>
  <c r="U411"/>
  <c r="T411"/>
  <c r="S411"/>
  <c r="R411"/>
  <c r="Q411"/>
  <c r="P411"/>
  <c r="O411"/>
  <c r="N411"/>
  <c r="M411"/>
  <c r="L411"/>
  <c r="K411"/>
  <c r="J411"/>
  <c r="I411"/>
  <c r="AF410"/>
  <c r="AE410"/>
  <c r="AD410"/>
  <c r="AC410"/>
  <c r="AB410"/>
  <c r="AA410"/>
  <c r="Z410"/>
  <c r="Y410"/>
  <c r="X410"/>
  <c r="W410"/>
  <c r="V410"/>
  <c r="U410"/>
  <c r="T410"/>
  <c r="S410"/>
  <c r="R410"/>
  <c r="Q410"/>
  <c r="P410"/>
  <c r="O410"/>
  <c r="N410"/>
  <c r="M410"/>
  <c r="L410"/>
  <c r="K410"/>
  <c r="J410"/>
  <c r="I410"/>
  <c r="AF409"/>
  <c r="AE409"/>
  <c r="AD409"/>
  <c r="AC409"/>
  <c r="AB409"/>
  <c r="AA409"/>
  <c r="Z409"/>
  <c r="Y409"/>
  <c r="X409"/>
  <c r="W409"/>
  <c r="V409"/>
  <c r="U409"/>
  <c r="T409"/>
  <c r="S409"/>
  <c r="R409"/>
  <c r="Q409"/>
  <c r="P409"/>
  <c r="O409"/>
  <c r="N409"/>
  <c r="M409"/>
  <c r="L409"/>
  <c r="K409"/>
  <c r="J409"/>
  <c r="I409"/>
  <c r="AG408"/>
  <c r="AF408"/>
  <c r="AE408"/>
  <c r="AD408"/>
  <c r="AC408"/>
  <c r="AB408"/>
  <c r="AA408"/>
  <c r="Z408"/>
  <c r="Y408"/>
  <c r="X408"/>
  <c r="W408"/>
  <c r="V408"/>
  <c r="U408"/>
  <c r="T408"/>
  <c r="S408"/>
  <c r="R408"/>
  <c r="Q408"/>
  <c r="P408"/>
  <c r="O408"/>
  <c r="N408"/>
  <c r="M408"/>
  <c r="L408"/>
  <c r="K408"/>
  <c r="J408"/>
  <c r="I408"/>
  <c r="H408"/>
  <c r="G408"/>
  <c r="AG407"/>
  <c r="AF407"/>
  <c r="AE407"/>
  <c r="AD407"/>
  <c r="AC407"/>
  <c r="AB407"/>
  <c r="AA407"/>
  <c r="Z407"/>
  <c r="Y407"/>
  <c r="X407"/>
  <c r="W407"/>
  <c r="V407"/>
  <c r="U407"/>
  <c r="T407"/>
  <c r="S407"/>
  <c r="R407"/>
  <c r="Q407"/>
  <c r="P407"/>
  <c r="O407"/>
  <c r="N407"/>
  <c r="M407"/>
  <c r="L407"/>
  <c r="K407"/>
  <c r="J407"/>
  <c r="I407"/>
  <c r="H407"/>
  <c r="G407"/>
  <c r="AG406"/>
  <c r="AB406"/>
  <c r="Z406"/>
  <c r="Y406"/>
  <c r="X406"/>
  <c r="W406"/>
  <c r="V406"/>
  <c r="U406"/>
  <c r="T406"/>
  <c r="R406"/>
  <c r="P406"/>
  <c r="N406"/>
  <c r="L406"/>
  <c r="J406"/>
  <c r="AG405"/>
  <c r="AF405"/>
  <c r="AE405"/>
  <c r="AD405"/>
  <c r="AC405"/>
  <c r="AB405"/>
  <c r="AA405"/>
  <c r="Z405"/>
  <c r="Y405"/>
  <c r="X405"/>
  <c r="W405"/>
  <c r="V405"/>
  <c r="U405"/>
  <c r="T405"/>
  <c r="S405"/>
  <c r="R405"/>
  <c r="Q405"/>
  <c r="P405"/>
  <c r="O405"/>
  <c r="N405"/>
  <c r="M405"/>
  <c r="L405"/>
  <c r="K405"/>
  <c r="J405"/>
  <c r="I405"/>
  <c r="AG404"/>
  <c r="AF404"/>
  <c r="AE404"/>
  <c r="AD404"/>
  <c r="AC404"/>
  <c r="AB404"/>
  <c r="AA404"/>
  <c r="Z404"/>
  <c r="Y404"/>
  <c r="X404"/>
  <c r="W404"/>
  <c r="V404"/>
  <c r="U404"/>
  <c r="T404"/>
  <c r="S404"/>
  <c r="R404"/>
  <c r="Q404"/>
  <c r="P404"/>
  <c r="O404"/>
  <c r="N404"/>
  <c r="M404"/>
  <c r="L404"/>
  <c r="K404"/>
  <c r="J404"/>
  <c r="I404"/>
  <c r="AG403"/>
  <c r="AF403"/>
  <c r="AE403"/>
  <c r="AD403"/>
  <c r="AC403"/>
  <c r="AB403"/>
  <c r="AA403"/>
  <c r="Z403"/>
  <c r="Y403"/>
  <c r="X403"/>
  <c r="W403"/>
  <c r="V403"/>
  <c r="U403"/>
  <c r="T403"/>
  <c r="S403"/>
  <c r="R403"/>
  <c r="Q403"/>
  <c r="P403"/>
  <c r="O403"/>
  <c r="N403"/>
  <c r="M403"/>
  <c r="L403"/>
  <c r="K403"/>
  <c r="J403"/>
  <c r="I403"/>
  <c r="AG402"/>
  <c r="AF402"/>
  <c r="AE402"/>
  <c r="AD402"/>
  <c r="AC402"/>
  <c r="AB402"/>
  <c r="AA402"/>
  <c r="Z402"/>
  <c r="Y402"/>
  <c r="X402"/>
  <c r="W402"/>
  <c r="V402"/>
  <c r="U402"/>
  <c r="T402"/>
  <c r="S402"/>
  <c r="R402"/>
  <c r="Q402"/>
  <c r="P402"/>
  <c r="O402"/>
  <c r="N402"/>
  <c r="M402"/>
  <c r="L402"/>
  <c r="K402"/>
  <c r="J402"/>
  <c r="I402"/>
  <c r="AG401"/>
  <c r="AF401"/>
  <c r="AE401"/>
  <c r="AD401"/>
  <c r="AC401"/>
  <c r="AB401"/>
  <c r="AA401"/>
  <c r="Z401"/>
  <c r="Y401"/>
  <c r="X401"/>
  <c r="W401"/>
  <c r="V401"/>
  <c r="U401"/>
  <c r="T401"/>
  <c r="S401"/>
  <c r="R401"/>
  <c r="Q401"/>
  <c r="P401"/>
  <c r="O401"/>
  <c r="N401"/>
  <c r="M401"/>
  <c r="L401"/>
  <c r="K401"/>
  <c r="J401"/>
  <c r="I401"/>
  <c r="AG400"/>
  <c r="AB400"/>
  <c r="Z400"/>
  <c r="X400"/>
  <c r="V400"/>
  <c r="T400"/>
  <c r="R400"/>
  <c r="P400"/>
  <c r="N400"/>
  <c r="L400"/>
  <c r="J400"/>
  <c r="AG399"/>
  <c r="AF399"/>
  <c r="AE399"/>
  <c r="AD399"/>
  <c r="AC399"/>
  <c r="AB399"/>
  <c r="AA399"/>
  <c r="Z399"/>
  <c r="Y399"/>
  <c r="X399"/>
  <c r="W399"/>
  <c r="V399"/>
  <c r="U399"/>
  <c r="T399"/>
  <c r="S399"/>
  <c r="R399"/>
  <c r="Q399"/>
  <c r="P399"/>
  <c r="O399"/>
  <c r="N399"/>
  <c r="M399"/>
  <c r="L399"/>
  <c r="K399"/>
  <c r="J399"/>
  <c r="I399"/>
  <c r="AG398"/>
  <c r="AF398"/>
  <c r="AE398"/>
  <c r="AD398"/>
  <c r="AC398"/>
  <c r="AB398"/>
  <c r="AA398"/>
  <c r="Z398"/>
  <c r="Y398"/>
  <c r="X398"/>
  <c r="W398"/>
  <c r="V398"/>
  <c r="U398"/>
  <c r="T398"/>
  <c r="S398"/>
  <c r="R398"/>
  <c r="Q398"/>
  <c r="P398"/>
  <c r="O398"/>
  <c r="N398"/>
  <c r="M398"/>
  <c r="L398"/>
  <c r="K398"/>
  <c r="J398"/>
  <c r="I398"/>
  <c r="H398"/>
  <c r="G398"/>
  <c r="AG397"/>
  <c r="AF397"/>
  <c r="AE397"/>
  <c r="AD397"/>
  <c r="AC397"/>
  <c r="AB397"/>
  <c r="AA397"/>
  <c r="Z397"/>
  <c r="Y397"/>
  <c r="X397"/>
  <c r="W397"/>
  <c r="V397"/>
  <c r="U397"/>
  <c r="T397"/>
  <c r="S397"/>
  <c r="R397"/>
  <c r="Q397"/>
  <c r="P397"/>
  <c r="O397"/>
  <c r="N397"/>
  <c r="M397"/>
  <c r="L397"/>
  <c r="K397"/>
  <c r="J397"/>
  <c r="I397"/>
  <c r="AG396"/>
  <c r="AF396"/>
  <c r="AE396"/>
  <c r="AD396"/>
  <c r="AC396"/>
  <c r="AB396"/>
  <c r="AA396"/>
  <c r="Z396"/>
  <c r="Y396"/>
  <c r="X396"/>
  <c r="W396"/>
  <c r="V396"/>
  <c r="U396"/>
  <c r="T396"/>
  <c r="S396"/>
  <c r="R396"/>
  <c r="Q396"/>
  <c r="P396"/>
  <c r="O396"/>
  <c r="N396"/>
  <c r="M396"/>
  <c r="L396"/>
  <c r="K396"/>
  <c r="J396"/>
  <c r="I396"/>
  <c r="AG395"/>
  <c r="AF395"/>
  <c r="AE395"/>
  <c r="AD395"/>
  <c r="AC395"/>
  <c r="AB395"/>
  <c r="AA395"/>
  <c r="Z395"/>
  <c r="Y395"/>
  <c r="X395"/>
  <c r="W395"/>
  <c r="V395"/>
  <c r="U395"/>
  <c r="T395"/>
  <c r="S395"/>
  <c r="R395"/>
  <c r="Q395"/>
  <c r="P395"/>
  <c r="O395"/>
  <c r="N395"/>
  <c r="M395"/>
  <c r="L395"/>
  <c r="K395"/>
  <c r="J395"/>
  <c r="I395"/>
  <c r="AG394"/>
  <c r="AF394"/>
  <c r="AE394"/>
  <c r="AD394"/>
  <c r="AC394"/>
  <c r="AB394"/>
  <c r="AA394"/>
  <c r="Z394"/>
  <c r="Y394"/>
  <c r="X394"/>
  <c r="W394"/>
  <c r="V394"/>
  <c r="U394"/>
  <c r="T394"/>
  <c r="S394"/>
  <c r="R394"/>
  <c r="Q394"/>
  <c r="P394"/>
  <c r="O394"/>
  <c r="N394"/>
  <c r="M394"/>
  <c r="L394"/>
  <c r="K394"/>
  <c r="J394"/>
  <c r="I394"/>
  <c r="H394"/>
  <c r="G394"/>
  <c r="AG393"/>
  <c r="AB393"/>
  <c r="Z393"/>
  <c r="X393"/>
  <c r="V393"/>
  <c r="T393"/>
  <c r="R393"/>
  <c r="P393"/>
  <c r="N393"/>
  <c r="L393"/>
  <c r="J393"/>
  <c r="AG392"/>
  <c r="AF392"/>
  <c r="AE392"/>
  <c r="AD392"/>
  <c r="AC392"/>
  <c r="AB392"/>
  <c r="AA392"/>
  <c r="Z392"/>
  <c r="Y392"/>
  <c r="X392"/>
  <c r="W392"/>
  <c r="V392"/>
  <c r="U392"/>
  <c r="T392"/>
  <c r="S392"/>
  <c r="R392"/>
  <c r="Q392"/>
  <c r="P392"/>
  <c r="O392"/>
  <c r="N392"/>
  <c r="M392"/>
  <c r="L392"/>
  <c r="K392"/>
  <c r="J392"/>
  <c r="I392"/>
  <c r="H392"/>
  <c r="G392"/>
  <c r="AG391"/>
  <c r="AB391"/>
  <c r="Z391"/>
  <c r="X391"/>
  <c r="V391"/>
  <c r="T391"/>
  <c r="R391"/>
  <c r="P391"/>
  <c r="N391"/>
  <c r="L391"/>
  <c r="J391"/>
  <c r="AG390"/>
  <c r="AF390"/>
  <c r="AE390"/>
  <c r="AD390"/>
  <c r="AC390"/>
  <c r="AB390"/>
  <c r="AA390"/>
  <c r="Z390"/>
  <c r="Y390"/>
  <c r="X390"/>
  <c r="W390"/>
  <c r="V390"/>
  <c r="U390"/>
  <c r="T390"/>
  <c r="S390"/>
  <c r="R390"/>
  <c r="Q390"/>
  <c r="P390"/>
  <c r="O390"/>
  <c r="N390"/>
  <c r="M390"/>
  <c r="L390"/>
  <c r="K390"/>
  <c r="J390"/>
  <c r="I390"/>
  <c r="AG389"/>
  <c r="AF389"/>
  <c r="AE389"/>
  <c r="AD389"/>
  <c r="AC389"/>
  <c r="AB389"/>
  <c r="AA389"/>
  <c r="Z389"/>
  <c r="Y389"/>
  <c r="X389"/>
  <c r="W389"/>
  <c r="V389"/>
  <c r="U389"/>
  <c r="T389"/>
  <c r="S389"/>
  <c r="R389"/>
  <c r="Q389"/>
  <c r="P389"/>
  <c r="O389"/>
  <c r="N389"/>
  <c r="M389"/>
  <c r="L389"/>
  <c r="K389"/>
  <c r="J389"/>
  <c r="I389"/>
  <c r="H389"/>
  <c r="G389"/>
  <c r="AG388"/>
  <c r="AF388"/>
  <c r="AE388"/>
  <c r="AD388"/>
  <c r="AC388"/>
  <c r="AB388"/>
  <c r="AA388"/>
  <c r="Z388"/>
  <c r="Y388"/>
  <c r="X388"/>
  <c r="W388"/>
  <c r="V388"/>
  <c r="U388"/>
  <c r="T388"/>
  <c r="S388"/>
  <c r="R388"/>
  <c r="Q388"/>
  <c r="P388"/>
  <c r="O388"/>
  <c r="N388"/>
  <c r="M388"/>
  <c r="L388"/>
  <c r="K388"/>
  <c r="J388"/>
  <c r="I388"/>
  <c r="AG387"/>
  <c r="AF387"/>
  <c r="AE387"/>
  <c r="AD387"/>
  <c r="AC387"/>
  <c r="AB387"/>
  <c r="AA387"/>
  <c r="Z387"/>
  <c r="Y387"/>
  <c r="X387"/>
  <c r="W387"/>
  <c r="V387"/>
  <c r="U387"/>
  <c r="T387"/>
  <c r="S387"/>
  <c r="R387"/>
  <c r="Q387"/>
  <c r="P387"/>
  <c r="O387"/>
  <c r="N387"/>
  <c r="M387"/>
  <c r="L387"/>
  <c r="K387"/>
  <c r="J387"/>
  <c r="I387"/>
  <c r="AG386"/>
  <c r="AF386"/>
  <c r="AE386"/>
  <c r="AD386"/>
  <c r="AC386"/>
  <c r="AB386"/>
  <c r="AA386"/>
  <c r="Z386"/>
  <c r="Y386"/>
  <c r="X386"/>
  <c r="W386"/>
  <c r="V386"/>
  <c r="U386"/>
  <c r="T386"/>
  <c r="S386"/>
  <c r="R386"/>
  <c r="Q386"/>
  <c r="P386"/>
  <c r="O386"/>
  <c r="N386"/>
  <c r="M386"/>
  <c r="L386"/>
  <c r="K386"/>
  <c r="J386"/>
  <c r="I386"/>
  <c r="H386"/>
  <c r="G386"/>
  <c r="AG385"/>
  <c r="AF385"/>
  <c r="AE385"/>
  <c r="AD385"/>
  <c r="AC385"/>
  <c r="AB385"/>
  <c r="AA385"/>
  <c r="Z385"/>
  <c r="Y385"/>
  <c r="X385"/>
  <c r="W385"/>
  <c r="V385"/>
  <c r="U385"/>
  <c r="T385"/>
  <c r="S385"/>
  <c r="R385"/>
  <c r="Q385"/>
  <c r="P385"/>
  <c r="O385"/>
  <c r="N385"/>
  <c r="M385"/>
  <c r="L385"/>
  <c r="K385"/>
  <c r="J385"/>
  <c r="I385"/>
  <c r="H385"/>
  <c r="G385"/>
  <c r="AG384"/>
  <c r="AG383"/>
  <c r="AF383"/>
  <c r="AE383"/>
  <c r="AG382"/>
  <c r="AF382"/>
  <c r="AE382"/>
  <c r="AB381"/>
  <c r="Z381"/>
  <c r="X381"/>
  <c r="V381"/>
  <c r="T381"/>
  <c r="R381"/>
  <c r="P381"/>
  <c r="N381"/>
  <c r="L381"/>
  <c r="J381"/>
  <c r="AF380"/>
  <c r="AE380"/>
  <c r="AD380"/>
  <c r="AC380"/>
  <c r="AB380"/>
  <c r="AA380"/>
  <c r="Z380"/>
  <c r="Y380"/>
  <c r="X380"/>
  <c r="W380"/>
  <c r="V380"/>
  <c r="U380"/>
  <c r="T380"/>
  <c r="S380"/>
  <c r="R380"/>
  <c r="Q380"/>
  <c r="P380"/>
  <c r="O380"/>
  <c r="N380"/>
  <c r="M380"/>
  <c r="L380"/>
  <c r="K380"/>
  <c r="J380"/>
  <c r="I380"/>
  <c r="AF379"/>
  <c r="AE379"/>
  <c r="AD379"/>
  <c r="AC379"/>
  <c r="AB379"/>
  <c r="AA379"/>
  <c r="Z379"/>
  <c r="Y379"/>
  <c r="X379"/>
  <c r="W379"/>
  <c r="V379"/>
  <c r="U379"/>
  <c r="T379"/>
  <c r="S379"/>
  <c r="R379"/>
  <c r="Q379"/>
  <c r="P379"/>
  <c r="O379"/>
  <c r="N379"/>
  <c r="M379"/>
  <c r="L379"/>
  <c r="K379"/>
  <c r="J379"/>
  <c r="I379"/>
  <c r="AG378"/>
  <c r="AB378"/>
  <c r="Z378"/>
  <c r="X378"/>
  <c r="V378"/>
  <c r="AG377"/>
  <c r="AF377"/>
  <c r="AE377"/>
  <c r="AD377"/>
  <c r="AC377"/>
  <c r="AB377"/>
  <c r="AA377"/>
  <c r="Z377"/>
  <c r="Y377"/>
  <c r="X377"/>
  <c r="W377"/>
  <c r="V377"/>
  <c r="U377"/>
  <c r="AG376"/>
  <c r="AB376"/>
  <c r="Z376"/>
  <c r="X376"/>
  <c r="V376"/>
  <c r="T376"/>
  <c r="R376"/>
  <c r="P376"/>
  <c r="N376"/>
  <c r="L376"/>
  <c r="J376"/>
  <c r="AG375"/>
  <c r="AF375"/>
  <c r="AE375"/>
  <c r="AD375"/>
  <c r="AC375"/>
  <c r="AB375"/>
  <c r="AA375"/>
  <c r="Z375"/>
  <c r="Y375"/>
  <c r="X375"/>
  <c r="W375"/>
  <c r="V375"/>
  <c r="U375"/>
  <c r="T375"/>
  <c r="S375"/>
  <c r="R375"/>
  <c r="Q375"/>
  <c r="P375"/>
  <c r="O375"/>
  <c r="N375"/>
  <c r="M375"/>
  <c r="L375"/>
  <c r="K375"/>
  <c r="J375"/>
  <c r="I375"/>
  <c r="AG374"/>
  <c r="AF374"/>
  <c r="AE374"/>
  <c r="AD374"/>
  <c r="AC374"/>
  <c r="AB374"/>
  <c r="AA374"/>
  <c r="Z374"/>
  <c r="Y374"/>
  <c r="X374"/>
  <c r="W374"/>
  <c r="V374"/>
  <c r="U374"/>
  <c r="T374"/>
  <c r="S374"/>
  <c r="R374"/>
  <c r="Q374"/>
  <c r="P374"/>
  <c r="O374"/>
  <c r="N374"/>
  <c r="M374"/>
  <c r="L374"/>
  <c r="K374"/>
  <c r="J374"/>
  <c r="I374"/>
  <c r="AG373"/>
  <c r="AF373"/>
  <c r="AE373"/>
  <c r="AD373"/>
  <c r="AC373"/>
  <c r="AB373"/>
  <c r="AA373"/>
  <c r="Z373"/>
  <c r="Y373"/>
  <c r="X373"/>
  <c r="W373"/>
  <c r="V373"/>
  <c r="U373"/>
  <c r="T373"/>
  <c r="S373"/>
  <c r="R373"/>
  <c r="Q373"/>
  <c r="P373"/>
  <c r="O373"/>
  <c r="N373"/>
  <c r="M373"/>
  <c r="L373"/>
  <c r="K373"/>
  <c r="J373"/>
  <c r="I373"/>
  <c r="AB372"/>
  <c r="Z372"/>
  <c r="X372"/>
  <c r="V372"/>
  <c r="T372"/>
  <c r="R372"/>
  <c r="P372"/>
  <c r="N372"/>
  <c r="L372"/>
  <c r="J372"/>
  <c r="AF371"/>
  <c r="AE371"/>
  <c r="AD371"/>
  <c r="AC371"/>
  <c r="AB371"/>
  <c r="AA371"/>
  <c r="Z371"/>
  <c r="Y371"/>
  <c r="X371"/>
  <c r="W371"/>
  <c r="V371"/>
  <c r="U371"/>
  <c r="T371"/>
  <c r="S371"/>
  <c r="R371"/>
  <c r="Q371"/>
  <c r="P371"/>
  <c r="O371"/>
  <c r="N371"/>
  <c r="M371"/>
  <c r="L371"/>
  <c r="K371"/>
  <c r="J371"/>
  <c r="I371"/>
  <c r="AF370"/>
  <c r="AE370"/>
  <c r="AD370"/>
  <c r="AC370"/>
  <c r="AB370"/>
  <c r="AA370"/>
  <c r="Z370"/>
  <c r="Y370"/>
  <c r="X370"/>
  <c r="W370"/>
  <c r="V370"/>
  <c r="U370"/>
  <c r="T370"/>
  <c r="S370"/>
  <c r="R370"/>
  <c r="Q370"/>
  <c r="P370"/>
  <c r="O370"/>
  <c r="N370"/>
  <c r="M370"/>
  <c r="L370"/>
  <c r="K370"/>
  <c r="J370"/>
  <c r="I370"/>
  <c r="AF369"/>
  <c r="AE369"/>
  <c r="AD369"/>
  <c r="AC369"/>
  <c r="AB369"/>
  <c r="AA369"/>
  <c r="Z369"/>
  <c r="Y369"/>
  <c r="X369"/>
  <c r="W369"/>
  <c r="V369"/>
  <c r="U369"/>
  <c r="T369"/>
  <c r="S369"/>
  <c r="R369"/>
  <c r="Q369"/>
  <c r="P369"/>
  <c r="O369"/>
  <c r="N369"/>
  <c r="M369"/>
  <c r="L369"/>
  <c r="K369"/>
  <c r="J369"/>
  <c r="I369"/>
  <c r="AF368"/>
  <c r="AE368"/>
  <c r="AD368"/>
  <c r="AC368"/>
  <c r="AB368"/>
  <c r="AA368"/>
  <c r="Z368"/>
  <c r="Y368"/>
  <c r="X368"/>
  <c r="W368"/>
  <c r="V368"/>
  <c r="U368"/>
  <c r="T368"/>
  <c r="S368"/>
  <c r="R368"/>
  <c r="Q368"/>
  <c r="P368"/>
  <c r="O368"/>
  <c r="N368"/>
  <c r="M368"/>
  <c r="L368"/>
  <c r="K368"/>
  <c r="J368"/>
  <c r="I368"/>
  <c r="AG367"/>
  <c r="AF367"/>
  <c r="AE367"/>
  <c r="AD367"/>
  <c r="AC367"/>
  <c r="AB367"/>
  <c r="AA367"/>
  <c r="Z367"/>
  <c r="Y367"/>
  <c r="X367"/>
  <c r="W367"/>
  <c r="V367"/>
  <c r="U367"/>
  <c r="T367"/>
  <c r="S367"/>
  <c r="R367"/>
  <c r="Q367"/>
  <c r="P367"/>
  <c r="O367"/>
  <c r="N367"/>
  <c r="M367"/>
  <c r="L367"/>
  <c r="K367"/>
  <c r="J367"/>
  <c r="I367"/>
  <c r="AB366"/>
  <c r="Z366"/>
  <c r="X366"/>
  <c r="V366"/>
  <c r="T366"/>
  <c r="R366"/>
  <c r="P366"/>
  <c r="N366"/>
  <c r="L366"/>
  <c r="J366"/>
  <c r="AF365"/>
  <c r="AE365"/>
  <c r="AD365"/>
  <c r="AC365"/>
  <c r="AB365"/>
  <c r="AA365"/>
  <c r="Z365"/>
  <c r="Y365"/>
  <c r="X365"/>
  <c r="W365"/>
  <c r="V365"/>
  <c r="U365"/>
  <c r="T365"/>
  <c r="S365"/>
  <c r="R365"/>
  <c r="Q365"/>
  <c r="P365"/>
  <c r="O365"/>
  <c r="N365"/>
  <c r="M365"/>
  <c r="L365"/>
  <c r="K365"/>
  <c r="J365"/>
  <c r="I365"/>
  <c r="AF364"/>
  <c r="AE364"/>
  <c r="AD364"/>
  <c r="AC364"/>
  <c r="AB364"/>
  <c r="AA364"/>
  <c r="Z364"/>
  <c r="Y364"/>
  <c r="X364"/>
  <c r="W364"/>
  <c r="V364"/>
  <c r="U364"/>
  <c r="T364"/>
  <c r="S364"/>
  <c r="R364"/>
  <c r="Q364"/>
  <c r="P364"/>
  <c r="O364"/>
  <c r="N364"/>
  <c r="M364"/>
  <c r="L364"/>
  <c r="K364"/>
  <c r="J364"/>
  <c r="I364"/>
  <c r="H364"/>
  <c r="G364"/>
  <c r="AF363"/>
  <c r="AE363"/>
  <c r="AD363"/>
  <c r="AC363"/>
  <c r="AB363"/>
  <c r="AA363"/>
  <c r="Z363"/>
  <c r="Y363"/>
  <c r="X363"/>
  <c r="W363"/>
  <c r="V363"/>
  <c r="U363"/>
  <c r="T363"/>
  <c r="S363"/>
  <c r="R363"/>
  <c r="Q363"/>
  <c r="P363"/>
  <c r="O363"/>
  <c r="N363"/>
  <c r="M363"/>
  <c r="L363"/>
  <c r="K363"/>
  <c r="J363"/>
  <c r="I363"/>
  <c r="AF362"/>
  <c r="AE362"/>
  <c r="AD362"/>
  <c r="AC362"/>
  <c r="AB362"/>
  <c r="AA362"/>
  <c r="Z362"/>
  <c r="Y362"/>
  <c r="X362"/>
  <c r="W362"/>
  <c r="V362"/>
  <c r="U362"/>
  <c r="T362"/>
  <c r="S362"/>
  <c r="R362"/>
  <c r="Q362"/>
  <c r="P362"/>
  <c r="O362"/>
  <c r="N362"/>
  <c r="M362"/>
  <c r="L362"/>
  <c r="K362"/>
  <c r="J362"/>
  <c r="I362"/>
  <c r="H362"/>
  <c r="G362"/>
  <c r="AG361"/>
  <c r="AB361"/>
  <c r="AG360"/>
  <c r="AF360"/>
  <c r="AE360"/>
  <c r="AD360"/>
  <c r="AC360"/>
  <c r="AB360"/>
  <c r="AA360"/>
  <c r="AG359"/>
  <c r="AF359"/>
  <c r="AE359"/>
  <c r="AD359"/>
  <c r="AC359"/>
  <c r="AB359"/>
  <c r="AA359"/>
  <c r="AB358"/>
  <c r="Z358"/>
  <c r="X358"/>
  <c r="V358"/>
  <c r="T358"/>
  <c r="R358"/>
  <c r="P358"/>
  <c r="N358"/>
  <c r="L358"/>
  <c r="J358"/>
  <c r="AF357"/>
  <c r="AE357"/>
  <c r="AD357"/>
  <c r="AC357"/>
  <c r="AB357"/>
  <c r="AA357"/>
  <c r="Z357"/>
  <c r="Y357"/>
  <c r="X357"/>
  <c r="W357"/>
  <c r="V357"/>
  <c r="U357"/>
  <c r="T357"/>
  <c r="S357"/>
  <c r="R357"/>
  <c r="Q357"/>
  <c r="P357"/>
  <c r="O357"/>
  <c r="N357"/>
  <c r="M357"/>
  <c r="L357"/>
  <c r="K357"/>
  <c r="J357"/>
  <c r="I357"/>
  <c r="AF356"/>
  <c r="AE356"/>
  <c r="AD356"/>
  <c r="AC356"/>
  <c r="AB356"/>
  <c r="AA356"/>
  <c r="Z356"/>
  <c r="Y356"/>
  <c r="X356"/>
  <c r="W356"/>
  <c r="V356"/>
  <c r="U356"/>
  <c r="T356"/>
  <c r="S356"/>
  <c r="R356"/>
  <c r="Q356"/>
  <c r="P356"/>
  <c r="O356"/>
  <c r="N356"/>
  <c r="M356"/>
  <c r="L356"/>
  <c r="K356"/>
  <c r="J356"/>
  <c r="I356"/>
  <c r="AG355"/>
  <c r="AB355"/>
  <c r="Z355"/>
  <c r="X355"/>
  <c r="V355"/>
  <c r="T355"/>
  <c r="R355"/>
  <c r="P355"/>
  <c r="N355"/>
  <c r="L355"/>
  <c r="J355"/>
  <c r="AG354"/>
  <c r="AF354"/>
  <c r="AE354"/>
  <c r="AD354"/>
  <c r="AC354"/>
  <c r="AB354"/>
  <c r="AA354"/>
  <c r="Z354"/>
  <c r="Y354"/>
  <c r="X354"/>
  <c r="W354"/>
  <c r="V354"/>
  <c r="U354"/>
  <c r="T354"/>
  <c r="S354"/>
  <c r="R354"/>
  <c r="Q354"/>
  <c r="P354"/>
  <c r="O354"/>
  <c r="N354"/>
  <c r="M354"/>
  <c r="L354"/>
  <c r="K354"/>
  <c r="J354"/>
  <c r="I354"/>
  <c r="AG353"/>
  <c r="AB353"/>
  <c r="Z353"/>
  <c r="X353"/>
  <c r="V353"/>
  <c r="T353"/>
  <c r="R353"/>
  <c r="P353"/>
  <c r="N353"/>
  <c r="L353"/>
  <c r="J353"/>
  <c r="AG352"/>
  <c r="AF352"/>
  <c r="AE352"/>
  <c r="AD352"/>
  <c r="AC352"/>
  <c r="AB352"/>
  <c r="AA352"/>
  <c r="Z352"/>
  <c r="Y352"/>
  <c r="X352"/>
  <c r="W352"/>
  <c r="V352"/>
  <c r="U352"/>
  <c r="T352"/>
  <c r="S352"/>
  <c r="R352"/>
  <c r="Q352"/>
  <c r="P352"/>
  <c r="O352"/>
  <c r="N352"/>
  <c r="M352"/>
  <c r="L352"/>
  <c r="K352"/>
  <c r="J352"/>
  <c r="I352"/>
  <c r="AG351"/>
  <c r="AF351"/>
  <c r="AE351"/>
  <c r="AD351"/>
  <c r="AC351"/>
  <c r="AB351"/>
  <c r="AA351"/>
  <c r="Z351"/>
  <c r="Y351"/>
  <c r="X351"/>
  <c r="W351"/>
  <c r="V351"/>
  <c r="U351"/>
  <c r="T351"/>
  <c r="S351"/>
  <c r="R351"/>
  <c r="Q351"/>
  <c r="P351"/>
  <c r="O351"/>
  <c r="N351"/>
  <c r="M351"/>
  <c r="L351"/>
  <c r="K351"/>
  <c r="J351"/>
  <c r="I351"/>
  <c r="AG350"/>
  <c r="AB350"/>
  <c r="Z350"/>
  <c r="X350"/>
  <c r="V350"/>
  <c r="T350"/>
  <c r="R350"/>
  <c r="P350"/>
  <c r="N350"/>
  <c r="L350"/>
  <c r="J350"/>
  <c r="AG349"/>
  <c r="AF349"/>
  <c r="AE349"/>
  <c r="AD349"/>
  <c r="AC349"/>
  <c r="AB349"/>
  <c r="AA349"/>
  <c r="Z349"/>
  <c r="Y349"/>
  <c r="X349"/>
  <c r="W349"/>
  <c r="V349"/>
  <c r="U349"/>
  <c r="T349"/>
  <c r="S349"/>
  <c r="R349"/>
  <c r="Q349"/>
  <c r="P349"/>
  <c r="O349"/>
  <c r="N349"/>
  <c r="M349"/>
  <c r="L349"/>
  <c r="K349"/>
  <c r="J349"/>
  <c r="I349"/>
  <c r="AG348"/>
  <c r="AF348"/>
  <c r="AE348"/>
  <c r="AD348"/>
  <c r="AC348"/>
  <c r="AB348"/>
  <c r="AA348"/>
  <c r="Z348"/>
  <c r="Y348"/>
  <c r="X348"/>
  <c r="W348"/>
  <c r="V348"/>
  <c r="U348"/>
  <c r="T348"/>
  <c r="S348"/>
  <c r="R348"/>
  <c r="Q348"/>
  <c r="P348"/>
  <c r="O348"/>
  <c r="N348"/>
  <c r="M348"/>
  <c r="L348"/>
  <c r="K348"/>
  <c r="J348"/>
  <c r="I348"/>
  <c r="H348"/>
  <c r="G348"/>
  <c r="AG347"/>
  <c r="AF347"/>
  <c r="AE347"/>
  <c r="AD347"/>
  <c r="AC347"/>
  <c r="AB347"/>
  <c r="AA347"/>
  <c r="Z347"/>
  <c r="Y347"/>
  <c r="X347"/>
  <c r="W347"/>
  <c r="V347"/>
  <c r="U347"/>
  <c r="T347"/>
  <c r="S347"/>
  <c r="R347"/>
  <c r="Q347"/>
  <c r="P347"/>
  <c r="O347"/>
  <c r="N347"/>
  <c r="M347"/>
  <c r="L347"/>
  <c r="K347"/>
  <c r="J347"/>
  <c r="I347"/>
  <c r="H347"/>
  <c r="G347"/>
  <c r="AG346"/>
  <c r="AF346"/>
  <c r="AE346"/>
  <c r="AD346"/>
  <c r="AC346"/>
  <c r="AB346"/>
  <c r="AA346"/>
  <c r="Z346"/>
  <c r="Y346"/>
  <c r="X346"/>
  <c r="W346"/>
  <c r="V346"/>
  <c r="U346"/>
  <c r="T346"/>
  <c r="S346"/>
  <c r="R346"/>
  <c r="Q346"/>
  <c r="P346"/>
  <c r="O346"/>
  <c r="N346"/>
  <c r="M346"/>
  <c r="L346"/>
  <c r="K346"/>
  <c r="J346"/>
  <c r="I346"/>
  <c r="AG345"/>
  <c r="AF345"/>
  <c r="AE345"/>
  <c r="AD345"/>
  <c r="AC345"/>
  <c r="AB345"/>
  <c r="AA345"/>
  <c r="Z345"/>
  <c r="Y345"/>
  <c r="X345"/>
  <c r="W345"/>
  <c r="V345"/>
  <c r="U345"/>
  <c r="T345"/>
  <c r="S345"/>
  <c r="R345"/>
  <c r="Q345"/>
  <c r="P345"/>
  <c r="O345"/>
  <c r="N345"/>
  <c r="M345"/>
  <c r="L345"/>
  <c r="K345"/>
  <c r="J345"/>
  <c r="I345"/>
  <c r="H345"/>
  <c r="G345"/>
  <c r="AG344"/>
  <c r="AB344"/>
  <c r="Z344"/>
  <c r="X344"/>
  <c r="V344"/>
  <c r="T344"/>
  <c r="R344"/>
  <c r="P344"/>
  <c r="N344"/>
  <c r="L344"/>
  <c r="J344"/>
  <c r="AG343"/>
  <c r="AF343"/>
  <c r="AE343"/>
  <c r="AD343"/>
  <c r="AC343"/>
  <c r="AB343"/>
  <c r="AA343"/>
  <c r="Z343"/>
  <c r="Y343"/>
  <c r="X343"/>
  <c r="W343"/>
  <c r="V343"/>
  <c r="U343"/>
  <c r="T343"/>
  <c r="S343"/>
  <c r="R343"/>
  <c r="Q343"/>
  <c r="P343"/>
  <c r="O343"/>
  <c r="N343"/>
  <c r="M343"/>
  <c r="L343"/>
  <c r="K343"/>
  <c r="J343"/>
  <c r="I343"/>
  <c r="AG342"/>
  <c r="AF342"/>
  <c r="AE342"/>
  <c r="AD342"/>
  <c r="AC342"/>
  <c r="AB342"/>
  <c r="AA342"/>
  <c r="Z342"/>
  <c r="Y342"/>
  <c r="X342"/>
  <c r="W342"/>
  <c r="V342"/>
  <c r="U342"/>
  <c r="T342"/>
  <c r="S342"/>
  <c r="R342"/>
  <c r="Q342"/>
  <c r="P342"/>
  <c r="O342"/>
  <c r="N342"/>
  <c r="M342"/>
  <c r="L342"/>
  <c r="K342"/>
  <c r="J342"/>
  <c r="I342"/>
  <c r="H342"/>
  <c r="G342"/>
  <c r="AG341"/>
  <c r="AF341"/>
  <c r="AE341"/>
  <c r="AD341"/>
  <c r="AC341"/>
  <c r="AB341"/>
  <c r="AA341"/>
  <c r="Z341"/>
  <c r="Y341"/>
  <c r="X341"/>
  <c r="W341"/>
  <c r="V341"/>
  <c r="U341"/>
  <c r="T341"/>
  <c r="S341"/>
  <c r="R341"/>
  <c r="Q341"/>
  <c r="P341"/>
  <c r="O341"/>
  <c r="N341"/>
  <c r="M341"/>
  <c r="L341"/>
  <c r="K341"/>
  <c r="J341"/>
  <c r="I341"/>
  <c r="H341"/>
  <c r="G341"/>
  <c r="AG340"/>
  <c r="AF340"/>
  <c r="AE340"/>
  <c r="AD340"/>
  <c r="AC340"/>
  <c r="AB340"/>
  <c r="AA340"/>
  <c r="Z340"/>
  <c r="Y340"/>
  <c r="X340"/>
  <c r="W340"/>
  <c r="V340"/>
  <c r="U340"/>
  <c r="T340"/>
  <c r="S340"/>
  <c r="R340"/>
  <c r="Q340"/>
  <c r="P340"/>
  <c r="O340"/>
  <c r="N340"/>
  <c r="M340"/>
  <c r="L340"/>
  <c r="K340"/>
  <c r="J340"/>
  <c r="I340"/>
  <c r="H340"/>
  <c r="G340"/>
  <c r="AG339"/>
  <c r="AB339"/>
  <c r="Z339"/>
  <c r="X339"/>
  <c r="V339"/>
  <c r="T339"/>
  <c r="R339"/>
  <c r="P339"/>
  <c r="N339"/>
  <c r="L339"/>
  <c r="J339"/>
  <c r="AG338"/>
  <c r="AF338"/>
  <c r="AE338"/>
  <c r="AD338"/>
  <c r="AC338"/>
  <c r="AB338"/>
  <c r="AA338"/>
  <c r="Z338"/>
  <c r="Y338"/>
  <c r="X338"/>
  <c r="W338"/>
  <c r="V338"/>
  <c r="U338"/>
  <c r="T338"/>
  <c r="S338"/>
  <c r="R338"/>
  <c r="Q338"/>
  <c r="P338"/>
  <c r="O338"/>
  <c r="N338"/>
  <c r="M338"/>
  <c r="L338"/>
  <c r="K338"/>
  <c r="J338"/>
  <c r="I338"/>
  <c r="AG337"/>
  <c r="AF337"/>
  <c r="AE337"/>
  <c r="AD337"/>
  <c r="AC337"/>
  <c r="AB337"/>
  <c r="AA337"/>
  <c r="Z337"/>
  <c r="Y337"/>
  <c r="X337"/>
  <c r="W337"/>
  <c r="V337"/>
  <c r="U337"/>
  <c r="T337"/>
  <c r="S337"/>
  <c r="R337"/>
  <c r="Q337"/>
  <c r="P337"/>
  <c r="O337"/>
  <c r="N337"/>
  <c r="M337"/>
  <c r="L337"/>
  <c r="K337"/>
  <c r="J337"/>
  <c r="I337"/>
  <c r="AG336"/>
  <c r="AF336"/>
  <c r="AE336"/>
  <c r="AD336"/>
  <c r="AC336"/>
  <c r="AB336"/>
  <c r="AA336"/>
  <c r="Z336"/>
  <c r="Y336"/>
  <c r="X336"/>
  <c r="W336"/>
  <c r="V336"/>
  <c r="U336"/>
  <c r="T336"/>
  <c r="S336"/>
  <c r="R336"/>
  <c r="Q336"/>
  <c r="P336"/>
  <c r="O336"/>
  <c r="N336"/>
  <c r="M336"/>
  <c r="L336"/>
  <c r="K336"/>
  <c r="J336"/>
  <c r="I336"/>
  <c r="AG335"/>
  <c r="AF335"/>
  <c r="AE335"/>
  <c r="AD335"/>
  <c r="AC335"/>
  <c r="AB335"/>
  <c r="AA335"/>
  <c r="Z335"/>
  <c r="Y335"/>
  <c r="X335"/>
  <c r="W335"/>
  <c r="V335"/>
  <c r="U335"/>
  <c r="T335"/>
  <c r="S335"/>
  <c r="R335"/>
  <c r="Q335"/>
  <c r="P335"/>
  <c r="O335"/>
  <c r="N335"/>
  <c r="M335"/>
  <c r="L335"/>
  <c r="K335"/>
  <c r="J335"/>
  <c r="I335"/>
  <c r="AG334"/>
  <c r="AF334"/>
  <c r="AE334"/>
  <c r="AD334"/>
  <c r="AC334"/>
  <c r="AB334"/>
  <c r="AA334"/>
  <c r="Z334"/>
  <c r="Y334"/>
  <c r="X334"/>
  <c r="W334"/>
  <c r="V334"/>
  <c r="U334"/>
  <c r="T334"/>
  <c r="S334"/>
  <c r="R334"/>
  <c r="Q334"/>
  <c r="P334"/>
  <c r="O334"/>
  <c r="N334"/>
  <c r="M334"/>
  <c r="L334"/>
  <c r="K334"/>
  <c r="J334"/>
  <c r="I334"/>
  <c r="AG333"/>
  <c r="AF333"/>
  <c r="AE333"/>
  <c r="AD333"/>
  <c r="AC333"/>
  <c r="AB333"/>
  <c r="AA333"/>
  <c r="Z333"/>
  <c r="Y333"/>
  <c r="X333"/>
  <c r="W333"/>
  <c r="V333"/>
  <c r="U333"/>
  <c r="T333"/>
  <c r="S333"/>
  <c r="R333"/>
  <c r="Q333"/>
  <c r="P333"/>
  <c r="O333"/>
  <c r="N333"/>
  <c r="M333"/>
  <c r="L333"/>
  <c r="K333"/>
  <c r="J333"/>
  <c r="I333"/>
  <c r="AB332"/>
  <c r="Z332"/>
  <c r="X332"/>
  <c r="V332"/>
  <c r="T332"/>
  <c r="R332"/>
  <c r="P332"/>
  <c r="N332"/>
  <c r="L332"/>
  <c r="J332"/>
  <c r="AF331"/>
  <c r="AE331"/>
  <c r="AD331"/>
  <c r="AC331"/>
  <c r="AB331"/>
  <c r="AA331"/>
  <c r="Z331"/>
  <c r="Y331"/>
  <c r="X331"/>
  <c r="W331"/>
  <c r="V331"/>
  <c r="U331"/>
  <c r="T331"/>
  <c r="S331"/>
  <c r="R331"/>
  <c r="Q331"/>
  <c r="P331"/>
  <c r="O331"/>
  <c r="N331"/>
  <c r="M331"/>
  <c r="L331"/>
  <c r="K331"/>
  <c r="J331"/>
  <c r="I331"/>
  <c r="AF330"/>
  <c r="AE330"/>
  <c r="AD330"/>
  <c r="AC330"/>
  <c r="AB330"/>
  <c r="AA330"/>
  <c r="Z330"/>
  <c r="Y330"/>
  <c r="X330"/>
  <c r="W330"/>
  <c r="V330"/>
  <c r="U330"/>
  <c r="T330"/>
  <c r="S330"/>
  <c r="R330"/>
  <c r="Q330"/>
  <c r="P330"/>
  <c r="O330"/>
  <c r="N330"/>
  <c r="M330"/>
  <c r="L330"/>
  <c r="K330"/>
  <c r="J330"/>
  <c r="I330"/>
  <c r="AF329"/>
  <c r="AE329"/>
  <c r="AD329"/>
  <c r="AC329"/>
  <c r="AB329"/>
  <c r="AA329"/>
  <c r="Z329"/>
  <c r="Y329"/>
  <c r="X329"/>
  <c r="W329"/>
  <c r="V329"/>
  <c r="U329"/>
  <c r="T329"/>
  <c r="S329"/>
  <c r="R329"/>
  <c r="Q329"/>
  <c r="P329"/>
  <c r="O329"/>
  <c r="N329"/>
  <c r="M329"/>
  <c r="L329"/>
  <c r="K329"/>
  <c r="J329"/>
  <c r="I329"/>
  <c r="AF328"/>
  <c r="AE328"/>
  <c r="AD328"/>
  <c r="AC328"/>
  <c r="AB328"/>
  <c r="AA328"/>
  <c r="Z328"/>
  <c r="Y328"/>
  <c r="X328"/>
  <c r="W328"/>
  <c r="V328"/>
  <c r="U328"/>
  <c r="T328"/>
  <c r="S328"/>
  <c r="R328"/>
  <c r="Q328"/>
  <c r="P328"/>
  <c r="O328"/>
  <c r="N328"/>
  <c r="M328"/>
  <c r="L328"/>
  <c r="K328"/>
  <c r="J328"/>
  <c r="I328"/>
  <c r="AF327"/>
  <c r="AE327"/>
  <c r="AD327"/>
  <c r="AC327"/>
  <c r="AB327"/>
  <c r="AA327"/>
  <c r="Z327"/>
  <c r="Y327"/>
  <c r="X327"/>
  <c r="W327"/>
  <c r="V327"/>
  <c r="U327"/>
  <c r="T327"/>
  <c r="S327"/>
  <c r="R327"/>
  <c r="Q327"/>
  <c r="P327"/>
  <c r="O327"/>
  <c r="N327"/>
  <c r="M327"/>
  <c r="L327"/>
  <c r="K327"/>
  <c r="J327"/>
  <c r="I327"/>
  <c r="AG326"/>
  <c r="AB326"/>
  <c r="Z326"/>
  <c r="X326"/>
  <c r="V326"/>
  <c r="T326"/>
  <c r="R326"/>
  <c r="P326"/>
  <c r="N326"/>
  <c r="L326"/>
  <c r="J326"/>
  <c r="AG325"/>
  <c r="AF325"/>
  <c r="AE325"/>
  <c r="AD325"/>
  <c r="AC325"/>
  <c r="AB325"/>
  <c r="AA325"/>
  <c r="Z325"/>
  <c r="Y325"/>
  <c r="X325"/>
  <c r="W325"/>
  <c r="V325"/>
  <c r="U325"/>
  <c r="T325"/>
  <c r="S325"/>
  <c r="R325"/>
  <c r="Q325"/>
  <c r="P325"/>
  <c r="O325"/>
  <c r="N325"/>
  <c r="M325"/>
  <c r="L325"/>
  <c r="K325"/>
  <c r="J325"/>
  <c r="I325"/>
  <c r="AG324"/>
  <c r="AF324"/>
  <c r="AE324"/>
  <c r="AD324"/>
  <c r="AC324"/>
  <c r="AB324"/>
  <c r="AA324"/>
  <c r="Z324"/>
  <c r="Y324"/>
  <c r="X324"/>
  <c r="W324"/>
  <c r="V324"/>
  <c r="U324"/>
  <c r="T324"/>
  <c r="S324"/>
  <c r="R324"/>
  <c r="Q324"/>
  <c r="P324"/>
  <c r="O324"/>
  <c r="N324"/>
  <c r="M324"/>
  <c r="L324"/>
  <c r="K324"/>
  <c r="J324"/>
  <c r="I324"/>
  <c r="AG323"/>
  <c r="AF323"/>
  <c r="AE323"/>
  <c r="AD323"/>
  <c r="AC323"/>
  <c r="AB323"/>
  <c r="AA323"/>
  <c r="Z323"/>
  <c r="Y323"/>
  <c r="X323"/>
  <c r="W323"/>
  <c r="V323"/>
  <c r="U323"/>
  <c r="T323"/>
  <c r="S323"/>
  <c r="R323"/>
  <c r="Q323"/>
  <c r="P323"/>
  <c r="O323"/>
  <c r="N323"/>
  <c r="M323"/>
  <c r="L323"/>
  <c r="K323"/>
  <c r="J323"/>
  <c r="I323"/>
  <c r="AG322"/>
  <c r="AF322"/>
  <c r="AE322"/>
  <c r="AD322"/>
  <c r="AC322"/>
  <c r="AB322"/>
  <c r="AA322"/>
  <c r="Z322"/>
  <c r="Y322"/>
  <c r="X322"/>
  <c r="W322"/>
  <c r="V322"/>
  <c r="U322"/>
  <c r="T322"/>
  <c r="S322"/>
  <c r="R322"/>
  <c r="Q322"/>
  <c r="P322"/>
  <c r="O322"/>
  <c r="N322"/>
  <c r="M322"/>
  <c r="L322"/>
  <c r="K322"/>
  <c r="J322"/>
  <c r="I322"/>
  <c r="AB321"/>
  <c r="Z321"/>
  <c r="X321"/>
  <c r="V321"/>
  <c r="T321"/>
  <c r="R321"/>
  <c r="P321"/>
  <c r="N321"/>
  <c r="L321"/>
  <c r="J321"/>
  <c r="AF320"/>
  <c r="AE320"/>
  <c r="AD320"/>
  <c r="AC320"/>
  <c r="AB320"/>
  <c r="AA320"/>
  <c r="Z320"/>
  <c r="Y320"/>
  <c r="X320"/>
  <c r="W320"/>
  <c r="V320"/>
  <c r="U320"/>
  <c r="T320"/>
  <c r="S320"/>
  <c r="R320"/>
  <c r="Q320"/>
  <c r="P320"/>
  <c r="O320"/>
  <c r="N320"/>
  <c r="M320"/>
  <c r="L320"/>
  <c r="K320"/>
  <c r="J320"/>
  <c r="I320"/>
  <c r="AF319"/>
  <c r="AE319"/>
  <c r="AD319"/>
  <c r="AC319"/>
  <c r="AB319"/>
  <c r="AA319"/>
  <c r="Z319"/>
  <c r="Y319"/>
  <c r="X319"/>
  <c r="W319"/>
  <c r="V319"/>
  <c r="U319"/>
  <c r="T319"/>
  <c r="S319"/>
  <c r="R319"/>
  <c r="Q319"/>
  <c r="P319"/>
  <c r="O319"/>
  <c r="N319"/>
  <c r="M319"/>
  <c r="L319"/>
  <c r="K319"/>
  <c r="J319"/>
  <c r="I319"/>
  <c r="AB318"/>
  <c r="Z318"/>
  <c r="X318"/>
  <c r="V318"/>
  <c r="T318"/>
  <c r="R318"/>
  <c r="P318"/>
  <c r="N318"/>
  <c r="L318"/>
  <c r="J318"/>
  <c r="AF317"/>
  <c r="AE317"/>
  <c r="AD317"/>
  <c r="AC317"/>
  <c r="AB317"/>
  <c r="AA317"/>
  <c r="Z317"/>
  <c r="Y317"/>
  <c r="X317"/>
  <c r="W317"/>
  <c r="V317"/>
  <c r="U317"/>
  <c r="T317"/>
  <c r="S317"/>
  <c r="R317"/>
  <c r="Q317"/>
  <c r="P317"/>
  <c r="O317"/>
  <c r="N317"/>
  <c r="M317"/>
  <c r="L317"/>
  <c r="K317"/>
  <c r="J317"/>
  <c r="I317"/>
  <c r="AF316"/>
  <c r="AE316"/>
  <c r="AD316"/>
  <c r="AC316"/>
  <c r="AB316"/>
  <c r="AA316"/>
  <c r="Z316"/>
  <c r="Y316"/>
  <c r="X316"/>
  <c r="W316"/>
  <c r="V316"/>
  <c r="U316"/>
  <c r="T316"/>
  <c r="S316"/>
  <c r="R316"/>
  <c r="Q316"/>
  <c r="P316"/>
  <c r="O316"/>
  <c r="N316"/>
  <c r="M316"/>
  <c r="L316"/>
  <c r="K316"/>
  <c r="J316"/>
  <c r="I316"/>
  <c r="AF315"/>
  <c r="AE315"/>
  <c r="AD315"/>
  <c r="AC315"/>
  <c r="AB315"/>
  <c r="AA315"/>
  <c r="Z315"/>
  <c r="Y315"/>
  <c r="X315"/>
  <c r="W315"/>
  <c r="V315"/>
  <c r="U315"/>
  <c r="T315"/>
  <c r="S315"/>
  <c r="R315"/>
  <c r="Q315"/>
  <c r="P315"/>
  <c r="O315"/>
  <c r="N315"/>
  <c r="M315"/>
  <c r="L315"/>
  <c r="K315"/>
  <c r="J315"/>
  <c r="I315"/>
  <c r="AF314"/>
  <c r="AE314"/>
  <c r="AD314"/>
  <c r="AC314"/>
  <c r="AB314"/>
  <c r="AA314"/>
  <c r="Z314"/>
  <c r="Y314"/>
  <c r="X314"/>
  <c r="W314"/>
  <c r="V314"/>
  <c r="U314"/>
  <c r="T314"/>
  <c r="S314"/>
  <c r="R314"/>
  <c r="Q314"/>
  <c r="P314"/>
  <c r="O314"/>
  <c r="N314"/>
  <c r="M314"/>
  <c r="L314"/>
  <c r="K314"/>
  <c r="J314"/>
  <c r="I314"/>
  <c r="AF313"/>
  <c r="AE313"/>
  <c r="AD313"/>
  <c r="AC313"/>
  <c r="AB313"/>
  <c r="AA313"/>
  <c r="Z313"/>
  <c r="Y313"/>
  <c r="X313"/>
  <c r="W313"/>
  <c r="V313"/>
  <c r="U313"/>
  <c r="T313"/>
  <c r="S313"/>
  <c r="R313"/>
  <c r="Q313"/>
  <c r="P313"/>
  <c r="O313"/>
  <c r="N313"/>
  <c r="M313"/>
  <c r="L313"/>
  <c r="K313"/>
  <c r="J313"/>
  <c r="I313"/>
  <c r="AG312"/>
  <c r="AB312"/>
  <c r="Z312"/>
  <c r="X312"/>
  <c r="V312"/>
  <c r="T312"/>
  <c r="R312"/>
  <c r="P312"/>
  <c r="N312"/>
  <c r="L312"/>
  <c r="J312"/>
  <c r="AG311"/>
  <c r="AF311"/>
  <c r="AE311"/>
  <c r="AD311"/>
  <c r="AC311"/>
  <c r="AB311"/>
  <c r="AA311"/>
  <c r="Z311"/>
  <c r="Y311"/>
  <c r="X311"/>
  <c r="W311"/>
  <c r="V311"/>
  <c r="U311"/>
  <c r="T311"/>
  <c r="S311"/>
  <c r="R311"/>
  <c r="Q311"/>
  <c r="P311"/>
  <c r="O311"/>
  <c r="N311"/>
  <c r="M311"/>
  <c r="L311"/>
  <c r="K311"/>
  <c r="J311"/>
  <c r="I311"/>
  <c r="AG310"/>
  <c r="AB310"/>
  <c r="Z310"/>
  <c r="X310"/>
  <c r="V310"/>
  <c r="AG309"/>
  <c r="AF309"/>
  <c r="AE309"/>
  <c r="AD309"/>
  <c r="AC309"/>
  <c r="AB309"/>
  <c r="AA309"/>
  <c r="Z309"/>
  <c r="Y309"/>
  <c r="X309"/>
  <c r="W309"/>
  <c r="V309"/>
  <c r="U309"/>
  <c r="AG308"/>
  <c r="AF308"/>
  <c r="AE308"/>
  <c r="AD308"/>
  <c r="AC308"/>
  <c r="AB308"/>
  <c r="AA308"/>
  <c r="Z308"/>
  <c r="Y308"/>
  <c r="X308"/>
  <c r="W308"/>
  <c r="V308"/>
  <c r="U308"/>
  <c r="T308"/>
  <c r="S308"/>
  <c r="R308"/>
  <c r="Q308"/>
  <c r="P308"/>
  <c r="O308"/>
  <c r="N308"/>
  <c r="M308"/>
  <c r="L308"/>
  <c r="K308"/>
  <c r="J308"/>
  <c r="I308"/>
  <c r="AG307"/>
  <c r="AE307"/>
  <c r="AB307"/>
  <c r="Z307"/>
  <c r="X307"/>
  <c r="V307"/>
  <c r="T307"/>
  <c r="R307"/>
  <c r="P307"/>
  <c r="N307"/>
  <c r="L307"/>
  <c r="J307"/>
  <c r="AG306"/>
  <c r="AF306"/>
  <c r="AE306"/>
  <c r="AD306"/>
  <c r="AC306"/>
  <c r="AB306"/>
  <c r="AA306"/>
  <c r="Z306"/>
  <c r="Y306"/>
  <c r="X306"/>
  <c r="W306"/>
  <c r="V306"/>
  <c r="U306"/>
  <c r="T306"/>
  <c r="S306"/>
  <c r="R306"/>
  <c r="Q306"/>
  <c r="P306"/>
  <c r="O306"/>
  <c r="N306"/>
  <c r="M306"/>
  <c r="L306"/>
  <c r="K306"/>
  <c r="J306"/>
  <c r="I306"/>
  <c r="AG305"/>
  <c r="AB305"/>
  <c r="Z305"/>
  <c r="X305"/>
  <c r="V305"/>
  <c r="T305"/>
  <c r="R305"/>
  <c r="P305"/>
  <c r="N305"/>
  <c r="L305"/>
  <c r="J305"/>
  <c r="AG304"/>
  <c r="AF304"/>
  <c r="AE304"/>
  <c r="AD304"/>
  <c r="AC304"/>
  <c r="AB304"/>
  <c r="AA304"/>
  <c r="Z304"/>
  <c r="Y304"/>
  <c r="X304"/>
  <c r="W304"/>
  <c r="V304"/>
  <c r="U304"/>
  <c r="T304"/>
  <c r="S304"/>
  <c r="R304"/>
  <c r="Q304"/>
  <c r="P304"/>
  <c r="O304"/>
  <c r="N304"/>
  <c r="M304"/>
  <c r="L304"/>
  <c r="K304"/>
  <c r="J304"/>
  <c r="I304"/>
  <c r="AG303"/>
  <c r="AF303"/>
  <c r="AE303"/>
  <c r="AD303"/>
  <c r="AC303"/>
  <c r="AB303"/>
  <c r="AA303"/>
  <c r="Z303"/>
  <c r="Y303"/>
  <c r="X303"/>
  <c r="W303"/>
  <c r="V303"/>
  <c r="U303"/>
  <c r="T303"/>
  <c r="S303"/>
  <c r="R303"/>
  <c r="Q303"/>
  <c r="P303"/>
  <c r="O303"/>
  <c r="N303"/>
  <c r="M303"/>
  <c r="L303"/>
  <c r="K303"/>
  <c r="J303"/>
  <c r="I303"/>
  <c r="AG302"/>
  <c r="AF302"/>
  <c r="AE302"/>
  <c r="AD302"/>
  <c r="AC302"/>
  <c r="AB302"/>
  <c r="AA302"/>
  <c r="Z302"/>
  <c r="Y302"/>
  <c r="X302"/>
  <c r="W302"/>
  <c r="V302"/>
  <c r="U302"/>
  <c r="T302"/>
  <c r="S302"/>
  <c r="R302"/>
  <c r="Q302"/>
  <c r="P302"/>
  <c r="O302"/>
  <c r="N302"/>
  <c r="M302"/>
  <c r="L302"/>
  <c r="K302"/>
  <c r="J302"/>
  <c r="I302"/>
  <c r="AG301"/>
  <c r="AF301"/>
  <c r="AE301"/>
  <c r="AD301"/>
  <c r="AC301"/>
  <c r="AB301"/>
  <c r="AA301"/>
  <c r="Z301"/>
  <c r="Y301"/>
  <c r="X301"/>
  <c r="W301"/>
  <c r="V301"/>
  <c r="U301"/>
  <c r="T301"/>
  <c r="S301"/>
  <c r="R301"/>
  <c r="Q301"/>
  <c r="P301"/>
  <c r="O301"/>
  <c r="N301"/>
  <c r="M301"/>
  <c r="L301"/>
  <c r="K301"/>
  <c r="J301"/>
  <c r="I301"/>
  <c r="AG300"/>
  <c r="AF300"/>
  <c r="AE300"/>
  <c r="AD300"/>
  <c r="AC300"/>
  <c r="AB300"/>
  <c r="AA300"/>
  <c r="Z300"/>
  <c r="Y300"/>
  <c r="X300"/>
  <c r="W300"/>
  <c r="V300"/>
  <c r="U300"/>
  <c r="T300"/>
  <c r="S300"/>
  <c r="R300"/>
  <c r="Q300"/>
  <c r="P300"/>
  <c r="O300"/>
  <c r="N300"/>
  <c r="M300"/>
  <c r="L300"/>
  <c r="K300"/>
  <c r="J300"/>
  <c r="I300"/>
  <c r="AG299"/>
  <c r="AF299"/>
  <c r="AE299"/>
  <c r="AD299"/>
  <c r="AC299"/>
  <c r="AB299"/>
  <c r="AA299"/>
  <c r="Z299"/>
  <c r="Y299"/>
  <c r="X299"/>
  <c r="W299"/>
  <c r="V299"/>
  <c r="U299"/>
  <c r="T299"/>
  <c r="S299"/>
  <c r="R299"/>
  <c r="Q299"/>
  <c r="P299"/>
  <c r="O299"/>
  <c r="N299"/>
  <c r="M299"/>
  <c r="L299"/>
  <c r="K299"/>
  <c r="J299"/>
  <c r="I299"/>
  <c r="AG298"/>
  <c r="AB298"/>
  <c r="Z298"/>
  <c r="X298"/>
  <c r="V298"/>
  <c r="T298"/>
  <c r="R298"/>
  <c r="P298"/>
  <c r="N298"/>
  <c r="L298"/>
  <c r="J298"/>
  <c r="AG297"/>
  <c r="AF297"/>
  <c r="AE297"/>
  <c r="AD297"/>
  <c r="AC297"/>
  <c r="AB297"/>
  <c r="AA297"/>
  <c r="Z297"/>
  <c r="Y297"/>
  <c r="X297"/>
  <c r="W297"/>
  <c r="V297"/>
  <c r="U297"/>
  <c r="T297"/>
  <c r="S297"/>
  <c r="R297"/>
  <c r="Q297"/>
  <c r="P297"/>
  <c r="O297"/>
  <c r="N297"/>
  <c r="M297"/>
  <c r="L297"/>
  <c r="K297"/>
  <c r="J297"/>
  <c r="I297"/>
  <c r="AG296"/>
  <c r="AF296"/>
  <c r="AE296"/>
  <c r="AD296"/>
  <c r="AC296"/>
  <c r="AB296"/>
  <c r="AA296"/>
  <c r="Z296"/>
  <c r="Y296"/>
  <c r="X296"/>
  <c r="W296"/>
  <c r="V296"/>
  <c r="U296"/>
  <c r="T296"/>
  <c r="S296"/>
  <c r="R296"/>
  <c r="Q296"/>
  <c r="P296"/>
  <c r="O296"/>
  <c r="N296"/>
  <c r="M296"/>
  <c r="L296"/>
  <c r="K296"/>
  <c r="J296"/>
  <c r="I296"/>
  <c r="AG295"/>
  <c r="AF295"/>
  <c r="AE295"/>
  <c r="AD295"/>
  <c r="AC295"/>
  <c r="AB295"/>
  <c r="AA295"/>
  <c r="Z295"/>
  <c r="Y295"/>
  <c r="X295"/>
  <c r="W295"/>
  <c r="V295"/>
  <c r="U295"/>
  <c r="T295"/>
  <c r="S295"/>
  <c r="R295"/>
  <c r="Q295"/>
  <c r="P295"/>
  <c r="O295"/>
  <c r="N295"/>
  <c r="M295"/>
  <c r="L295"/>
  <c r="K295"/>
  <c r="J295"/>
  <c r="I295"/>
  <c r="AB294"/>
  <c r="Z294"/>
  <c r="X294"/>
  <c r="V294"/>
  <c r="T294"/>
  <c r="R294"/>
  <c r="P294"/>
  <c r="N294"/>
  <c r="L294"/>
  <c r="J294"/>
  <c r="AF293"/>
  <c r="AE293"/>
  <c r="AD293"/>
  <c r="AC293"/>
  <c r="AB293"/>
  <c r="AA293"/>
  <c r="Z293"/>
  <c r="Y293"/>
  <c r="X293"/>
  <c r="W293"/>
  <c r="V293"/>
  <c r="U293"/>
  <c r="T293"/>
  <c r="S293"/>
  <c r="R293"/>
  <c r="Q293"/>
  <c r="P293"/>
  <c r="O293"/>
  <c r="N293"/>
  <c r="M293"/>
  <c r="L293"/>
  <c r="K293"/>
  <c r="J293"/>
  <c r="I293"/>
  <c r="AF292"/>
  <c r="AE292"/>
  <c r="AD292"/>
  <c r="AC292"/>
  <c r="AB292"/>
  <c r="AA292"/>
  <c r="Z292"/>
  <c r="Y292"/>
  <c r="X292"/>
  <c r="W292"/>
  <c r="V292"/>
  <c r="U292"/>
  <c r="T292"/>
  <c r="S292"/>
  <c r="R292"/>
  <c r="Q292"/>
  <c r="P292"/>
  <c r="O292"/>
  <c r="N292"/>
  <c r="M292"/>
  <c r="L292"/>
  <c r="K292"/>
  <c r="J292"/>
  <c r="I292"/>
  <c r="H292"/>
  <c r="G292"/>
  <c r="AF291"/>
  <c r="AE291"/>
  <c r="AD291"/>
  <c r="AC291"/>
  <c r="AB291"/>
  <c r="AA291"/>
  <c r="Z291"/>
  <c r="Y291"/>
  <c r="X291"/>
  <c r="W291"/>
  <c r="V291"/>
  <c r="U291"/>
  <c r="T291"/>
  <c r="S291"/>
  <c r="R291"/>
  <c r="Q291"/>
  <c r="P291"/>
  <c r="O291"/>
  <c r="N291"/>
  <c r="M291"/>
  <c r="L291"/>
  <c r="K291"/>
  <c r="J291"/>
  <c r="I291"/>
  <c r="AG290"/>
  <c r="AF290"/>
  <c r="AE290"/>
  <c r="AD290"/>
  <c r="AC290"/>
  <c r="AB290"/>
  <c r="AA290"/>
  <c r="Z290"/>
  <c r="Y290"/>
  <c r="X290"/>
  <c r="W290"/>
  <c r="V290"/>
  <c r="U290"/>
  <c r="T290"/>
  <c r="S290"/>
  <c r="R290"/>
  <c r="Q290"/>
  <c r="P290"/>
  <c r="O290"/>
  <c r="N290"/>
  <c r="M290"/>
  <c r="L290"/>
  <c r="K290"/>
  <c r="J290"/>
  <c r="I290"/>
  <c r="H290"/>
  <c r="G290"/>
  <c r="AG289"/>
  <c r="AF289"/>
  <c r="AE289"/>
  <c r="AD289"/>
  <c r="AC289"/>
  <c r="AB289"/>
  <c r="AA289"/>
  <c r="Z289"/>
  <c r="Y289"/>
  <c r="X289"/>
  <c r="W289"/>
  <c r="V289"/>
  <c r="U289"/>
  <c r="T289"/>
  <c r="S289"/>
  <c r="R289"/>
  <c r="Q289"/>
  <c r="P289"/>
  <c r="O289"/>
  <c r="N289"/>
  <c r="M289"/>
  <c r="L289"/>
  <c r="K289"/>
  <c r="J289"/>
  <c r="I289"/>
  <c r="H289"/>
  <c r="G289"/>
  <c r="AB288"/>
  <c r="Z288"/>
  <c r="X288"/>
  <c r="V288"/>
  <c r="T288"/>
  <c r="R288"/>
  <c r="P288"/>
  <c r="N288"/>
  <c r="L288"/>
  <c r="J288"/>
  <c r="AF287"/>
  <c r="AE287"/>
  <c r="AD287"/>
  <c r="AC287"/>
  <c r="AB287"/>
  <c r="AA287"/>
  <c r="Z287"/>
  <c r="Y287"/>
  <c r="X287"/>
  <c r="W287"/>
  <c r="V287"/>
  <c r="U287"/>
  <c r="T287"/>
  <c r="S287"/>
  <c r="R287"/>
  <c r="Q287"/>
  <c r="P287"/>
  <c r="O287"/>
  <c r="N287"/>
  <c r="M287"/>
  <c r="L287"/>
  <c r="K287"/>
  <c r="J287"/>
  <c r="I287"/>
  <c r="AF286"/>
  <c r="AE286"/>
  <c r="AD286"/>
  <c r="AC286"/>
  <c r="AB286"/>
  <c r="AA286"/>
  <c r="Z286"/>
  <c r="Y286"/>
  <c r="X286"/>
  <c r="W286"/>
  <c r="V286"/>
  <c r="U286"/>
  <c r="T286"/>
  <c r="S286"/>
  <c r="R286"/>
  <c r="Q286"/>
  <c r="P286"/>
  <c r="O286"/>
  <c r="N286"/>
  <c r="M286"/>
  <c r="L286"/>
  <c r="K286"/>
  <c r="J286"/>
  <c r="I286"/>
  <c r="AF285"/>
  <c r="AE285"/>
  <c r="AD285"/>
  <c r="AC285"/>
  <c r="AB285"/>
  <c r="AA285"/>
  <c r="Z285"/>
  <c r="Y285"/>
  <c r="X285"/>
  <c r="W285"/>
  <c r="V285"/>
  <c r="U285"/>
  <c r="T285"/>
  <c r="S285"/>
  <c r="R285"/>
  <c r="Q285"/>
  <c r="P285"/>
  <c r="O285"/>
  <c r="N285"/>
  <c r="M285"/>
  <c r="L285"/>
  <c r="K285"/>
  <c r="J285"/>
  <c r="I285"/>
  <c r="AG284"/>
  <c r="AB284"/>
  <c r="Z284"/>
  <c r="X284"/>
  <c r="V284"/>
  <c r="T284"/>
  <c r="R284"/>
  <c r="P284"/>
  <c r="N284"/>
  <c r="L284"/>
  <c r="J284"/>
  <c r="AG283"/>
  <c r="AF283"/>
  <c r="AE283"/>
  <c r="AD283"/>
  <c r="AC283"/>
  <c r="AB283"/>
  <c r="AA283"/>
  <c r="Z283"/>
  <c r="Y283"/>
  <c r="X283"/>
  <c r="W283"/>
  <c r="V283"/>
  <c r="U283"/>
  <c r="T283"/>
  <c r="S283"/>
  <c r="R283"/>
  <c r="Q283"/>
  <c r="P283"/>
  <c r="O283"/>
  <c r="N283"/>
  <c r="M283"/>
  <c r="L283"/>
  <c r="K283"/>
  <c r="J283"/>
  <c r="I283"/>
  <c r="AG282"/>
  <c r="AF282"/>
  <c r="AE282"/>
  <c r="AD282"/>
  <c r="AC282"/>
  <c r="AB282"/>
  <c r="AA282"/>
  <c r="Z282"/>
  <c r="Y282"/>
  <c r="X282"/>
  <c r="W282"/>
  <c r="V282"/>
  <c r="U282"/>
  <c r="T282"/>
  <c r="S282"/>
  <c r="R282"/>
  <c r="Q282"/>
  <c r="P282"/>
  <c r="O282"/>
  <c r="N282"/>
  <c r="M282"/>
  <c r="L282"/>
  <c r="K282"/>
  <c r="J282"/>
  <c r="I282"/>
  <c r="AG281"/>
  <c r="AB281"/>
  <c r="Z281"/>
  <c r="AG280"/>
  <c r="AF280"/>
  <c r="AE280"/>
  <c r="AD280"/>
  <c r="AC280"/>
  <c r="AB280"/>
  <c r="AA280"/>
  <c r="Z280"/>
  <c r="AB279"/>
  <c r="AF278"/>
  <c r="AE278"/>
  <c r="AD278"/>
  <c r="AC278"/>
  <c r="AB278"/>
  <c r="AA278"/>
  <c r="AG277"/>
  <c r="AB277"/>
  <c r="Z277"/>
  <c r="Y277"/>
  <c r="X277"/>
  <c r="W277"/>
  <c r="V277"/>
  <c r="U277"/>
  <c r="T277"/>
  <c r="S277"/>
  <c r="R277"/>
  <c r="Q277"/>
  <c r="P277"/>
  <c r="O277"/>
  <c r="N277"/>
  <c r="M277"/>
  <c r="L277"/>
  <c r="K277"/>
  <c r="J277"/>
  <c r="I277"/>
  <c r="AG276"/>
  <c r="AF276"/>
  <c r="AE276"/>
  <c r="AD276"/>
  <c r="AC276"/>
  <c r="AB276"/>
  <c r="AA276"/>
  <c r="Z276"/>
  <c r="Y276"/>
  <c r="X276"/>
  <c r="W276"/>
  <c r="V276"/>
  <c r="U276"/>
  <c r="T276"/>
  <c r="S276"/>
  <c r="R276"/>
  <c r="Q276"/>
  <c r="P276"/>
  <c r="O276"/>
  <c r="N276"/>
  <c r="M276"/>
  <c r="L276"/>
  <c r="K276"/>
  <c r="J276"/>
  <c r="I276"/>
  <c r="AG275"/>
  <c r="AF275"/>
  <c r="AE275"/>
  <c r="AD275"/>
  <c r="AC275"/>
  <c r="AB275"/>
  <c r="AA275"/>
  <c r="Z275"/>
  <c r="Y275"/>
  <c r="X275"/>
  <c r="W275"/>
  <c r="V275"/>
  <c r="U275"/>
  <c r="T275"/>
  <c r="S275"/>
  <c r="R275"/>
  <c r="Q275"/>
  <c r="P275"/>
  <c r="O275"/>
  <c r="N275"/>
  <c r="M275"/>
  <c r="L275"/>
  <c r="K275"/>
  <c r="J275"/>
  <c r="I275"/>
  <c r="AG274"/>
  <c r="AF274"/>
  <c r="AE274"/>
  <c r="AD274"/>
  <c r="AC274"/>
  <c r="AB274"/>
  <c r="AA274"/>
  <c r="Z274"/>
  <c r="Y274"/>
  <c r="X274"/>
  <c r="W274"/>
  <c r="V274"/>
  <c r="U274"/>
  <c r="T274"/>
  <c r="S274"/>
  <c r="R274"/>
  <c r="Q274"/>
  <c r="P274"/>
  <c r="O274"/>
  <c r="N274"/>
  <c r="M274"/>
  <c r="L274"/>
  <c r="K274"/>
  <c r="J274"/>
  <c r="I274"/>
  <c r="AG273"/>
  <c r="AG272"/>
  <c r="AF272"/>
  <c r="AE272"/>
  <c r="AD272"/>
  <c r="AG271"/>
  <c r="AF271"/>
  <c r="AE271"/>
  <c r="AD271"/>
  <c r="AG270"/>
  <c r="AB270"/>
  <c r="Z270"/>
  <c r="X270"/>
  <c r="V270"/>
  <c r="U270"/>
  <c r="T270"/>
  <c r="R270"/>
  <c r="P270"/>
  <c r="N270"/>
  <c r="L270"/>
  <c r="J270"/>
  <c r="AG269"/>
  <c r="AF269"/>
  <c r="AE269"/>
  <c r="AD269"/>
  <c r="AC269"/>
  <c r="AB269"/>
  <c r="AA269"/>
  <c r="Z269"/>
  <c r="Y269"/>
  <c r="X269"/>
  <c r="W269"/>
  <c r="V269"/>
  <c r="U269"/>
  <c r="T269"/>
  <c r="S269"/>
  <c r="R269"/>
  <c r="Q269"/>
  <c r="P269"/>
  <c r="O269"/>
  <c r="N269"/>
  <c r="M269"/>
  <c r="L269"/>
  <c r="J269"/>
  <c r="AG268"/>
  <c r="AF268"/>
  <c r="AE268"/>
  <c r="AD268"/>
  <c r="AC268"/>
  <c r="AB268"/>
  <c r="AA268"/>
  <c r="Z268"/>
  <c r="Y268"/>
  <c r="X268"/>
  <c r="W268"/>
  <c r="V268"/>
  <c r="U268"/>
  <c r="T268"/>
  <c r="S268"/>
  <c r="R268"/>
  <c r="Q268"/>
  <c r="P268"/>
  <c r="O268"/>
  <c r="N268"/>
  <c r="M268"/>
  <c r="L268"/>
  <c r="K268"/>
  <c r="J268"/>
  <c r="I268"/>
  <c r="AG267"/>
  <c r="AF267"/>
  <c r="AE267"/>
  <c r="AD267"/>
  <c r="AC267"/>
  <c r="AB267"/>
  <c r="AA267"/>
  <c r="Z267"/>
  <c r="Y267"/>
  <c r="X267"/>
  <c r="W267"/>
  <c r="V267"/>
  <c r="U267"/>
  <c r="T267"/>
  <c r="S267"/>
  <c r="R267"/>
  <c r="Q267"/>
  <c r="P267"/>
  <c r="O267"/>
  <c r="N267"/>
  <c r="M267"/>
  <c r="L267"/>
  <c r="K267"/>
  <c r="J267"/>
  <c r="I267"/>
  <c r="AG266"/>
  <c r="AB266"/>
  <c r="Z266"/>
  <c r="X266"/>
  <c r="V266"/>
  <c r="T266"/>
  <c r="R266"/>
  <c r="P266"/>
  <c r="N266"/>
  <c r="L266"/>
  <c r="J266"/>
  <c r="AG265"/>
  <c r="AF265"/>
  <c r="AE265"/>
  <c r="AD265"/>
  <c r="AC265"/>
  <c r="AB265"/>
  <c r="AA265"/>
  <c r="Z265"/>
  <c r="Y265"/>
  <c r="X265"/>
  <c r="W265"/>
  <c r="V265"/>
  <c r="U265"/>
  <c r="T265"/>
  <c r="S265"/>
  <c r="R265"/>
  <c r="Q265"/>
  <c r="P265"/>
  <c r="O265"/>
  <c r="N265"/>
  <c r="M265"/>
  <c r="L265"/>
  <c r="K265"/>
  <c r="J265"/>
  <c r="I265"/>
  <c r="AG264"/>
  <c r="AF264"/>
  <c r="AE264"/>
  <c r="AD264"/>
  <c r="AC264"/>
  <c r="AB264"/>
  <c r="AA264"/>
  <c r="Z264"/>
  <c r="Y264"/>
  <c r="X264"/>
  <c r="W264"/>
  <c r="V264"/>
  <c r="U264"/>
  <c r="T264"/>
  <c r="S264"/>
  <c r="R264"/>
  <c r="Q264"/>
  <c r="P264"/>
  <c r="O264"/>
  <c r="N264"/>
  <c r="M264"/>
  <c r="L264"/>
  <c r="K264"/>
  <c r="J264"/>
  <c r="I264"/>
  <c r="AG263"/>
  <c r="AF263"/>
  <c r="AE263"/>
  <c r="AD263"/>
  <c r="AC263"/>
  <c r="AB263"/>
  <c r="AA263"/>
  <c r="Z263"/>
  <c r="Y263"/>
  <c r="X263"/>
  <c r="W263"/>
  <c r="V263"/>
  <c r="U263"/>
  <c r="T263"/>
  <c r="S263"/>
  <c r="R263"/>
  <c r="Q263"/>
  <c r="P263"/>
  <c r="O263"/>
  <c r="N263"/>
  <c r="M263"/>
  <c r="L263"/>
  <c r="K263"/>
  <c r="J263"/>
  <c r="I263"/>
  <c r="AG262"/>
  <c r="AF262"/>
  <c r="AE262"/>
  <c r="AD262"/>
  <c r="AC262"/>
  <c r="AB262"/>
  <c r="AA262"/>
  <c r="Z262"/>
  <c r="Y262"/>
  <c r="X262"/>
  <c r="W262"/>
  <c r="V262"/>
  <c r="U262"/>
  <c r="T262"/>
  <c r="S262"/>
  <c r="R262"/>
  <c r="Q262"/>
  <c r="P262"/>
  <c r="O262"/>
  <c r="N262"/>
  <c r="M262"/>
  <c r="L262"/>
  <c r="K262"/>
  <c r="J262"/>
  <c r="I262"/>
  <c r="AG261"/>
  <c r="AF261"/>
  <c r="AE261"/>
  <c r="AD261"/>
  <c r="AC261"/>
  <c r="AB261"/>
  <c r="AA261"/>
  <c r="Z261"/>
  <c r="Y261"/>
  <c r="X261"/>
  <c r="W261"/>
  <c r="V261"/>
  <c r="U261"/>
  <c r="T261"/>
  <c r="S261"/>
  <c r="R261"/>
  <c r="Q261"/>
  <c r="P261"/>
  <c r="O261"/>
  <c r="N261"/>
  <c r="M261"/>
  <c r="L261"/>
  <c r="K261"/>
  <c r="J261"/>
  <c r="I261"/>
  <c r="AG260"/>
  <c r="AB260"/>
  <c r="Z260"/>
  <c r="X260"/>
  <c r="V260"/>
  <c r="T260"/>
  <c r="R260"/>
  <c r="P260"/>
  <c r="N260"/>
  <c r="L260"/>
  <c r="J260"/>
  <c r="AB259"/>
  <c r="Z259"/>
  <c r="X259"/>
  <c r="V259"/>
  <c r="U259"/>
  <c r="T259"/>
  <c r="R259"/>
  <c r="P259"/>
  <c r="N259"/>
  <c r="L259"/>
  <c r="AG258"/>
  <c r="AF258"/>
  <c r="AE258"/>
  <c r="AD258"/>
  <c r="AC258"/>
  <c r="AB258"/>
  <c r="AA258"/>
  <c r="Z258"/>
  <c r="Y258"/>
  <c r="X258"/>
  <c r="W258"/>
  <c r="V258"/>
  <c r="U258"/>
  <c r="T258"/>
  <c r="S258"/>
  <c r="R258"/>
  <c r="Q258"/>
  <c r="P258"/>
  <c r="O258"/>
  <c r="N258"/>
  <c r="M258"/>
  <c r="L258"/>
  <c r="K258"/>
  <c r="J258"/>
  <c r="I258"/>
  <c r="AG257"/>
  <c r="AB257"/>
  <c r="AG256"/>
  <c r="AF256"/>
  <c r="AE256"/>
  <c r="AD256"/>
  <c r="AC256"/>
  <c r="AB256"/>
  <c r="AA256"/>
  <c r="AG255"/>
  <c r="AB255"/>
  <c r="Z255"/>
  <c r="X255"/>
  <c r="V255"/>
  <c r="T255"/>
  <c r="R255"/>
  <c r="P255"/>
  <c r="N255"/>
  <c r="L255"/>
  <c r="J255"/>
  <c r="AG254"/>
  <c r="AF254"/>
  <c r="AE254"/>
  <c r="AD254"/>
  <c r="AC254"/>
  <c r="AB254"/>
  <c r="AA254"/>
  <c r="Z254"/>
  <c r="Y254"/>
  <c r="X254"/>
  <c r="W254"/>
  <c r="V254"/>
  <c r="U254"/>
  <c r="T254"/>
  <c r="S254"/>
  <c r="R254"/>
  <c r="Q254"/>
  <c r="P254"/>
  <c r="O254"/>
  <c r="N254"/>
  <c r="M254"/>
  <c r="L254"/>
  <c r="K254"/>
  <c r="J254"/>
  <c r="I254"/>
  <c r="AG253"/>
  <c r="AF253"/>
  <c r="AE253"/>
  <c r="AD253"/>
  <c r="AC253"/>
  <c r="AB253"/>
  <c r="AA253"/>
  <c r="Z253"/>
  <c r="Y253"/>
  <c r="X253"/>
  <c r="W253"/>
  <c r="V253"/>
  <c r="U253"/>
  <c r="T253"/>
  <c r="S253"/>
  <c r="R253"/>
  <c r="Q253"/>
  <c r="P253"/>
  <c r="O253"/>
  <c r="N253"/>
  <c r="M253"/>
  <c r="L253"/>
  <c r="K253"/>
  <c r="J253"/>
  <c r="I253"/>
  <c r="AG252"/>
  <c r="AB252"/>
  <c r="Z252"/>
  <c r="X252"/>
  <c r="V252"/>
  <c r="T252"/>
  <c r="R252"/>
  <c r="P252"/>
  <c r="N252"/>
  <c r="L252"/>
  <c r="J252"/>
  <c r="AG251"/>
  <c r="AF251"/>
  <c r="AE251"/>
  <c r="AD251"/>
  <c r="AC251"/>
  <c r="AB251"/>
  <c r="AA251"/>
  <c r="Z251"/>
  <c r="Y251"/>
  <c r="X251"/>
  <c r="W251"/>
  <c r="V251"/>
  <c r="U251"/>
  <c r="T251"/>
  <c r="S251"/>
  <c r="R251"/>
  <c r="Q251"/>
  <c r="P251"/>
  <c r="O251"/>
  <c r="N251"/>
  <c r="M251"/>
  <c r="L251"/>
  <c r="K251"/>
  <c r="J251"/>
  <c r="I251"/>
  <c r="AG250"/>
  <c r="AF250"/>
  <c r="AE250"/>
  <c r="AD250"/>
  <c r="AC250"/>
  <c r="AB250"/>
  <c r="AA250"/>
  <c r="Z250"/>
  <c r="Y250"/>
  <c r="X250"/>
  <c r="W250"/>
  <c r="V250"/>
  <c r="U250"/>
  <c r="T250"/>
  <c r="S250"/>
  <c r="R250"/>
  <c r="Q250"/>
  <c r="P250"/>
  <c r="O250"/>
  <c r="N250"/>
  <c r="M250"/>
  <c r="L250"/>
  <c r="K250"/>
  <c r="J250"/>
  <c r="I250"/>
  <c r="H250"/>
  <c r="G250"/>
  <c r="AG249"/>
  <c r="AF249"/>
  <c r="AE249"/>
  <c r="AD249"/>
  <c r="AC249"/>
  <c r="AB249"/>
  <c r="AA249"/>
  <c r="Z249"/>
  <c r="Y249"/>
  <c r="X249"/>
  <c r="W249"/>
  <c r="V249"/>
  <c r="U249"/>
  <c r="T249"/>
  <c r="S249"/>
  <c r="R249"/>
  <c r="Q249"/>
  <c r="P249"/>
  <c r="O249"/>
  <c r="N249"/>
  <c r="M249"/>
  <c r="L249"/>
  <c r="K249"/>
  <c r="J249"/>
  <c r="I249"/>
  <c r="H249"/>
  <c r="G249"/>
  <c r="AB248"/>
  <c r="Z248"/>
  <c r="X248"/>
  <c r="V248"/>
  <c r="T248"/>
  <c r="R248"/>
  <c r="P248"/>
  <c r="N248"/>
  <c r="L248"/>
  <c r="J248"/>
  <c r="AF247"/>
  <c r="AE247"/>
  <c r="AD247"/>
  <c r="AC247"/>
  <c r="AB247"/>
  <c r="AA247"/>
  <c r="Z247"/>
  <c r="Y247"/>
  <c r="X247"/>
  <c r="W247"/>
  <c r="V247"/>
  <c r="U247"/>
  <c r="T247"/>
  <c r="S247"/>
  <c r="R247"/>
  <c r="Q247"/>
  <c r="P247"/>
  <c r="O247"/>
  <c r="N247"/>
  <c r="M247"/>
  <c r="L247"/>
  <c r="K247"/>
  <c r="J247"/>
  <c r="I247"/>
  <c r="AF246"/>
  <c r="AE246"/>
  <c r="AD246"/>
  <c r="AC246"/>
  <c r="AB246"/>
  <c r="AA246"/>
  <c r="Z246"/>
  <c r="Y246"/>
  <c r="X246"/>
  <c r="W246"/>
  <c r="V246"/>
  <c r="U246"/>
  <c r="T246"/>
  <c r="S246"/>
  <c r="R246"/>
  <c r="Q246"/>
  <c r="P246"/>
  <c r="O246"/>
  <c r="N246"/>
  <c r="M246"/>
  <c r="L246"/>
  <c r="K246"/>
  <c r="J246"/>
  <c r="I246"/>
  <c r="AF245"/>
  <c r="AE245"/>
  <c r="AD245"/>
  <c r="AC245"/>
  <c r="AB245"/>
  <c r="AA245"/>
  <c r="Z245"/>
  <c r="Y245"/>
  <c r="X245"/>
  <c r="W245"/>
  <c r="V245"/>
  <c r="U245"/>
  <c r="T245"/>
  <c r="S245"/>
  <c r="R245"/>
  <c r="Q245"/>
  <c r="P245"/>
  <c r="O245"/>
  <c r="N245"/>
  <c r="M245"/>
  <c r="L245"/>
  <c r="K245"/>
  <c r="J245"/>
  <c r="I245"/>
  <c r="AG244"/>
  <c r="AF244"/>
  <c r="AE244"/>
  <c r="AD244"/>
  <c r="AC244"/>
  <c r="AB244"/>
  <c r="AA244"/>
  <c r="Z244"/>
  <c r="Y244"/>
  <c r="X244"/>
  <c r="W244"/>
  <c r="V244"/>
  <c r="U244"/>
  <c r="T244"/>
  <c r="S244"/>
  <c r="R244"/>
  <c r="Q244"/>
  <c r="P244"/>
  <c r="O244"/>
  <c r="N244"/>
  <c r="M244"/>
  <c r="L244"/>
  <c r="K244"/>
  <c r="J244"/>
  <c r="I244"/>
  <c r="H244"/>
  <c r="G244"/>
  <c r="AG243"/>
  <c r="AB243"/>
  <c r="Z243"/>
  <c r="Y243"/>
  <c r="X243"/>
  <c r="W243"/>
  <c r="V243"/>
  <c r="U243"/>
  <c r="T243"/>
  <c r="S243"/>
  <c r="R243"/>
  <c r="Q243"/>
  <c r="P243"/>
  <c r="O243"/>
  <c r="N243"/>
  <c r="L243"/>
  <c r="J243"/>
  <c r="AG242"/>
  <c r="AF242"/>
  <c r="AD242"/>
  <c r="AC242"/>
  <c r="AB242"/>
  <c r="AA242"/>
  <c r="Z242"/>
  <c r="Y242"/>
  <c r="X242"/>
  <c r="W242"/>
  <c r="V242"/>
  <c r="U242"/>
  <c r="T242"/>
  <c r="S242"/>
  <c r="R242"/>
  <c r="Q242"/>
  <c r="P242"/>
  <c r="O242"/>
  <c r="N242"/>
  <c r="M242"/>
  <c r="L242"/>
  <c r="K242"/>
  <c r="J242"/>
  <c r="I242"/>
  <c r="AG241"/>
  <c r="AF241"/>
  <c r="AE241"/>
  <c r="AD241"/>
  <c r="AC241"/>
  <c r="AB241"/>
  <c r="AA241"/>
  <c r="Z241"/>
  <c r="Y241"/>
  <c r="X241"/>
  <c r="W241"/>
  <c r="V241"/>
  <c r="U241"/>
  <c r="T241"/>
  <c r="S241"/>
  <c r="R241"/>
  <c r="Q241"/>
  <c r="P241"/>
  <c r="O241"/>
  <c r="N241"/>
  <c r="M241"/>
  <c r="L241"/>
  <c r="K241"/>
  <c r="J241"/>
  <c r="I241"/>
  <c r="AB240"/>
  <c r="Z240"/>
  <c r="X240"/>
  <c r="V240"/>
  <c r="T240"/>
  <c r="R240"/>
  <c r="P240"/>
  <c r="N240"/>
  <c r="L240"/>
  <c r="J240"/>
  <c r="AF239"/>
  <c r="AE239"/>
  <c r="AD239"/>
  <c r="AC239"/>
  <c r="AB239"/>
  <c r="AA239"/>
  <c r="Z239"/>
  <c r="Y239"/>
  <c r="X239"/>
  <c r="W239"/>
  <c r="V239"/>
  <c r="U239"/>
  <c r="T239"/>
  <c r="S239"/>
  <c r="R239"/>
  <c r="Q239"/>
  <c r="P239"/>
  <c r="O239"/>
  <c r="N239"/>
  <c r="M239"/>
  <c r="L239"/>
  <c r="K239"/>
  <c r="J239"/>
  <c r="I239"/>
  <c r="AF238"/>
  <c r="AE238"/>
  <c r="AD238"/>
  <c r="AC238"/>
  <c r="AB238"/>
  <c r="AA238"/>
  <c r="Z238"/>
  <c r="Y238"/>
  <c r="X238"/>
  <c r="W238"/>
  <c r="V238"/>
  <c r="U238"/>
  <c r="T238"/>
  <c r="S238"/>
  <c r="R238"/>
  <c r="Q238"/>
  <c r="P238"/>
  <c r="O238"/>
  <c r="N238"/>
  <c r="M238"/>
  <c r="L238"/>
  <c r="K238"/>
  <c r="J238"/>
  <c r="I238"/>
  <c r="AF237"/>
  <c r="AE237"/>
  <c r="AD237"/>
  <c r="AC237"/>
  <c r="AB237"/>
  <c r="AA237"/>
  <c r="Z237"/>
  <c r="Y237"/>
  <c r="X237"/>
  <c r="W237"/>
  <c r="V237"/>
  <c r="U237"/>
  <c r="T237"/>
  <c r="S237"/>
  <c r="R237"/>
  <c r="Q237"/>
  <c r="P237"/>
  <c r="O237"/>
  <c r="N237"/>
  <c r="M237"/>
  <c r="L237"/>
  <c r="K237"/>
  <c r="J237"/>
  <c r="I237"/>
  <c r="AB236"/>
  <c r="Z236"/>
  <c r="X236"/>
  <c r="V236"/>
  <c r="T236"/>
  <c r="R236"/>
  <c r="P236"/>
  <c r="N236"/>
  <c r="L236"/>
  <c r="J236"/>
  <c r="AF235"/>
  <c r="AE235"/>
  <c r="AD235"/>
  <c r="AC235"/>
  <c r="AB235"/>
  <c r="AA235"/>
  <c r="Z235"/>
  <c r="Y235"/>
  <c r="X235"/>
  <c r="W235"/>
  <c r="V235"/>
  <c r="U235"/>
  <c r="T235"/>
  <c r="S235"/>
  <c r="R235"/>
  <c r="Q235"/>
  <c r="P235"/>
  <c r="O235"/>
  <c r="N235"/>
  <c r="M235"/>
  <c r="L235"/>
  <c r="K235"/>
  <c r="J235"/>
  <c r="I235"/>
  <c r="AF234"/>
  <c r="AE234"/>
  <c r="AD234"/>
  <c r="AC234"/>
  <c r="AB234"/>
  <c r="AA234"/>
  <c r="Z234"/>
  <c r="Y234"/>
  <c r="X234"/>
  <c r="W234"/>
  <c r="V234"/>
  <c r="U234"/>
  <c r="T234"/>
  <c r="S234"/>
  <c r="R234"/>
  <c r="Q234"/>
  <c r="P234"/>
  <c r="O234"/>
  <c r="N234"/>
  <c r="M234"/>
  <c r="L234"/>
  <c r="K234"/>
  <c r="J234"/>
  <c r="I234"/>
  <c r="AG233"/>
  <c r="AC233"/>
  <c r="AB233"/>
  <c r="AA233"/>
  <c r="Z233"/>
  <c r="Y233"/>
  <c r="X233"/>
  <c r="W233"/>
  <c r="V233"/>
  <c r="U233"/>
  <c r="T233"/>
  <c r="S233"/>
  <c r="R233"/>
  <c r="Q233"/>
  <c r="P233"/>
  <c r="O233"/>
  <c r="N233"/>
  <c r="M233"/>
  <c r="L233"/>
  <c r="K233"/>
  <c r="J233"/>
  <c r="AG232"/>
  <c r="AF232"/>
  <c r="AE232"/>
  <c r="AD232"/>
  <c r="AC232"/>
  <c r="AB232"/>
  <c r="AA232"/>
  <c r="Z232"/>
  <c r="Y232"/>
  <c r="X232"/>
  <c r="W232"/>
  <c r="V232"/>
  <c r="U232"/>
  <c r="T232"/>
  <c r="S232"/>
  <c r="R232"/>
  <c r="Q232"/>
  <c r="P232"/>
  <c r="O232"/>
  <c r="N232"/>
  <c r="M232"/>
  <c r="L232"/>
  <c r="K232"/>
  <c r="J232"/>
  <c r="I232"/>
  <c r="AG231"/>
  <c r="AF231"/>
  <c r="AE231"/>
  <c r="AD231"/>
  <c r="AC231"/>
  <c r="AB231"/>
  <c r="AA231"/>
  <c r="Z231"/>
  <c r="Y231"/>
  <c r="X231"/>
  <c r="W231"/>
  <c r="V231"/>
  <c r="U231"/>
  <c r="T231"/>
  <c r="S231"/>
  <c r="R231"/>
  <c r="Q231"/>
  <c r="P231"/>
  <c r="O231"/>
  <c r="N231"/>
  <c r="M231"/>
  <c r="L231"/>
  <c r="K231"/>
  <c r="J231"/>
  <c r="I231"/>
  <c r="AG230"/>
  <c r="AE230"/>
  <c r="AC230"/>
  <c r="AB230"/>
  <c r="AA230"/>
  <c r="Z230"/>
  <c r="Y230"/>
  <c r="X230"/>
  <c r="W230"/>
  <c r="V230"/>
  <c r="U230"/>
  <c r="T230"/>
  <c r="S230"/>
  <c r="R230"/>
  <c r="Q230"/>
  <c r="P230"/>
  <c r="O230"/>
  <c r="N230"/>
  <c r="M230"/>
  <c r="L230"/>
  <c r="K230"/>
  <c r="J230"/>
  <c r="AG229"/>
  <c r="AF229"/>
  <c r="AE229"/>
  <c r="AD229"/>
  <c r="AC229"/>
  <c r="AB229"/>
  <c r="AA229"/>
  <c r="Z229"/>
  <c r="Y229"/>
  <c r="X229"/>
  <c r="W229"/>
  <c r="V229"/>
  <c r="U229"/>
  <c r="T229"/>
  <c r="S229"/>
  <c r="R229"/>
  <c r="Q229"/>
  <c r="P229"/>
  <c r="O229"/>
  <c r="N229"/>
  <c r="M229"/>
  <c r="L229"/>
  <c r="K229"/>
  <c r="J229"/>
  <c r="I229"/>
  <c r="AG228"/>
  <c r="AF228"/>
  <c r="AE228"/>
  <c r="AD228"/>
  <c r="AC228"/>
  <c r="AB228"/>
  <c r="AA228"/>
  <c r="Z228"/>
  <c r="Y228"/>
  <c r="X228"/>
  <c r="W228"/>
  <c r="V228"/>
  <c r="U228"/>
  <c r="T228"/>
  <c r="S228"/>
  <c r="R228"/>
  <c r="Q228"/>
  <c r="P228"/>
  <c r="O228"/>
  <c r="N228"/>
  <c r="M228"/>
  <c r="L228"/>
  <c r="K228"/>
  <c r="J228"/>
  <c r="I228"/>
  <c r="AG227"/>
  <c r="AF227"/>
  <c r="AE227"/>
  <c r="AD227"/>
  <c r="AC227"/>
  <c r="AB227"/>
  <c r="AA227"/>
  <c r="Z227"/>
  <c r="Y227"/>
  <c r="X227"/>
  <c r="W227"/>
  <c r="V227"/>
  <c r="U227"/>
  <c r="T227"/>
  <c r="S227"/>
  <c r="R227"/>
  <c r="Q227"/>
  <c r="P227"/>
  <c r="O227"/>
  <c r="N227"/>
  <c r="M227"/>
  <c r="L227"/>
  <c r="K227"/>
  <c r="J227"/>
  <c r="I227"/>
  <c r="AG226"/>
  <c r="AF226"/>
  <c r="AE226"/>
  <c r="AD226"/>
  <c r="AC226"/>
  <c r="AB226"/>
  <c r="AA226"/>
  <c r="Z226"/>
  <c r="Y226"/>
  <c r="X226"/>
  <c r="W226"/>
  <c r="V226"/>
  <c r="U226"/>
  <c r="T226"/>
  <c r="S226"/>
  <c r="R226"/>
  <c r="Q226"/>
  <c r="P226"/>
  <c r="O226"/>
  <c r="N226"/>
  <c r="M226"/>
  <c r="L226"/>
  <c r="K226"/>
  <c r="J226"/>
  <c r="I226"/>
  <c r="H226"/>
  <c r="G226"/>
  <c r="AB225"/>
  <c r="Z225"/>
  <c r="X225"/>
  <c r="V225"/>
  <c r="T225"/>
  <c r="R225"/>
  <c r="P225"/>
  <c r="N225"/>
  <c r="L225"/>
  <c r="J225"/>
  <c r="AF224"/>
  <c r="AE224"/>
  <c r="AD224"/>
  <c r="AC224"/>
  <c r="AB224"/>
  <c r="AA224"/>
  <c r="Z224"/>
  <c r="Y224"/>
  <c r="X224"/>
  <c r="W224"/>
  <c r="V224"/>
  <c r="U224"/>
  <c r="T224"/>
  <c r="S224"/>
  <c r="R224"/>
  <c r="Q224"/>
  <c r="P224"/>
  <c r="O224"/>
  <c r="N224"/>
  <c r="M224"/>
  <c r="L224"/>
  <c r="K224"/>
  <c r="J224"/>
  <c r="I224"/>
  <c r="AF223"/>
  <c r="AE223"/>
  <c r="AD223"/>
  <c r="AC223"/>
  <c r="AB223"/>
  <c r="AA223"/>
  <c r="Z223"/>
  <c r="Y223"/>
  <c r="X223"/>
  <c r="W223"/>
  <c r="V223"/>
  <c r="U223"/>
  <c r="T223"/>
  <c r="S223"/>
  <c r="R223"/>
  <c r="Q223"/>
  <c r="P223"/>
  <c r="O223"/>
  <c r="N223"/>
  <c r="M223"/>
  <c r="L223"/>
  <c r="K223"/>
  <c r="J223"/>
  <c r="I223"/>
  <c r="AG222"/>
  <c r="AB222"/>
  <c r="Z222"/>
  <c r="X222"/>
  <c r="V222"/>
  <c r="T222"/>
  <c r="S222"/>
  <c r="R222"/>
  <c r="Q222"/>
  <c r="P222"/>
  <c r="O222"/>
  <c r="N222"/>
  <c r="M222"/>
  <c r="L222"/>
  <c r="K222"/>
  <c r="J222"/>
  <c r="AG221"/>
  <c r="AF221"/>
  <c r="AE221"/>
  <c r="AD221"/>
  <c r="AC221"/>
  <c r="AB221"/>
  <c r="AA221"/>
  <c r="Z221"/>
  <c r="Y221"/>
  <c r="X221"/>
  <c r="W221"/>
  <c r="V221"/>
  <c r="U221"/>
  <c r="T221"/>
  <c r="S221"/>
  <c r="R221"/>
  <c r="Q221"/>
  <c r="P221"/>
  <c r="O221"/>
  <c r="N221"/>
  <c r="M221"/>
  <c r="L221"/>
  <c r="K221"/>
  <c r="J221"/>
  <c r="I221"/>
  <c r="AG220"/>
  <c r="AF220"/>
  <c r="AE220"/>
  <c r="AD220"/>
  <c r="AC220"/>
  <c r="AB220"/>
  <c r="AA220"/>
  <c r="Z220"/>
  <c r="Y220"/>
  <c r="X220"/>
  <c r="W220"/>
  <c r="V220"/>
  <c r="U220"/>
  <c r="T220"/>
  <c r="S220"/>
  <c r="R220"/>
  <c r="Q220"/>
  <c r="P220"/>
  <c r="O220"/>
  <c r="N220"/>
  <c r="M220"/>
  <c r="L220"/>
  <c r="K220"/>
  <c r="J220"/>
  <c r="I220"/>
  <c r="AG219"/>
  <c r="AF219"/>
  <c r="AE219"/>
  <c r="AD219"/>
  <c r="AC219"/>
  <c r="AB219"/>
  <c r="AA219"/>
  <c r="Z219"/>
  <c r="Y219"/>
  <c r="X219"/>
  <c r="W219"/>
  <c r="V219"/>
  <c r="U219"/>
  <c r="T219"/>
  <c r="S219"/>
  <c r="R219"/>
  <c r="Q219"/>
  <c r="P219"/>
  <c r="O219"/>
  <c r="N219"/>
  <c r="M219"/>
  <c r="L219"/>
  <c r="K219"/>
  <c r="J219"/>
  <c r="I219"/>
  <c r="AG218"/>
  <c r="AF218"/>
  <c r="AE218"/>
  <c r="AD218"/>
  <c r="AC218"/>
  <c r="AB218"/>
  <c r="AA218"/>
  <c r="Z218"/>
  <c r="Y218"/>
  <c r="X218"/>
  <c r="W218"/>
  <c r="V218"/>
  <c r="U218"/>
  <c r="T218"/>
  <c r="S218"/>
  <c r="R218"/>
  <c r="Q218"/>
  <c r="P218"/>
  <c r="O218"/>
  <c r="N218"/>
  <c r="M218"/>
  <c r="L218"/>
  <c r="K218"/>
  <c r="J218"/>
  <c r="I218"/>
  <c r="H218"/>
  <c r="G218"/>
  <c r="AG217"/>
  <c r="AB217"/>
  <c r="Z217"/>
  <c r="X217"/>
  <c r="V217"/>
  <c r="T217"/>
  <c r="R217"/>
  <c r="P217"/>
  <c r="N217"/>
  <c r="L217"/>
  <c r="J217"/>
  <c r="AG216"/>
  <c r="AF216"/>
  <c r="AE216"/>
  <c r="AD216"/>
  <c r="AC216"/>
  <c r="AB216"/>
  <c r="AA216"/>
  <c r="Z216"/>
  <c r="Y216"/>
  <c r="X216"/>
  <c r="W216"/>
  <c r="V216"/>
  <c r="U216"/>
  <c r="T216"/>
  <c r="S216"/>
  <c r="R216"/>
  <c r="Q216"/>
  <c r="P216"/>
  <c r="O216"/>
  <c r="N216"/>
  <c r="M216"/>
  <c r="L216"/>
  <c r="K216"/>
  <c r="J216"/>
  <c r="I216"/>
  <c r="AG215"/>
  <c r="AF215"/>
  <c r="AE215"/>
  <c r="AD215"/>
  <c r="AC215"/>
  <c r="AB215"/>
  <c r="AA215"/>
  <c r="Z215"/>
  <c r="Y215"/>
  <c r="X215"/>
  <c r="W215"/>
  <c r="V215"/>
  <c r="U215"/>
  <c r="T215"/>
  <c r="S215"/>
  <c r="R215"/>
  <c r="Q215"/>
  <c r="P215"/>
  <c r="O215"/>
  <c r="N215"/>
  <c r="M215"/>
  <c r="L215"/>
  <c r="K215"/>
  <c r="J215"/>
  <c r="I215"/>
  <c r="AG214"/>
  <c r="AF214"/>
  <c r="AE214"/>
  <c r="AD214"/>
  <c r="AC214"/>
  <c r="AB214"/>
  <c r="AA214"/>
  <c r="Z214"/>
  <c r="Y214"/>
  <c r="X214"/>
  <c r="W214"/>
  <c r="V214"/>
  <c r="U214"/>
  <c r="T214"/>
  <c r="S214"/>
  <c r="R214"/>
  <c r="Q214"/>
  <c r="P214"/>
  <c r="O214"/>
  <c r="N214"/>
  <c r="M214"/>
  <c r="L214"/>
  <c r="K214"/>
  <c r="J214"/>
  <c r="I214"/>
  <c r="AG213"/>
  <c r="AF213"/>
  <c r="AE213"/>
  <c r="AD213"/>
  <c r="AC213"/>
  <c r="AB213"/>
  <c r="AA213"/>
  <c r="Z213"/>
  <c r="Y213"/>
  <c r="X213"/>
  <c r="W213"/>
  <c r="V213"/>
  <c r="U213"/>
  <c r="T213"/>
  <c r="S213"/>
  <c r="R213"/>
  <c r="Q213"/>
  <c r="P213"/>
  <c r="O213"/>
  <c r="N213"/>
  <c r="M213"/>
  <c r="L213"/>
  <c r="K213"/>
  <c r="J213"/>
  <c r="I213"/>
  <c r="AG212"/>
  <c r="AF212"/>
  <c r="AE212"/>
  <c r="AD212"/>
  <c r="AC212"/>
  <c r="AB212"/>
  <c r="AA212"/>
  <c r="Z212"/>
  <c r="Y212"/>
  <c r="X212"/>
  <c r="W212"/>
  <c r="V212"/>
  <c r="U212"/>
  <c r="T212"/>
  <c r="S212"/>
  <c r="R212"/>
  <c r="Q212"/>
  <c r="P212"/>
  <c r="O212"/>
  <c r="N212"/>
  <c r="M212"/>
  <c r="L212"/>
  <c r="K212"/>
  <c r="J212"/>
  <c r="I212"/>
  <c r="AB211"/>
  <c r="Z211"/>
  <c r="X211"/>
  <c r="V211"/>
  <c r="T211"/>
  <c r="R211"/>
  <c r="P211"/>
  <c r="N211"/>
  <c r="L211"/>
  <c r="J211"/>
  <c r="AF210"/>
  <c r="AE210"/>
  <c r="AD210"/>
  <c r="AC210"/>
  <c r="AB210"/>
  <c r="AA210"/>
  <c r="Z210"/>
  <c r="Y210"/>
  <c r="X210"/>
  <c r="W210"/>
  <c r="V210"/>
  <c r="U210"/>
  <c r="T210"/>
  <c r="S210"/>
  <c r="R210"/>
  <c r="Q210"/>
  <c r="P210"/>
  <c r="O210"/>
  <c r="N210"/>
  <c r="M210"/>
  <c r="L210"/>
  <c r="K210"/>
  <c r="J210"/>
  <c r="I210"/>
  <c r="AF209"/>
  <c r="AE209"/>
  <c r="AD209"/>
  <c r="AC209"/>
  <c r="AB209"/>
  <c r="AA209"/>
  <c r="Z209"/>
  <c r="Y209"/>
  <c r="X209"/>
  <c r="W209"/>
  <c r="V209"/>
  <c r="U209"/>
  <c r="T209"/>
  <c r="S209"/>
  <c r="R209"/>
  <c r="Q209"/>
  <c r="P209"/>
  <c r="O209"/>
  <c r="N209"/>
  <c r="M209"/>
  <c r="L209"/>
  <c r="K209"/>
  <c r="J209"/>
  <c r="I209"/>
  <c r="AF208"/>
  <c r="AE208"/>
  <c r="AD208"/>
  <c r="AC208"/>
  <c r="AB208"/>
  <c r="AA208"/>
  <c r="Z208"/>
  <c r="Y208"/>
  <c r="X208"/>
  <c r="W208"/>
  <c r="V208"/>
  <c r="U208"/>
  <c r="T208"/>
  <c r="S208"/>
  <c r="R208"/>
  <c r="Q208"/>
  <c r="P208"/>
  <c r="O208"/>
  <c r="N208"/>
  <c r="M208"/>
  <c r="L208"/>
  <c r="K208"/>
  <c r="J208"/>
  <c r="I208"/>
  <c r="AB207"/>
  <c r="Z207"/>
  <c r="X207"/>
  <c r="V207"/>
  <c r="T207"/>
  <c r="R207"/>
  <c r="P207"/>
  <c r="N207"/>
  <c r="L207"/>
  <c r="J207"/>
  <c r="AF206"/>
  <c r="AE206"/>
  <c r="AD206"/>
  <c r="AC206"/>
  <c r="AB206"/>
  <c r="AA206"/>
  <c r="Z206"/>
  <c r="Y206"/>
  <c r="X206"/>
  <c r="W206"/>
  <c r="V206"/>
  <c r="U206"/>
  <c r="T206"/>
  <c r="S206"/>
  <c r="R206"/>
  <c r="Q206"/>
  <c r="P206"/>
  <c r="O206"/>
  <c r="N206"/>
  <c r="M206"/>
  <c r="L206"/>
  <c r="K206"/>
  <c r="J206"/>
  <c r="I206"/>
  <c r="AF205"/>
  <c r="AE205"/>
  <c r="AD205"/>
  <c r="AC205"/>
  <c r="AB205"/>
  <c r="AA205"/>
  <c r="Z205"/>
  <c r="Y205"/>
  <c r="X205"/>
  <c r="W205"/>
  <c r="V205"/>
  <c r="U205"/>
  <c r="T205"/>
  <c r="S205"/>
  <c r="R205"/>
  <c r="Q205"/>
  <c r="P205"/>
  <c r="O205"/>
  <c r="N205"/>
  <c r="M205"/>
  <c r="L205"/>
  <c r="K205"/>
  <c r="J205"/>
  <c r="I205"/>
  <c r="AF204"/>
  <c r="AE204"/>
  <c r="AD204"/>
  <c r="AC204"/>
  <c r="AB204"/>
  <c r="AA204"/>
  <c r="Z204"/>
  <c r="Y204"/>
  <c r="X204"/>
  <c r="W204"/>
  <c r="V204"/>
  <c r="U204"/>
  <c r="T204"/>
  <c r="S204"/>
  <c r="R204"/>
  <c r="Q204"/>
  <c r="P204"/>
  <c r="O204"/>
  <c r="N204"/>
  <c r="M204"/>
  <c r="L204"/>
  <c r="K204"/>
  <c r="J204"/>
  <c r="I204"/>
  <c r="AB203"/>
  <c r="Z203"/>
  <c r="X203"/>
  <c r="V203"/>
  <c r="T203"/>
  <c r="R203"/>
  <c r="P203"/>
  <c r="N203"/>
  <c r="L203"/>
  <c r="J203"/>
  <c r="AF202"/>
  <c r="AE202"/>
  <c r="AD202"/>
  <c r="AC202"/>
  <c r="AB202"/>
  <c r="AA202"/>
  <c r="Z202"/>
  <c r="Y202"/>
  <c r="X202"/>
  <c r="W202"/>
  <c r="V202"/>
  <c r="U202"/>
  <c r="T202"/>
  <c r="S202"/>
  <c r="R202"/>
  <c r="Q202"/>
  <c r="P202"/>
  <c r="O202"/>
  <c r="N202"/>
  <c r="M202"/>
  <c r="L202"/>
  <c r="K202"/>
  <c r="J202"/>
  <c r="I202"/>
  <c r="AF201"/>
  <c r="AE201"/>
  <c r="AD201"/>
  <c r="AC201"/>
  <c r="AB201"/>
  <c r="AA201"/>
  <c r="Z201"/>
  <c r="Y201"/>
  <c r="X201"/>
  <c r="W201"/>
  <c r="V201"/>
  <c r="U201"/>
  <c r="T201"/>
  <c r="S201"/>
  <c r="R201"/>
  <c r="Q201"/>
  <c r="P201"/>
  <c r="O201"/>
  <c r="N201"/>
  <c r="M201"/>
  <c r="L201"/>
  <c r="K201"/>
  <c r="J201"/>
  <c r="I201"/>
  <c r="AG200"/>
  <c r="AB200"/>
  <c r="Z200"/>
  <c r="X200"/>
  <c r="V200"/>
  <c r="T200"/>
  <c r="R200"/>
  <c r="P200"/>
  <c r="N200"/>
  <c r="L200"/>
  <c r="J200"/>
  <c r="AG199"/>
  <c r="AF199"/>
  <c r="AE199"/>
  <c r="AD199"/>
  <c r="AC199"/>
  <c r="AB199"/>
  <c r="AA199"/>
  <c r="Z199"/>
  <c r="Y199"/>
  <c r="X199"/>
  <c r="W199"/>
  <c r="V199"/>
  <c r="U199"/>
  <c r="T199"/>
  <c r="S199"/>
  <c r="R199"/>
  <c r="Q199"/>
  <c r="P199"/>
  <c r="O199"/>
  <c r="N199"/>
  <c r="M199"/>
  <c r="L199"/>
  <c r="K199"/>
  <c r="J199"/>
  <c r="I199"/>
  <c r="AG198"/>
  <c r="AF198"/>
  <c r="AE198"/>
  <c r="AD198"/>
  <c r="AC198"/>
  <c r="AB198"/>
  <c r="AA198"/>
  <c r="Z198"/>
  <c r="Y198"/>
  <c r="X198"/>
  <c r="W198"/>
  <c r="V198"/>
  <c r="U198"/>
  <c r="T198"/>
  <c r="S198"/>
  <c r="R198"/>
  <c r="Q198"/>
  <c r="P198"/>
  <c r="O198"/>
  <c r="N198"/>
  <c r="M198"/>
  <c r="L198"/>
  <c r="K198"/>
  <c r="J198"/>
  <c r="I198"/>
  <c r="AG197"/>
  <c r="AG196"/>
  <c r="AF196"/>
  <c r="AE196"/>
  <c r="AD196"/>
  <c r="AG195"/>
  <c r="AB195"/>
  <c r="Z195"/>
  <c r="X195"/>
  <c r="V195"/>
  <c r="T195"/>
  <c r="R195"/>
  <c r="P195"/>
  <c r="N195"/>
  <c r="L195"/>
  <c r="J195"/>
  <c r="AG194"/>
  <c r="AF194"/>
  <c r="AE194"/>
  <c r="AD194"/>
  <c r="AC194"/>
  <c r="AB194"/>
  <c r="AA194"/>
  <c r="Z194"/>
  <c r="Y194"/>
  <c r="X194"/>
  <c r="W194"/>
  <c r="V194"/>
  <c r="U194"/>
  <c r="T194"/>
  <c r="S194"/>
  <c r="R194"/>
  <c r="Q194"/>
  <c r="P194"/>
  <c r="O194"/>
  <c r="N194"/>
  <c r="M194"/>
  <c r="L194"/>
  <c r="K194"/>
  <c r="J194"/>
  <c r="I194"/>
  <c r="AG193"/>
  <c r="AB193"/>
  <c r="Z193"/>
  <c r="X193"/>
  <c r="V193"/>
  <c r="T193"/>
  <c r="R193"/>
  <c r="P193"/>
  <c r="N193"/>
  <c r="L193"/>
  <c r="J193"/>
  <c r="AG192"/>
  <c r="AF192"/>
  <c r="AE192"/>
  <c r="AD192"/>
  <c r="AC192"/>
  <c r="AB192"/>
  <c r="AA192"/>
  <c r="Z192"/>
  <c r="Y192"/>
  <c r="X192"/>
  <c r="W192"/>
  <c r="V192"/>
  <c r="U192"/>
  <c r="T192"/>
  <c r="S192"/>
  <c r="R192"/>
  <c r="Q192"/>
  <c r="P192"/>
  <c r="O192"/>
  <c r="N192"/>
  <c r="M192"/>
  <c r="L192"/>
  <c r="K192"/>
  <c r="J192"/>
  <c r="I192"/>
  <c r="AG191"/>
  <c r="AF191"/>
  <c r="AE191"/>
  <c r="AD191"/>
  <c r="AC191"/>
  <c r="AB191"/>
  <c r="AA191"/>
  <c r="Z191"/>
  <c r="Y191"/>
  <c r="X191"/>
  <c r="W191"/>
  <c r="V191"/>
  <c r="U191"/>
  <c r="T191"/>
  <c r="S191"/>
  <c r="R191"/>
  <c r="Q191"/>
  <c r="P191"/>
  <c r="O191"/>
  <c r="N191"/>
  <c r="M191"/>
  <c r="L191"/>
  <c r="K191"/>
  <c r="J191"/>
  <c r="I191"/>
  <c r="AG190"/>
  <c r="AF190"/>
  <c r="AE190"/>
  <c r="AD190"/>
  <c r="AC190"/>
  <c r="AB190"/>
  <c r="AA190"/>
  <c r="Z190"/>
  <c r="Y190"/>
  <c r="X190"/>
  <c r="W190"/>
  <c r="V190"/>
  <c r="U190"/>
  <c r="T190"/>
  <c r="S190"/>
  <c r="R190"/>
  <c r="Q190"/>
  <c r="P190"/>
  <c r="O190"/>
  <c r="N190"/>
  <c r="M190"/>
  <c r="L190"/>
  <c r="K190"/>
  <c r="J190"/>
  <c r="I190"/>
  <c r="AG189"/>
  <c r="AF189"/>
  <c r="AE189"/>
  <c r="AD189"/>
  <c r="AC189"/>
  <c r="AB189"/>
  <c r="AA189"/>
  <c r="Z189"/>
  <c r="Y189"/>
  <c r="X189"/>
  <c r="W189"/>
  <c r="V189"/>
  <c r="U189"/>
  <c r="T189"/>
  <c r="S189"/>
  <c r="R189"/>
  <c r="Q189"/>
  <c r="P189"/>
  <c r="O189"/>
  <c r="N189"/>
  <c r="M189"/>
  <c r="L189"/>
  <c r="K189"/>
  <c r="J189"/>
  <c r="I189"/>
  <c r="AG188"/>
  <c r="AF188"/>
  <c r="AE188"/>
  <c r="AD188"/>
  <c r="AC188"/>
  <c r="AB188"/>
  <c r="AA188"/>
  <c r="Z188"/>
  <c r="Y188"/>
  <c r="X188"/>
  <c r="W188"/>
  <c r="V188"/>
  <c r="U188"/>
  <c r="T188"/>
  <c r="S188"/>
  <c r="R188"/>
  <c r="Q188"/>
  <c r="P188"/>
  <c r="O188"/>
  <c r="N188"/>
  <c r="M188"/>
  <c r="L188"/>
  <c r="K188"/>
  <c r="J188"/>
  <c r="I188"/>
  <c r="H188"/>
  <c r="G188"/>
  <c r="AG187"/>
  <c r="AF187"/>
  <c r="AE187"/>
  <c r="AD187"/>
  <c r="AC187"/>
  <c r="AB187"/>
  <c r="AA187"/>
  <c r="Z187"/>
  <c r="Y187"/>
  <c r="X187"/>
  <c r="W187"/>
  <c r="V187"/>
  <c r="U187"/>
  <c r="T187"/>
  <c r="S187"/>
  <c r="R187"/>
  <c r="Q187"/>
  <c r="P187"/>
  <c r="O187"/>
  <c r="N187"/>
  <c r="M187"/>
  <c r="L187"/>
  <c r="K187"/>
  <c r="J187"/>
  <c r="I187"/>
  <c r="H187"/>
  <c r="G187"/>
  <c r="AG186"/>
  <c r="AB186"/>
  <c r="Z186"/>
  <c r="X186"/>
  <c r="V186"/>
  <c r="T186"/>
  <c r="R186"/>
  <c r="P186"/>
  <c r="N186"/>
  <c r="L186"/>
  <c r="AG185"/>
  <c r="AF185"/>
  <c r="AE185"/>
  <c r="AD185"/>
  <c r="AC185"/>
  <c r="AB185"/>
  <c r="AA185"/>
  <c r="Z185"/>
  <c r="Y185"/>
  <c r="X185"/>
  <c r="W185"/>
  <c r="V185"/>
  <c r="U185"/>
  <c r="T185"/>
  <c r="S185"/>
  <c r="R185"/>
  <c r="Q185"/>
  <c r="P185"/>
  <c r="O185"/>
  <c r="N185"/>
  <c r="M185"/>
  <c r="L185"/>
  <c r="K185"/>
  <c r="J185"/>
  <c r="I185"/>
  <c r="AG184"/>
  <c r="AF184"/>
  <c r="AE184"/>
  <c r="AD184"/>
  <c r="AC184"/>
  <c r="AB184"/>
  <c r="AA184"/>
  <c r="Z184"/>
  <c r="Y184"/>
  <c r="X184"/>
  <c r="W184"/>
  <c r="V184"/>
  <c r="U184"/>
  <c r="T184"/>
  <c r="S184"/>
  <c r="R184"/>
  <c r="Q184"/>
  <c r="P184"/>
  <c r="O184"/>
  <c r="N184"/>
  <c r="M184"/>
  <c r="L184"/>
  <c r="K184"/>
  <c r="J184"/>
  <c r="I184"/>
  <c r="AG183"/>
  <c r="AF183"/>
  <c r="AE183"/>
  <c r="AD183"/>
  <c r="AC183"/>
  <c r="AB183"/>
  <c r="AA183"/>
  <c r="Z183"/>
  <c r="Y183"/>
  <c r="X183"/>
  <c r="W183"/>
  <c r="V183"/>
  <c r="U183"/>
  <c r="T183"/>
  <c r="S183"/>
  <c r="R183"/>
  <c r="Q183"/>
  <c r="P183"/>
  <c r="O183"/>
  <c r="N183"/>
  <c r="M183"/>
  <c r="L183"/>
  <c r="K183"/>
  <c r="J183"/>
  <c r="I183"/>
  <c r="AB182"/>
  <c r="Z182"/>
  <c r="X182"/>
  <c r="V182"/>
  <c r="T182"/>
  <c r="R182"/>
  <c r="P182"/>
  <c r="N182"/>
  <c r="L182"/>
  <c r="AF181"/>
  <c r="AE181"/>
  <c r="AD181"/>
  <c r="AC181"/>
  <c r="AB181"/>
  <c r="AA181"/>
  <c r="Z181"/>
  <c r="Y181"/>
  <c r="X181"/>
  <c r="W181"/>
  <c r="V181"/>
  <c r="U181"/>
  <c r="T181"/>
  <c r="S181"/>
  <c r="R181"/>
  <c r="Q181"/>
  <c r="P181"/>
  <c r="O181"/>
  <c r="N181"/>
  <c r="M181"/>
  <c r="L181"/>
  <c r="K181"/>
  <c r="J181"/>
  <c r="I181"/>
  <c r="AF180"/>
  <c r="AE180"/>
  <c r="AD180"/>
  <c r="AC180"/>
  <c r="AB180"/>
  <c r="AA180"/>
  <c r="Z180"/>
  <c r="Y180"/>
  <c r="X180"/>
  <c r="W180"/>
  <c r="V180"/>
  <c r="U180"/>
  <c r="T180"/>
  <c r="S180"/>
  <c r="R180"/>
  <c r="Q180"/>
  <c r="P180"/>
  <c r="O180"/>
  <c r="N180"/>
  <c r="M180"/>
  <c r="L180"/>
  <c r="K180"/>
  <c r="J180"/>
  <c r="I180"/>
  <c r="AF179"/>
  <c r="AE179"/>
  <c r="AD179"/>
  <c r="AC179"/>
  <c r="AB179"/>
  <c r="AA179"/>
  <c r="Z179"/>
  <c r="Y179"/>
  <c r="X179"/>
  <c r="W179"/>
  <c r="V179"/>
  <c r="U179"/>
  <c r="T179"/>
  <c r="S179"/>
  <c r="R179"/>
  <c r="Q179"/>
  <c r="P179"/>
  <c r="O179"/>
  <c r="N179"/>
  <c r="M179"/>
  <c r="L179"/>
  <c r="K179"/>
  <c r="J179"/>
  <c r="I179"/>
  <c r="AG178"/>
  <c r="AB178"/>
  <c r="Z178"/>
  <c r="X178"/>
  <c r="V178"/>
  <c r="T178"/>
  <c r="R178"/>
  <c r="P178"/>
  <c r="N178"/>
  <c r="L178"/>
  <c r="J178"/>
  <c r="AG177"/>
  <c r="AF177"/>
  <c r="AE177"/>
  <c r="AD177"/>
  <c r="AC177"/>
  <c r="AB177"/>
  <c r="AA177"/>
  <c r="Z177"/>
  <c r="Y177"/>
  <c r="X177"/>
  <c r="W177"/>
  <c r="V177"/>
  <c r="U177"/>
  <c r="T177"/>
  <c r="S177"/>
  <c r="R177"/>
  <c r="Q177"/>
  <c r="P177"/>
  <c r="O177"/>
  <c r="N177"/>
  <c r="M177"/>
  <c r="L177"/>
  <c r="K177"/>
  <c r="J177"/>
  <c r="I177"/>
  <c r="AG176"/>
  <c r="AF176"/>
  <c r="AE176"/>
  <c r="AD176"/>
  <c r="AC176"/>
  <c r="AB176"/>
  <c r="AA176"/>
  <c r="Z176"/>
  <c r="Y176"/>
  <c r="X176"/>
  <c r="W176"/>
  <c r="V176"/>
  <c r="U176"/>
  <c r="T176"/>
  <c r="S176"/>
  <c r="R176"/>
  <c r="Q176"/>
  <c r="P176"/>
  <c r="O176"/>
  <c r="N176"/>
  <c r="M176"/>
  <c r="L176"/>
  <c r="K176"/>
  <c r="J176"/>
  <c r="I176"/>
  <c r="AG175"/>
  <c r="AF175"/>
  <c r="AE175"/>
  <c r="AD175"/>
  <c r="AC175"/>
  <c r="AB175"/>
  <c r="AA175"/>
  <c r="Z175"/>
  <c r="Y175"/>
  <c r="X175"/>
  <c r="W175"/>
  <c r="V175"/>
  <c r="U175"/>
  <c r="T175"/>
  <c r="S175"/>
  <c r="R175"/>
  <c r="Q175"/>
  <c r="P175"/>
  <c r="O175"/>
  <c r="N175"/>
  <c r="M175"/>
  <c r="L175"/>
  <c r="K175"/>
  <c r="J175"/>
  <c r="I175"/>
  <c r="AG174"/>
  <c r="AF174"/>
  <c r="AE174"/>
  <c r="AD174"/>
  <c r="AC174"/>
  <c r="AB174"/>
  <c r="AA174"/>
  <c r="Z174"/>
  <c r="Y174"/>
  <c r="X174"/>
  <c r="W174"/>
  <c r="V174"/>
  <c r="U174"/>
  <c r="T174"/>
  <c r="S174"/>
  <c r="R174"/>
  <c r="Q174"/>
  <c r="P174"/>
  <c r="O174"/>
  <c r="N174"/>
  <c r="M174"/>
  <c r="L174"/>
  <c r="K174"/>
  <c r="J174"/>
  <c r="I174"/>
  <c r="AG173"/>
  <c r="AB173"/>
  <c r="Z173"/>
  <c r="X173"/>
  <c r="V173"/>
  <c r="T173"/>
  <c r="R173"/>
  <c r="P173"/>
  <c r="N173"/>
  <c r="L173"/>
  <c r="J173"/>
  <c r="AG172"/>
  <c r="AF172"/>
  <c r="AE172"/>
  <c r="AD172"/>
  <c r="AC172"/>
  <c r="AB172"/>
  <c r="AA172"/>
  <c r="Z172"/>
  <c r="Y172"/>
  <c r="X172"/>
  <c r="W172"/>
  <c r="V172"/>
  <c r="U172"/>
  <c r="T172"/>
  <c r="S172"/>
  <c r="R172"/>
  <c r="Q172"/>
  <c r="P172"/>
  <c r="O172"/>
  <c r="N172"/>
  <c r="M172"/>
  <c r="L172"/>
  <c r="K172"/>
  <c r="J172"/>
  <c r="I172"/>
  <c r="AG171"/>
  <c r="AF171"/>
  <c r="AE171"/>
  <c r="AD171"/>
  <c r="AC171"/>
  <c r="AB171"/>
  <c r="AA171"/>
  <c r="Z171"/>
  <c r="Y171"/>
  <c r="X171"/>
  <c r="W171"/>
  <c r="V171"/>
  <c r="U171"/>
  <c r="T171"/>
  <c r="S171"/>
  <c r="R171"/>
  <c r="Q171"/>
  <c r="P171"/>
  <c r="O171"/>
  <c r="N171"/>
  <c r="M171"/>
  <c r="L171"/>
  <c r="K171"/>
  <c r="J171"/>
  <c r="I171"/>
  <c r="AG170"/>
  <c r="AB170"/>
  <c r="AG169"/>
  <c r="AF169"/>
  <c r="AE169"/>
  <c r="AD169"/>
  <c r="AC169"/>
  <c r="AB169"/>
  <c r="AA169"/>
  <c r="AG168"/>
  <c r="AF168"/>
  <c r="AE168"/>
  <c r="AD168"/>
  <c r="AC168"/>
  <c r="AB168"/>
  <c r="AA168"/>
  <c r="AG167"/>
  <c r="AF167"/>
  <c r="AE167"/>
  <c r="AD167"/>
  <c r="AC167"/>
  <c r="AB167"/>
  <c r="AA167"/>
  <c r="AG166"/>
  <c r="AB166"/>
  <c r="Z166"/>
  <c r="X166"/>
  <c r="V166"/>
  <c r="T166"/>
  <c r="R166"/>
  <c r="P166"/>
  <c r="N166"/>
  <c r="L166"/>
  <c r="J166"/>
  <c r="AG165"/>
  <c r="AB165"/>
  <c r="Z165"/>
  <c r="X165"/>
  <c r="V165"/>
  <c r="T165"/>
  <c r="R165"/>
  <c r="P165"/>
  <c r="N165"/>
  <c r="L165"/>
  <c r="AG164"/>
  <c r="AF164"/>
  <c r="AE164"/>
  <c r="AD164"/>
  <c r="AC164"/>
  <c r="AB164"/>
  <c r="AA164"/>
  <c r="Z164"/>
  <c r="Y164"/>
  <c r="X164"/>
  <c r="W164"/>
  <c r="V164"/>
  <c r="U164"/>
  <c r="T164"/>
  <c r="S164"/>
  <c r="R164"/>
  <c r="Q164"/>
  <c r="P164"/>
  <c r="O164"/>
  <c r="N164"/>
  <c r="M164"/>
  <c r="L164"/>
  <c r="K164"/>
  <c r="J164"/>
  <c r="I164"/>
  <c r="AG163"/>
  <c r="AF163"/>
  <c r="AE163"/>
  <c r="AD163"/>
  <c r="AC163"/>
  <c r="AB163"/>
  <c r="AA163"/>
  <c r="Z163"/>
  <c r="Y163"/>
  <c r="X163"/>
  <c r="W163"/>
  <c r="V163"/>
  <c r="U163"/>
  <c r="T163"/>
  <c r="S163"/>
  <c r="R163"/>
  <c r="Q163"/>
  <c r="P163"/>
  <c r="O163"/>
  <c r="N163"/>
  <c r="M163"/>
  <c r="L163"/>
  <c r="K163"/>
  <c r="J163"/>
  <c r="I163"/>
  <c r="AB162"/>
  <c r="Z162"/>
  <c r="X162"/>
  <c r="V162"/>
  <c r="T162"/>
  <c r="R162"/>
  <c r="P162"/>
  <c r="N162"/>
  <c r="L162"/>
  <c r="J162"/>
  <c r="AF161"/>
  <c r="AE161"/>
  <c r="AD161"/>
  <c r="AC161"/>
  <c r="AB161"/>
  <c r="AA161"/>
  <c r="Z161"/>
  <c r="Y161"/>
  <c r="X161"/>
  <c r="W161"/>
  <c r="V161"/>
  <c r="U161"/>
  <c r="T161"/>
  <c r="S161"/>
  <c r="R161"/>
  <c r="Q161"/>
  <c r="P161"/>
  <c r="O161"/>
  <c r="N161"/>
  <c r="M161"/>
  <c r="L161"/>
  <c r="K161"/>
  <c r="J161"/>
  <c r="I161"/>
  <c r="AG160"/>
  <c r="AB160"/>
  <c r="Z160"/>
  <c r="X160"/>
  <c r="V160"/>
  <c r="T160"/>
  <c r="R160"/>
  <c r="P160"/>
  <c r="N160"/>
  <c r="L160"/>
  <c r="J160"/>
  <c r="AG159"/>
  <c r="AF159"/>
  <c r="AE159"/>
  <c r="AD159"/>
  <c r="AC159"/>
  <c r="AB159"/>
  <c r="AA159"/>
  <c r="Z159"/>
  <c r="Y159"/>
  <c r="X159"/>
  <c r="W159"/>
  <c r="V159"/>
  <c r="U159"/>
  <c r="T159"/>
  <c r="S159"/>
  <c r="R159"/>
  <c r="Q159"/>
  <c r="P159"/>
  <c r="O159"/>
  <c r="N159"/>
  <c r="M159"/>
  <c r="L159"/>
  <c r="K159"/>
  <c r="J159"/>
  <c r="I159"/>
  <c r="AG158"/>
  <c r="AF158"/>
  <c r="AE158"/>
  <c r="AD158"/>
  <c r="AC158"/>
  <c r="AB158"/>
  <c r="AA158"/>
  <c r="Z158"/>
  <c r="Y158"/>
  <c r="X158"/>
  <c r="W158"/>
  <c r="V158"/>
  <c r="U158"/>
  <c r="T158"/>
  <c r="S158"/>
  <c r="R158"/>
  <c r="Q158"/>
  <c r="P158"/>
  <c r="O158"/>
  <c r="N158"/>
  <c r="M158"/>
  <c r="L158"/>
  <c r="K158"/>
  <c r="J158"/>
  <c r="I158"/>
  <c r="AG157"/>
  <c r="AB157"/>
  <c r="Z157"/>
  <c r="X157"/>
  <c r="V157"/>
  <c r="T157"/>
  <c r="R157"/>
  <c r="P157"/>
  <c r="N157"/>
  <c r="L157"/>
  <c r="J157"/>
  <c r="AG156"/>
  <c r="AB156"/>
  <c r="Z156"/>
  <c r="X156"/>
  <c r="W156"/>
  <c r="V156"/>
  <c r="U156"/>
  <c r="T156"/>
  <c r="R156"/>
  <c r="P156"/>
  <c r="N156"/>
  <c r="L156"/>
  <c r="AG155"/>
  <c r="AF155"/>
  <c r="AE155"/>
  <c r="AD155"/>
  <c r="AC155"/>
  <c r="AB155"/>
  <c r="AA155"/>
  <c r="Z155"/>
  <c r="Y155"/>
  <c r="X155"/>
  <c r="W155"/>
  <c r="V155"/>
  <c r="U155"/>
  <c r="T155"/>
  <c r="S155"/>
  <c r="R155"/>
  <c r="Q155"/>
  <c r="P155"/>
  <c r="O155"/>
  <c r="N155"/>
  <c r="M155"/>
  <c r="L155"/>
  <c r="K155"/>
  <c r="J155"/>
  <c r="I155"/>
  <c r="AG154"/>
  <c r="AB154"/>
  <c r="Z154"/>
  <c r="X154"/>
  <c r="V154"/>
  <c r="T154"/>
  <c r="R154"/>
  <c r="P154"/>
  <c r="N154"/>
  <c r="L154"/>
  <c r="J154"/>
  <c r="AG153"/>
  <c r="AF153"/>
  <c r="AE153"/>
  <c r="AD153"/>
  <c r="AC153"/>
  <c r="AB153"/>
  <c r="AA153"/>
  <c r="Z153"/>
  <c r="Y153"/>
  <c r="X153"/>
  <c r="W153"/>
  <c r="V153"/>
  <c r="U153"/>
  <c r="T153"/>
  <c r="S153"/>
  <c r="R153"/>
  <c r="Q153"/>
  <c r="P153"/>
  <c r="O153"/>
  <c r="N153"/>
  <c r="M153"/>
  <c r="L153"/>
  <c r="K153"/>
  <c r="J153"/>
  <c r="I153"/>
  <c r="AG152"/>
  <c r="AF152"/>
  <c r="AE152"/>
  <c r="AD152"/>
  <c r="AC152"/>
  <c r="AB152"/>
  <c r="AA152"/>
  <c r="Z152"/>
  <c r="Y152"/>
  <c r="X152"/>
  <c r="W152"/>
  <c r="V152"/>
  <c r="U152"/>
  <c r="T152"/>
  <c r="S152"/>
  <c r="R152"/>
  <c r="Q152"/>
  <c r="P152"/>
  <c r="O152"/>
  <c r="N152"/>
  <c r="M152"/>
  <c r="L152"/>
  <c r="K152"/>
  <c r="J152"/>
  <c r="I152"/>
  <c r="AG151"/>
  <c r="AB151"/>
  <c r="Z151"/>
  <c r="X151"/>
  <c r="V151"/>
  <c r="T151"/>
  <c r="R151"/>
  <c r="P151"/>
  <c r="N151"/>
  <c r="L151"/>
  <c r="J151"/>
  <c r="AG150"/>
  <c r="AF150"/>
  <c r="AE150"/>
  <c r="AD150"/>
  <c r="AC150"/>
  <c r="AB150"/>
  <c r="AA150"/>
  <c r="Z150"/>
  <c r="Y150"/>
  <c r="X150"/>
  <c r="W150"/>
  <c r="V150"/>
  <c r="U150"/>
  <c r="T150"/>
  <c r="S150"/>
  <c r="R150"/>
  <c r="Q150"/>
  <c r="P150"/>
  <c r="O150"/>
  <c r="N150"/>
  <c r="M150"/>
  <c r="L150"/>
  <c r="K150"/>
  <c r="J150"/>
  <c r="I150"/>
  <c r="AG149"/>
  <c r="AB149"/>
  <c r="Z149"/>
  <c r="X149"/>
  <c r="V149"/>
  <c r="T149"/>
  <c r="R149"/>
  <c r="P149"/>
  <c r="N149"/>
  <c r="L149"/>
  <c r="J149"/>
  <c r="AG148"/>
  <c r="AF148"/>
  <c r="AE148"/>
  <c r="AD148"/>
  <c r="AC148"/>
  <c r="AB148"/>
  <c r="AA148"/>
  <c r="Z148"/>
  <c r="Y148"/>
  <c r="X148"/>
  <c r="W148"/>
  <c r="V148"/>
  <c r="U148"/>
  <c r="T148"/>
  <c r="S148"/>
  <c r="R148"/>
  <c r="Q148"/>
  <c r="P148"/>
  <c r="O148"/>
  <c r="N148"/>
  <c r="M148"/>
  <c r="L148"/>
  <c r="K148"/>
  <c r="J148"/>
  <c r="I148"/>
  <c r="AG147"/>
  <c r="AC147"/>
  <c r="AB147"/>
  <c r="AA147"/>
  <c r="Z147"/>
  <c r="Y147"/>
  <c r="X147"/>
  <c r="W147"/>
  <c r="V147"/>
  <c r="U147"/>
  <c r="T147"/>
  <c r="R147"/>
  <c r="P147"/>
  <c r="N147"/>
  <c r="L147"/>
  <c r="J147"/>
  <c r="AG146"/>
  <c r="AF146"/>
  <c r="AE146"/>
  <c r="AD146"/>
  <c r="AC146"/>
  <c r="AB146"/>
  <c r="AA146"/>
  <c r="Z146"/>
  <c r="Y146"/>
  <c r="X146"/>
  <c r="W146"/>
  <c r="V146"/>
  <c r="U146"/>
  <c r="T146"/>
  <c r="S146"/>
  <c r="R146"/>
  <c r="Q146"/>
  <c r="P146"/>
  <c r="O146"/>
  <c r="N146"/>
  <c r="M146"/>
  <c r="L146"/>
  <c r="K146"/>
  <c r="J146"/>
  <c r="I146"/>
  <c r="AG145"/>
  <c r="AF145"/>
  <c r="AE145"/>
  <c r="AD145"/>
  <c r="AC145"/>
  <c r="AB145"/>
  <c r="AA145"/>
  <c r="Z145"/>
  <c r="Y145"/>
  <c r="X145"/>
  <c r="W145"/>
  <c r="V145"/>
  <c r="U145"/>
  <c r="T145"/>
  <c r="S145"/>
  <c r="R145"/>
  <c r="Q145"/>
  <c r="P145"/>
  <c r="O145"/>
  <c r="N145"/>
  <c r="M145"/>
  <c r="L145"/>
  <c r="K145"/>
  <c r="J145"/>
  <c r="I145"/>
  <c r="AB144"/>
  <c r="Z144"/>
  <c r="X144"/>
  <c r="V144"/>
  <c r="T144"/>
  <c r="R144"/>
  <c r="P144"/>
  <c r="N144"/>
  <c r="L144"/>
  <c r="AF143"/>
  <c r="AE143"/>
  <c r="AD143"/>
  <c r="AC143"/>
  <c r="AB143"/>
  <c r="AA143"/>
  <c r="Z143"/>
  <c r="Y143"/>
  <c r="X143"/>
  <c r="W143"/>
  <c r="V143"/>
  <c r="U143"/>
  <c r="T143"/>
  <c r="S143"/>
  <c r="R143"/>
  <c r="Q143"/>
  <c r="P143"/>
  <c r="O143"/>
  <c r="N143"/>
  <c r="M143"/>
  <c r="L143"/>
  <c r="K143"/>
  <c r="J143"/>
  <c r="I143"/>
  <c r="AB142"/>
  <c r="Z142"/>
  <c r="X142"/>
  <c r="V142"/>
  <c r="T142"/>
  <c r="R142"/>
  <c r="P142"/>
  <c r="N142"/>
  <c r="L142"/>
  <c r="AF141"/>
  <c r="AE141"/>
  <c r="AD141"/>
  <c r="AC141"/>
  <c r="AB141"/>
  <c r="AA141"/>
  <c r="Z141"/>
  <c r="Y141"/>
  <c r="X141"/>
  <c r="W141"/>
  <c r="V141"/>
  <c r="U141"/>
  <c r="T141"/>
  <c r="S141"/>
  <c r="R141"/>
  <c r="Q141"/>
  <c r="P141"/>
  <c r="O141"/>
  <c r="N141"/>
  <c r="M141"/>
  <c r="L141"/>
  <c r="K141"/>
  <c r="J141"/>
  <c r="I141"/>
  <c r="AB140"/>
  <c r="Z140"/>
  <c r="X140"/>
  <c r="V140"/>
  <c r="T140"/>
  <c r="R140"/>
  <c r="P140"/>
  <c r="N140"/>
  <c r="L140"/>
  <c r="AG139"/>
  <c r="AB139"/>
  <c r="Z139"/>
  <c r="X139"/>
  <c r="V139"/>
  <c r="T139"/>
  <c r="R139"/>
  <c r="P139"/>
  <c r="N139"/>
  <c r="L139"/>
  <c r="AG138"/>
  <c r="AF138"/>
  <c r="AE138"/>
  <c r="AD138"/>
  <c r="AC138"/>
  <c r="AB138"/>
  <c r="AA138"/>
  <c r="Z138"/>
  <c r="Y138"/>
  <c r="X138"/>
  <c r="W138"/>
  <c r="V138"/>
  <c r="U138"/>
  <c r="T138"/>
  <c r="S138"/>
  <c r="R138"/>
  <c r="Q138"/>
  <c r="P138"/>
  <c r="O138"/>
  <c r="N138"/>
  <c r="M138"/>
  <c r="L138"/>
  <c r="K138"/>
  <c r="J138"/>
  <c r="I138"/>
  <c r="AG137"/>
  <c r="AB137"/>
  <c r="Z137"/>
  <c r="X137"/>
  <c r="V137"/>
  <c r="T137"/>
  <c r="R137"/>
  <c r="P137"/>
  <c r="N137"/>
  <c r="L137"/>
  <c r="J137"/>
  <c r="AG136"/>
  <c r="AF136"/>
  <c r="AE136"/>
  <c r="AD136"/>
  <c r="AC136"/>
  <c r="AB136"/>
  <c r="AA136"/>
  <c r="Z136"/>
  <c r="Y136"/>
  <c r="X136"/>
  <c r="W136"/>
  <c r="V136"/>
  <c r="U136"/>
  <c r="T136"/>
  <c r="S136"/>
  <c r="R136"/>
  <c r="Q136"/>
  <c r="P136"/>
  <c r="O136"/>
  <c r="N136"/>
  <c r="M136"/>
  <c r="L136"/>
  <c r="K136"/>
  <c r="J136"/>
  <c r="I136"/>
  <c r="AG135"/>
  <c r="AF135"/>
  <c r="AE135"/>
  <c r="AD135"/>
  <c r="AC135"/>
  <c r="AB135"/>
  <c r="AA135"/>
  <c r="Z135"/>
  <c r="Y135"/>
  <c r="X135"/>
  <c r="W135"/>
  <c r="V135"/>
  <c r="U135"/>
  <c r="T135"/>
  <c r="S135"/>
  <c r="R135"/>
  <c r="Q135"/>
  <c r="P135"/>
  <c r="O135"/>
  <c r="N135"/>
  <c r="M135"/>
  <c r="L135"/>
  <c r="K135"/>
  <c r="J135"/>
  <c r="I135"/>
  <c r="AB134"/>
  <c r="Z134"/>
  <c r="X134"/>
  <c r="V134"/>
  <c r="T134"/>
  <c r="R134"/>
  <c r="P134"/>
  <c r="N134"/>
  <c r="L134"/>
  <c r="AF133"/>
  <c r="AE133"/>
  <c r="AD133"/>
  <c r="AC133"/>
  <c r="AB133"/>
  <c r="AA133"/>
  <c r="Z133"/>
  <c r="Y133"/>
  <c r="X133"/>
  <c r="W133"/>
  <c r="V133"/>
  <c r="U133"/>
  <c r="T133"/>
  <c r="S133"/>
  <c r="R133"/>
  <c r="Q133"/>
  <c r="P133"/>
  <c r="O133"/>
  <c r="N133"/>
  <c r="M133"/>
  <c r="L133"/>
  <c r="K133"/>
  <c r="J133"/>
  <c r="I133"/>
  <c r="AG132"/>
  <c r="AB132"/>
  <c r="Z132"/>
  <c r="X132"/>
  <c r="V132"/>
  <c r="T132"/>
  <c r="R132"/>
  <c r="P132"/>
  <c r="N132"/>
  <c r="L132"/>
  <c r="J132"/>
  <c r="AG131"/>
  <c r="AF131"/>
  <c r="AE131"/>
  <c r="AD131"/>
  <c r="AC131"/>
  <c r="AB131"/>
  <c r="AA131"/>
  <c r="Z131"/>
  <c r="Y131"/>
  <c r="X131"/>
  <c r="W131"/>
  <c r="V131"/>
  <c r="U131"/>
  <c r="T131"/>
  <c r="S131"/>
  <c r="R131"/>
  <c r="Q131"/>
  <c r="P131"/>
  <c r="O131"/>
  <c r="N131"/>
  <c r="M131"/>
  <c r="L131"/>
  <c r="K131"/>
  <c r="J131"/>
  <c r="I131"/>
  <c r="AG130"/>
  <c r="AF130"/>
  <c r="AE130"/>
  <c r="AD130"/>
  <c r="AC130"/>
  <c r="AB130"/>
  <c r="AA130"/>
  <c r="Z130"/>
  <c r="Y130"/>
  <c r="X130"/>
  <c r="W130"/>
  <c r="V130"/>
  <c r="U130"/>
  <c r="T130"/>
  <c r="S130"/>
  <c r="R130"/>
  <c r="Q130"/>
  <c r="P130"/>
  <c r="O130"/>
  <c r="N130"/>
  <c r="M130"/>
  <c r="L130"/>
  <c r="K130"/>
  <c r="J130"/>
  <c r="I130"/>
  <c r="AG129"/>
  <c r="AF129"/>
  <c r="AE129"/>
  <c r="AD129"/>
  <c r="AC129"/>
  <c r="AB129"/>
  <c r="AA129"/>
  <c r="Z129"/>
  <c r="Y129"/>
  <c r="X129"/>
  <c r="W129"/>
  <c r="V129"/>
  <c r="U129"/>
  <c r="T129"/>
  <c r="S129"/>
  <c r="R129"/>
  <c r="Q129"/>
  <c r="P129"/>
  <c r="O129"/>
  <c r="N129"/>
  <c r="M129"/>
  <c r="L129"/>
  <c r="K129"/>
  <c r="J129"/>
  <c r="I129"/>
  <c r="AG128"/>
  <c r="AB128"/>
  <c r="Z128"/>
  <c r="X128"/>
  <c r="V128"/>
  <c r="T128"/>
  <c r="R128"/>
  <c r="P128"/>
  <c r="N128"/>
  <c r="L128"/>
  <c r="J128"/>
  <c r="AG127"/>
  <c r="AF127"/>
  <c r="AE127"/>
  <c r="AD127"/>
  <c r="AC127"/>
  <c r="AB127"/>
  <c r="AA127"/>
  <c r="Z127"/>
  <c r="Y127"/>
  <c r="X127"/>
  <c r="W127"/>
  <c r="V127"/>
  <c r="U127"/>
  <c r="T127"/>
  <c r="S127"/>
  <c r="R127"/>
  <c r="Q127"/>
  <c r="P127"/>
  <c r="O127"/>
  <c r="N127"/>
  <c r="M127"/>
  <c r="L127"/>
  <c r="K127"/>
  <c r="J127"/>
  <c r="I127"/>
  <c r="AG126"/>
  <c r="AF126"/>
  <c r="AE126"/>
  <c r="AD126"/>
  <c r="AC126"/>
  <c r="AB126"/>
  <c r="AA126"/>
  <c r="Z126"/>
  <c r="Y126"/>
  <c r="X126"/>
  <c r="W126"/>
  <c r="V126"/>
  <c r="U126"/>
  <c r="T126"/>
  <c r="S126"/>
  <c r="R126"/>
  <c r="Q126"/>
  <c r="P126"/>
  <c r="O126"/>
  <c r="N126"/>
  <c r="M126"/>
  <c r="L126"/>
  <c r="K126"/>
  <c r="J126"/>
  <c r="I126"/>
  <c r="AG125"/>
  <c r="AF125"/>
  <c r="AE125"/>
  <c r="AD125"/>
  <c r="AC125"/>
  <c r="AB125"/>
  <c r="AA125"/>
  <c r="Z125"/>
  <c r="Y125"/>
  <c r="X125"/>
  <c r="W125"/>
  <c r="V125"/>
  <c r="U125"/>
  <c r="T125"/>
  <c r="S125"/>
  <c r="R125"/>
  <c r="Q125"/>
  <c r="P125"/>
  <c r="O125"/>
  <c r="N125"/>
  <c r="M125"/>
  <c r="L125"/>
  <c r="K125"/>
  <c r="J125"/>
  <c r="I125"/>
  <c r="AB124"/>
  <c r="Z124"/>
  <c r="X124"/>
  <c r="V124"/>
  <c r="T124"/>
  <c r="R124"/>
  <c r="P124"/>
  <c r="N124"/>
  <c r="L124"/>
  <c r="AF123"/>
  <c r="AE123"/>
  <c r="AD123"/>
  <c r="AC123"/>
  <c r="AB123"/>
  <c r="AA123"/>
  <c r="Z123"/>
  <c r="Y123"/>
  <c r="X123"/>
  <c r="W123"/>
  <c r="V123"/>
  <c r="U123"/>
  <c r="T123"/>
  <c r="S123"/>
  <c r="R123"/>
  <c r="Q123"/>
  <c r="P123"/>
  <c r="O123"/>
  <c r="N123"/>
  <c r="M123"/>
  <c r="L123"/>
  <c r="K123"/>
  <c r="J123"/>
  <c r="I123"/>
  <c r="AG122"/>
  <c r="AB122"/>
  <c r="Z122"/>
  <c r="X122"/>
  <c r="V122"/>
  <c r="T122"/>
  <c r="R122"/>
  <c r="P122"/>
  <c r="N122"/>
  <c r="L122"/>
  <c r="J122"/>
  <c r="AG121"/>
  <c r="AF121"/>
  <c r="AE121"/>
  <c r="AD121"/>
  <c r="AC121"/>
  <c r="AB121"/>
  <c r="AA121"/>
  <c r="Z121"/>
  <c r="Y121"/>
  <c r="X121"/>
  <c r="W121"/>
  <c r="V121"/>
  <c r="U121"/>
  <c r="T121"/>
  <c r="S121"/>
  <c r="R121"/>
  <c r="Q121"/>
  <c r="P121"/>
  <c r="O121"/>
  <c r="N121"/>
  <c r="M121"/>
  <c r="L121"/>
  <c r="K121"/>
  <c r="J121"/>
  <c r="I121"/>
  <c r="AG120"/>
  <c r="AF120"/>
  <c r="AE120"/>
  <c r="AD120"/>
  <c r="AC120"/>
  <c r="AB120"/>
  <c r="AA120"/>
  <c r="Z120"/>
  <c r="Y120"/>
  <c r="X120"/>
  <c r="W120"/>
  <c r="V120"/>
  <c r="U120"/>
  <c r="T120"/>
  <c r="S120"/>
  <c r="R120"/>
  <c r="Q120"/>
  <c r="P120"/>
  <c r="O120"/>
  <c r="N120"/>
  <c r="M120"/>
  <c r="L120"/>
  <c r="K120"/>
  <c r="J120"/>
  <c r="I120"/>
  <c r="AG119"/>
  <c r="AF119"/>
  <c r="AE119"/>
  <c r="AD119"/>
  <c r="AC119"/>
  <c r="AB119"/>
  <c r="AA119"/>
  <c r="Z119"/>
  <c r="Y119"/>
  <c r="X119"/>
  <c r="W119"/>
  <c r="V119"/>
  <c r="U119"/>
  <c r="T119"/>
  <c r="S119"/>
  <c r="R119"/>
  <c r="Q119"/>
  <c r="P119"/>
  <c r="O119"/>
  <c r="N119"/>
  <c r="M119"/>
  <c r="L119"/>
  <c r="K119"/>
  <c r="J119"/>
  <c r="I119"/>
  <c r="AB118"/>
  <c r="Z118"/>
  <c r="X118"/>
  <c r="V118"/>
  <c r="T118"/>
  <c r="R118"/>
  <c r="P118"/>
  <c r="N118"/>
  <c r="L118"/>
  <c r="J118"/>
  <c r="AF117"/>
  <c r="AE117"/>
  <c r="AD117"/>
  <c r="AC117"/>
  <c r="AB117"/>
  <c r="AA117"/>
  <c r="Z117"/>
  <c r="Y117"/>
  <c r="X117"/>
  <c r="W117"/>
  <c r="V117"/>
  <c r="U117"/>
  <c r="T117"/>
  <c r="S117"/>
  <c r="R117"/>
  <c r="Q117"/>
  <c r="P117"/>
  <c r="O117"/>
  <c r="N117"/>
  <c r="M117"/>
  <c r="L117"/>
  <c r="K117"/>
  <c r="J117"/>
  <c r="I117"/>
  <c r="AB116"/>
  <c r="Z116"/>
  <c r="X116"/>
  <c r="V116"/>
  <c r="T116"/>
  <c r="R116"/>
  <c r="P116"/>
  <c r="N116"/>
  <c r="L116"/>
  <c r="AF115"/>
  <c r="AE115"/>
  <c r="AD115"/>
  <c r="AC115"/>
  <c r="AB115"/>
  <c r="AA115"/>
  <c r="Z115"/>
  <c r="Y115"/>
  <c r="X115"/>
  <c r="W115"/>
  <c r="V115"/>
  <c r="U115"/>
  <c r="T115"/>
  <c r="S115"/>
  <c r="R115"/>
  <c r="Q115"/>
  <c r="P115"/>
  <c r="O115"/>
  <c r="N115"/>
  <c r="M115"/>
  <c r="L115"/>
  <c r="K115"/>
  <c r="J115"/>
  <c r="I115"/>
  <c r="AF114"/>
  <c r="AE114"/>
  <c r="AD114"/>
  <c r="AC114"/>
  <c r="AB114"/>
  <c r="AA114"/>
  <c r="Z114"/>
  <c r="Y114"/>
  <c r="X114"/>
  <c r="W114"/>
  <c r="V114"/>
  <c r="U114"/>
  <c r="T114"/>
  <c r="S114"/>
  <c r="R114"/>
  <c r="Q114"/>
  <c r="P114"/>
  <c r="O114"/>
  <c r="N114"/>
  <c r="M114"/>
  <c r="L114"/>
  <c r="K114"/>
  <c r="J114"/>
  <c r="I114"/>
  <c r="AF113"/>
  <c r="AE113"/>
  <c r="AD113"/>
  <c r="AC113"/>
  <c r="AB113"/>
  <c r="AA113"/>
  <c r="Z113"/>
  <c r="Y113"/>
  <c r="X113"/>
  <c r="W113"/>
  <c r="V113"/>
  <c r="U113"/>
  <c r="T113"/>
  <c r="S113"/>
  <c r="R113"/>
  <c r="Q113"/>
  <c r="P113"/>
  <c r="O113"/>
  <c r="N113"/>
  <c r="M113"/>
  <c r="L113"/>
  <c r="K113"/>
  <c r="J113"/>
  <c r="I113"/>
  <c r="AG112"/>
  <c r="AB112"/>
  <c r="Z112"/>
  <c r="X112"/>
  <c r="V112"/>
  <c r="T112"/>
  <c r="R112"/>
  <c r="P112"/>
  <c r="N112"/>
  <c r="L112"/>
  <c r="J112"/>
  <c r="AG111"/>
  <c r="AF111"/>
  <c r="AE111"/>
  <c r="AD111"/>
  <c r="AC111"/>
  <c r="AB111"/>
  <c r="AA111"/>
  <c r="Z111"/>
  <c r="Y111"/>
  <c r="X111"/>
  <c r="W111"/>
  <c r="V111"/>
  <c r="U111"/>
  <c r="T111"/>
  <c r="S111"/>
  <c r="R111"/>
  <c r="Q111"/>
  <c r="P111"/>
  <c r="O111"/>
  <c r="N111"/>
  <c r="M111"/>
  <c r="L111"/>
  <c r="K111"/>
  <c r="J111"/>
  <c r="I111"/>
  <c r="AG110"/>
  <c r="AF110"/>
  <c r="AE110"/>
  <c r="AD110"/>
  <c r="AC110"/>
  <c r="AB110"/>
  <c r="AA110"/>
  <c r="Z110"/>
  <c r="Y110"/>
  <c r="X110"/>
  <c r="W110"/>
  <c r="V110"/>
  <c r="U110"/>
  <c r="T110"/>
  <c r="S110"/>
  <c r="R110"/>
  <c r="Q110"/>
  <c r="P110"/>
  <c r="O110"/>
  <c r="N110"/>
  <c r="M110"/>
  <c r="L110"/>
  <c r="K110"/>
  <c r="J110"/>
  <c r="I110"/>
  <c r="AG109"/>
  <c r="AF109"/>
  <c r="AE109"/>
  <c r="AD109"/>
  <c r="AC109"/>
  <c r="AB109"/>
  <c r="AA109"/>
  <c r="Z109"/>
  <c r="Y109"/>
  <c r="X109"/>
  <c r="W109"/>
  <c r="V109"/>
  <c r="U109"/>
  <c r="T109"/>
  <c r="S109"/>
  <c r="R109"/>
  <c r="Q109"/>
  <c r="P109"/>
  <c r="O109"/>
  <c r="N109"/>
  <c r="M109"/>
  <c r="L109"/>
  <c r="K109"/>
  <c r="J109"/>
  <c r="I109"/>
  <c r="AG108"/>
  <c r="AF108"/>
  <c r="AE108"/>
  <c r="AD108"/>
  <c r="AC108"/>
  <c r="AB108"/>
  <c r="AA108"/>
  <c r="Z108"/>
  <c r="Y108"/>
  <c r="X108"/>
  <c r="W108"/>
  <c r="V108"/>
  <c r="U108"/>
  <c r="T108"/>
  <c r="S108"/>
  <c r="R108"/>
  <c r="Q108"/>
  <c r="P108"/>
  <c r="O108"/>
  <c r="N108"/>
  <c r="M108"/>
  <c r="L108"/>
  <c r="K108"/>
  <c r="J108"/>
  <c r="I108"/>
  <c r="AG107"/>
  <c r="AB107"/>
  <c r="Z107"/>
  <c r="X107"/>
  <c r="V107"/>
  <c r="T107"/>
  <c r="R107"/>
  <c r="P107"/>
  <c r="N107"/>
  <c r="L107"/>
  <c r="AG106"/>
  <c r="AF106"/>
  <c r="AE106"/>
  <c r="AD106"/>
  <c r="AC106"/>
  <c r="AB106"/>
  <c r="AA106"/>
  <c r="Z106"/>
  <c r="Y106"/>
  <c r="X106"/>
  <c r="W106"/>
  <c r="V106"/>
  <c r="U106"/>
  <c r="T106"/>
  <c r="S106"/>
  <c r="R106"/>
  <c r="Q106"/>
  <c r="P106"/>
  <c r="O106"/>
  <c r="N106"/>
  <c r="M106"/>
  <c r="L106"/>
  <c r="AG105"/>
  <c r="AF105"/>
  <c r="AE105"/>
  <c r="AD105"/>
  <c r="AC105"/>
  <c r="AB105"/>
  <c r="AA105"/>
  <c r="Z105"/>
  <c r="Y105"/>
  <c r="X105"/>
  <c r="W105"/>
  <c r="V105"/>
  <c r="U105"/>
  <c r="T105"/>
  <c r="S105"/>
  <c r="R105"/>
  <c r="Q105"/>
  <c r="P105"/>
  <c r="O105"/>
  <c r="N105"/>
  <c r="M105"/>
  <c r="L105"/>
  <c r="AB104"/>
  <c r="Z104"/>
  <c r="X104"/>
  <c r="V104"/>
  <c r="T104"/>
  <c r="R104"/>
  <c r="P104"/>
  <c r="N104"/>
  <c r="L104"/>
  <c r="J104"/>
  <c r="AF103"/>
  <c r="AE103"/>
  <c r="AD103"/>
  <c r="AC103"/>
  <c r="AB103"/>
  <c r="AA103"/>
  <c r="Z103"/>
  <c r="Y103"/>
  <c r="X103"/>
  <c r="W103"/>
  <c r="V103"/>
  <c r="U103"/>
  <c r="T103"/>
  <c r="S103"/>
  <c r="R103"/>
  <c r="Q103"/>
  <c r="P103"/>
  <c r="O103"/>
  <c r="N103"/>
  <c r="M103"/>
  <c r="L103"/>
  <c r="K103"/>
  <c r="J103"/>
  <c r="I103"/>
  <c r="AF102"/>
  <c r="AE102"/>
  <c r="AD102"/>
  <c r="AC102"/>
  <c r="AB102"/>
  <c r="AA102"/>
  <c r="Z102"/>
  <c r="Y102"/>
  <c r="X102"/>
  <c r="W102"/>
  <c r="V102"/>
  <c r="U102"/>
  <c r="T102"/>
  <c r="S102"/>
  <c r="R102"/>
  <c r="Q102"/>
  <c r="P102"/>
  <c r="O102"/>
  <c r="N102"/>
  <c r="M102"/>
  <c r="L102"/>
  <c r="K102"/>
  <c r="J102"/>
  <c r="I102"/>
  <c r="AF101"/>
  <c r="AE101"/>
  <c r="AD101"/>
  <c r="AC101"/>
  <c r="AB101"/>
  <c r="AA101"/>
  <c r="Z101"/>
  <c r="Y101"/>
  <c r="X101"/>
  <c r="W101"/>
  <c r="V101"/>
  <c r="U101"/>
  <c r="T101"/>
  <c r="S101"/>
  <c r="R101"/>
  <c r="Q101"/>
  <c r="P101"/>
  <c r="O101"/>
  <c r="N101"/>
  <c r="M101"/>
  <c r="L101"/>
  <c r="K101"/>
  <c r="J101"/>
  <c r="I101"/>
  <c r="AG100"/>
  <c r="AF100"/>
  <c r="AE100"/>
  <c r="AD100"/>
  <c r="AC100"/>
  <c r="AB100"/>
  <c r="AA100"/>
  <c r="Z100"/>
  <c r="Y100"/>
  <c r="X100"/>
  <c r="W100"/>
  <c r="V100"/>
  <c r="U100"/>
  <c r="T100"/>
  <c r="S100"/>
  <c r="R100"/>
  <c r="Q100"/>
  <c r="P100"/>
  <c r="O100"/>
  <c r="N100"/>
  <c r="M100"/>
  <c r="L100"/>
  <c r="K100"/>
  <c r="J100"/>
  <c r="I100"/>
  <c r="AG99"/>
  <c r="AF99"/>
  <c r="AE99"/>
  <c r="AD99"/>
  <c r="AC99"/>
  <c r="AB99"/>
  <c r="AA99"/>
  <c r="Z99"/>
  <c r="Y99"/>
  <c r="X99"/>
  <c r="W99"/>
  <c r="V99"/>
  <c r="U99"/>
  <c r="T99"/>
  <c r="S99"/>
  <c r="R99"/>
  <c r="Q99"/>
  <c r="P99"/>
  <c r="O99"/>
  <c r="N99"/>
  <c r="M99"/>
  <c r="L99"/>
  <c r="K99"/>
  <c r="J99"/>
  <c r="I99"/>
  <c r="H99"/>
  <c r="G99"/>
  <c r="AG98"/>
  <c r="AB98"/>
  <c r="R98"/>
  <c r="P98"/>
  <c r="N98"/>
  <c r="L98"/>
  <c r="J98"/>
  <c r="AG97"/>
  <c r="AF97"/>
  <c r="AE97"/>
  <c r="AD97"/>
  <c r="AC97"/>
  <c r="AB97"/>
  <c r="S97"/>
  <c r="R97"/>
  <c r="Q97"/>
  <c r="P97"/>
  <c r="O97"/>
  <c r="N97"/>
  <c r="M97"/>
  <c r="L97"/>
  <c r="K97"/>
  <c r="J97"/>
  <c r="I97"/>
  <c r="H97"/>
  <c r="G97"/>
  <c r="AG96"/>
  <c r="AF96"/>
  <c r="AE96"/>
  <c r="AD96"/>
  <c r="AC96"/>
  <c r="AB96"/>
  <c r="S96"/>
  <c r="R96"/>
  <c r="Q96"/>
  <c r="P96"/>
  <c r="O96"/>
  <c r="N96"/>
  <c r="M96"/>
  <c r="L96"/>
  <c r="K96"/>
  <c r="J96"/>
  <c r="I96"/>
  <c r="H96"/>
  <c r="G96"/>
  <c r="AB95"/>
  <c r="Z95"/>
  <c r="X95"/>
  <c r="V95"/>
  <c r="T95"/>
  <c r="R95"/>
  <c r="P95"/>
  <c r="N95"/>
  <c r="L95"/>
  <c r="AF94"/>
  <c r="AE94"/>
  <c r="AD94"/>
  <c r="AC94"/>
  <c r="AB94"/>
  <c r="AA94"/>
  <c r="Z94"/>
  <c r="Y94"/>
  <c r="X94"/>
  <c r="W94"/>
  <c r="V94"/>
  <c r="U94"/>
  <c r="T94"/>
  <c r="S94"/>
  <c r="R94"/>
  <c r="Q94"/>
  <c r="P94"/>
  <c r="O94"/>
  <c r="N94"/>
  <c r="M94"/>
  <c r="L94"/>
  <c r="K94"/>
  <c r="J94"/>
  <c r="I94"/>
  <c r="AB93"/>
  <c r="Z93"/>
  <c r="X93"/>
  <c r="V93"/>
  <c r="T93"/>
  <c r="R93"/>
  <c r="P93"/>
  <c r="N93"/>
  <c r="L93"/>
  <c r="AF92"/>
  <c r="AE92"/>
  <c r="AD92"/>
  <c r="AC92"/>
  <c r="AB92"/>
  <c r="AA92"/>
  <c r="Z92"/>
  <c r="Y92"/>
  <c r="X92"/>
  <c r="W92"/>
  <c r="V92"/>
  <c r="U92"/>
  <c r="T92"/>
  <c r="S92"/>
  <c r="R92"/>
  <c r="Q92"/>
  <c r="P92"/>
  <c r="O92"/>
  <c r="N92"/>
  <c r="M92"/>
  <c r="L92"/>
  <c r="K92"/>
  <c r="J92"/>
  <c r="I92"/>
  <c r="AG91"/>
  <c r="AF91"/>
  <c r="AE91"/>
  <c r="AD91"/>
  <c r="AC91"/>
  <c r="AB91"/>
  <c r="AA91"/>
  <c r="Z91"/>
  <c r="Y91"/>
  <c r="X91"/>
  <c r="W91"/>
  <c r="V91"/>
  <c r="U91"/>
  <c r="T91"/>
  <c r="S91"/>
  <c r="R91"/>
  <c r="Q91"/>
  <c r="P91"/>
  <c r="O91"/>
  <c r="N91"/>
  <c r="M91"/>
  <c r="L91"/>
  <c r="K91"/>
  <c r="J91"/>
  <c r="I91"/>
  <c r="AG90"/>
  <c r="AF90"/>
  <c r="AE90"/>
  <c r="AD90"/>
  <c r="AC90"/>
  <c r="AB90"/>
  <c r="AA90"/>
  <c r="Z90"/>
  <c r="Y90"/>
  <c r="X90"/>
  <c r="W90"/>
  <c r="V90"/>
  <c r="U90"/>
  <c r="T90"/>
  <c r="S90"/>
  <c r="R90"/>
  <c r="Q90"/>
  <c r="P90"/>
  <c r="O90"/>
  <c r="N90"/>
  <c r="M90"/>
  <c r="L90"/>
  <c r="K90"/>
  <c r="J90"/>
  <c r="I90"/>
  <c r="AG89"/>
  <c r="AB89"/>
  <c r="AG88"/>
  <c r="AF88"/>
  <c r="AE88"/>
  <c r="AD88"/>
  <c r="AC88"/>
  <c r="AB88"/>
  <c r="AA88"/>
  <c r="AG87"/>
  <c r="AF87"/>
  <c r="AE87"/>
  <c r="AD87"/>
  <c r="AC87"/>
  <c r="AB87"/>
  <c r="AA87"/>
  <c r="AB86"/>
  <c r="Z86"/>
  <c r="X86"/>
  <c r="V86"/>
  <c r="T86"/>
  <c r="R86"/>
  <c r="P86"/>
  <c r="N86"/>
  <c r="L86"/>
  <c r="J86"/>
  <c r="AF85"/>
  <c r="AE85"/>
  <c r="AD85"/>
  <c r="AC85"/>
  <c r="AB85"/>
  <c r="AA85"/>
  <c r="Z85"/>
  <c r="Y85"/>
  <c r="X85"/>
  <c r="W85"/>
  <c r="V85"/>
  <c r="U85"/>
  <c r="T85"/>
  <c r="S85"/>
  <c r="R85"/>
  <c r="Q85"/>
  <c r="P85"/>
  <c r="O85"/>
  <c r="N85"/>
  <c r="M85"/>
  <c r="L85"/>
  <c r="K85"/>
  <c r="J85"/>
  <c r="I85"/>
  <c r="AF84"/>
  <c r="AE84"/>
  <c r="AD84"/>
  <c r="AC84"/>
  <c r="AB84"/>
  <c r="AA84"/>
  <c r="Z84"/>
  <c r="Y84"/>
  <c r="X84"/>
  <c r="W84"/>
  <c r="V84"/>
  <c r="U84"/>
  <c r="T84"/>
  <c r="S84"/>
  <c r="R84"/>
  <c r="Q84"/>
  <c r="P84"/>
  <c r="O84"/>
  <c r="N84"/>
  <c r="M84"/>
  <c r="L84"/>
  <c r="K84"/>
  <c r="J84"/>
  <c r="I84"/>
  <c r="AB83"/>
  <c r="Z83"/>
  <c r="X83"/>
  <c r="V83"/>
  <c r="T83"/>
  <c r="R83"/>
  <c r="P83"/>
  <c r="N83"/>
  <c r="L83"/>
  <c r="J83"/>
  <c r="AF82"/>
  <c r="AE82"/>
  <c r="AD82"/>
  <c r="AC82"/>
  <c r="AB82"/>
  <c r="AA82"/>
  <c r="Z82"/>
  <c r="Y82"/>
  <c r="X82"/>
  <c r="W82"/>
  <c r="V82"/>
  <c r="U82"/>
  <c r="T82"/>
  <c r="S82"/>
  <c r="R82"/>
  <c r="Q82"/>
  <c r="P82"/>
  <c r="O82"/>
  <c r="N82"/>
  <c r="M82"/>
  <c r="L82"/>
  <c r="K82"/>
  <c r="J82"/>
  <c r="I82"/>
  <c r="AF81"/>
  <c r="AE81"/>
  <c r="AD81"/>
  <c r="AC81"/>
  <c r="AB81"/>
  <c r="AA81"/>
  <c r="Z81"/>
  <c r="Y81"/>
  <c r="X81"/>
  <c r="W81"/>
  <c r="V81"/>
  <c r="U81"/>
  <c r="T81"/>
  <c r="S81"/>
  <c r="R81"/>
  <c r="Q81"/>
  <c r="P81"/>
  <c r="O81"/>
  <c r="N81"/>
  <c r="M81"/>
  <c r="L81"/>
  <c r="K81"/>
  <c r="J81"/>
  <c r="I81"/>
  <c r="AG80"/>
  <c r="AB80"/>
  <c r="Z80"/>
  <c r="X80"/>
  <c r="V80"/>
  <c r="T80"/>
  <c r="R80"/>
  <c r="P80"/>
  <c r="N80"/>
  <c r="L80"/>
  <c r="J80"/>
  <c r="AG79"/>
  <c r="AF79"/>
  <c r="AE79"/>
  <c r="AD79"/>
  <c r="AC79"/>
  <c r="AB79"/>
  <c r="AA79"/>
  <c r="Z79"/>
  <c r="Y79"/>
  <c r="X79"/>
  <c r="W79"/>
  <c r="V79"/>
  <c r="U79"/>
  <c r="T79"/>
  <c r="S79"/>
  <c r="R79"/>
  <c r="Q79"/>
  <c r="P79"/>
  <c r="O79"/>
  <c r="N79"/>
  <c r="M79"/>
  <c r="L79"/>
  <c r="K79"/>
  <c r="J79"/>
  <c r="I79"/>
  <c r="AG78"/>
  <c r="AB78"/>
  <c r="Z78"/>
  <c r="X78"/>
  <c r="V78"/>
  <c r="T78"/>
  <c r="R78"/>
  <c r="P78"/>
  <c r="N78"/>
  <c r="L78"/>
  <c r="J78"/>
  <c r="AG77"/>
  <c r="AF77"/>
  <c r="AE77"/>
  <c r="AD77"/>
  <c r="AC77"/>
  <c r="AB77"/>
  <c r="AA77"/>
  <c r="Z77"/>
  <c r="Y77"/>
  <c r="X77"/>
  <c r="W77"/>
  <c r="V77"/>
  <c r="U77"/>
  <c r="T77"/>
  <c r="S77"/>
  <c r="R77"/>
  <c r="Q77"/>
  <c r="P77"/>
  <c r="O77"/>
  <c r="N77"/>
  <c r="M77"/>
  <c r="L77"/>
  <c r="K77"/>
  <c r="J77"/>
  <c r="I77"/>
  <c r="AG76"/>
  <c r="AF76"/>
  <c r="AE76"/>
  <c r="AD76"/>
  <c r="AC76"/>
  <c r="AB76"/>
  <c r="AA76"/>
  <c r="Z76"/>
  <c r="Y76"/>
  <c r="X76"/>
  <c r="W76"/>
  <c r="V76"/>
  <c r="U76"/>
  <c r="T76"/>
  <c r="S76"/>
  <c r="R76"/>
  <c r="Q76"/>
  <c r="P76"/>
  <c r="O76"/>
  <c r="N76"/>
  <c r="M76"/>
  <c r="L76"/>
  <c r="K76"/>
  <c r="J76"/>
  <c r="I76"/>
  <c r="AG75"/>
  <c r="AB75"/>
  <c r="Z75"/>
  <c r="X75"/>
  <c r="V75"/>
  <c r="T75"/>
  <c r="R75"/>
  <c r="P75"/>
  <c r="N75"/>
  <c r="L75"/>
  <c r="J75"/>
  <c r="AG74"/>
  <c r="AF74"/>
  <c r="AE74"/>
  <c r="AD74"/>
  <c r="AC74"/>
  <c r="AB74"/>
  <c r="AA74"/>
  <c r="Z74"/>
  <c r="Y74"/>
  <c r="X74"/>
  <c r="W74"/>
  <c r="V74"/>
  <c r="U74"/>
  <c r="T74"/>
  <c r="S74"/>
  <c r="R74"/>
  <c r="Q74"/>
  <c r="P74"/>
  <c r="O74"/>
  <c r="N74"/>
  <c r="M74"/>
  <c r="L74"/>
  <c r="K74"/>
  <c r="J74"/>
  <c r="I74"/>
  <c r="AG73"/>
  <c r="AF73"/>
  <c r="AE73"/>
  <c r="AD73"/>
  <c r="AC73"/>
  <c r="AB73"/>
  <c r="AA73"/>
  <c r="Z73"/>
  <c r="Y73"/>
  <c r="X73"/>
  <c r="W73"/>
  <c r="V73"/>
  <c r="U73"/>
  <c r="T73"/>
  <c r="S73"/>
  <c r="R73"/>
  <c r="Q73"/>
  <c r="P73"/>
  <c r="O73"/>
  <c r="N73"/>
  <c r="M73"/>
  <c r="L73"/>
  <c r="K73"/>
  <c r="J73"/>
  <c r="I73"/>
  <c r="AG72"/>
  <c r="AB72"/>
  <c r="Z72"/>
  <c r="X72"/>
  <c r="V72"/>
  <c r="T72"/>
  <c r="R72"/>
  <c r="P72"/>
  <c r="N72"/>
  <c r="M72"/>
  <c r="L72"/>
  <c r="K72"/>
  <c r="J72"/>
  <c r="AG71"/>
  <c r="AF71"/>
  <c r="AE71"/>
  <c r="AD71"/>
  <c r="AC71"/>
  <c r="AB71"/>
  <c r="AA71"/>
  <c r="Z71"/>
  <c r="Y71"/>
  <c r="X71"/>
  <c r="W71"/>
  <c r="V71"/>
  <c r="U71"/>
  <c r="T71"/>
  <c r="S71"/>
  <c r="R71"/>
  <c r="Q71"/>
  <c r="P71"/>
  <c r="O71"/>
  <c r="N71"/>
  <c r="M71"/>
  <c r="L71"/>
  <c r="K71"/>
  <c r="J71"/>
  <c r="I71"/>
  <c r="AG70"/>
  <c r="AF70"/>
  <c r="AE70"/>
  <c r="AD70"/>
  <c r="AC70"/>
  <c r="AB70"/>
  <c r="AA70"/>
  <c r="Z70"/>
  <c r="Y70"/>
  <c r="X70"/>
  <c r="W70"/>
  <c r="V70"/>
  <c r="U70"/>
  <c r="T70"/>
  <c r="S70"/>
  <c r="R70"/>
  <c r="Q70"/>
  <c r="P70"/>
  <c r="O70"/>
  <c r="N70"/>
  <c r="M70"/>
  <c r="L70"/>
  <c r="K70"/>
  <c r="J70"/>
  <c r="I70"/>
  <c r="AG69"/>
  <c r="AB69"/>
  <c r="Z69"/>
  <c r="X69"/>
  <c r="V69"/>
  <c r="T69"/>
  <c r="R69"/>
  <c r="P69"/>
  <c r="N69"/>
  <c r="AG68"/>
  <c r="AF68"/>
  <c r="AE68"/>
  <c r="AD68"/>
  <c r="AC68"/>
  <c r="AB68"/>
  <c r="AA68"/>
  <c r="Z68"/>
  <c r="Y68"/>
  <c r="X68"/>
  <c r="W68"/>
  <c r="V68"/>
  <c r="U68"/>
  <c r="T68"/>
  <c r="S68"/>
  <c r="R68"/>
  <c r="Q68"/>
  <c r="P68"/>
  <c r="O68"/>
  <c r="N68"/>
  <c r="AG67"/>
  <c r="AB67"/>
  <c r="Z67"/>
  <c r="X67"/>
  <c r="V67"/>
  <c r="T67"/>
  <c r="R67"/>
  <c r="P67"/>
  <c r="N67"/>
  <c r="L67"/>
  <c r="J67"/>
  <c r="AG66"/>
  <c r="AF66"/>
  <c r="AE66"/>
  <c r="AD66"/>
  <c r="AC66"/>
  <c r="AB66"/>
  <c r="AA66"/>
  <c r="Z66"/>
  <c r="Y66"/>
  <c r="X66"/>
  <c r="W66"/>
  <c r="V66"/>
  <c r="U66"/>
  <c r="T66"/>
  <c r="S66"/>
  <c r="R66"/>
  <c r="Q66"/>
  <c r="P66"/>
  <c r="O66"/>
  <c r="N66"/>
  <c r="M66"/>
  <c r="L66"/>
  <c r="K66"/>
  <c r="J66"/>
  <c r="I66"/>
  <c r="AG65"/>
  <c r="AF65"/>
  <c r="AE65"/>
  <c r="AD65"/>
  <c r="AC65"/>
  <c r="AB65"/>
  <c r="AA65"/>
  <c r="Z65"/>
  <c r="Y65"/>
  <c r="X65"/>
  <c r="W65"/>
  <c r="V65"/>
  <c r="U65"/>
  <c r="T65"/>
  <c r="S65"/>
  <c r="R65"/>
  <c r="Q65"/>
  <c r="P65"/>
  <c r="O65"/>
  <c r="N65"/>
  <c r="M65"/>
  <c r="L65"/>
  <c r="K65"/>
  <c r="J65"/>
  <c r="I65"/>
  <c r="AG64"/>
  <c r="AB64"/>
  <c r="Z64"/>
  <c r="X64"/>
  <c r="V64"/>
  <c r="T64"/>
  <c r="R64"/>
  <c r="P64"/>
  <c r="N64"/>
  <c r="AG63"/>
  <c r="AF63"/>
  <c r="AE63"/>
  <c r="AD63"/>
  <c r="AC63"/>
  <c r="AB63"/>
  <c r="AA63"/>
  <c r="Z63"/>
  <c r="Y63"/>
  <c r="X63"/>
  <c r="W63"/>
  <c r="V63"/>
  <c r="U63"/>
  <c r="T63"/>
  <c r="S63"/>
  <c r="R63"/>
  <c r="Q63"/>
  <c r="P63"/>
  <c r="O63"/>
  <c r="N63"/>
  <c r="AG62"/>
  <c r="AB62"/>
  <c r="Z62"/>
  <c r="X62"/>
  <c r="V62"/>
  <c r="T62"/>
  <c r="R62"/>
  <c r="P62"/>
  <c r="N62"/>
  <c r="L62"/>
  <c r="J62"/>
  <c r="AG61"/>
  <c r="AF61"/>
  <c r="AE61"/>
  <c r="AD61"/>
  <c r="AC61"/>
  <c r="AB61"/>
  <c r="AA61"/>
  <c r="Z61"/>
  <c r="Y61"/>
  <c r="X61"/>
  <c r="W61"/>
  <c r="V61"/>
  <c r="U61"/>
  <c r="T61"/>
  <c r="S61"/>
  <c r="R61"/>
  <c r="Q61"/>
  <c r="P61"/>
  <c r="O61"/>
  <c r="N61"/>
  <c r="M61"/>
  <c r="L61"/>
  <c r="K61"/>
  <c r="J61"/>
  <c r="I61"/>
  <c r="AG60"/>
  <c r="AF60"/>
  <c r="AE60"/>
  <c r="AD60"/>
  <c r="AC60"/>
  <c r="AB60"/>
  <c r="AA60"/>
  <c r="Z60"/>
  <c r="Y60"/>
  <c r="X60"/>
  <c r="W60"/>
  <c r="V60"/>
  <c r="U60"/>
  <c r="T60"/>
  <c r="S60"/>
  <c r="R60"/>
  <c r="Q60"/>
  <c r="P60"/>
  <c r="O60"/>
  <c r="N60"/>
  <c r="M60"/>
  <c r="L60"/>
  <c r="K60"/>
  <c r="J60"/>
  <c r="I60"/>
  <c r="AG59"/>
  <c r="AB59"/>
  <c r="Z59"/>
  <c r="X59"/>
  <c r="V59"/>
  <c r="T59"/>
  <c r="R59"/>
  <c r="P59"/>
  <c r="N59"/>
  <c r="L59"/>
  <c r="J59"/>
  <c r="AG58"/>
  <c r="AF58"/>
  <c r="AE58"/>
  <c r="AD58"/>
  <c r="AC58"/>
  <c r="AB58"/>
  <c r="AA58"/>
  <c r="Z58"/>
  <c r="Y58"/>
  <c r="X58"/>
  <c r="W58"/>
  <c r="V58"/>
  <c r="U58"/>
  <c r="T58"/>
  <c r="S58"/>
  <c r="R58"/>
  <c r="Q58"/>
  <c r="P58"/>
  <c r="O58"/>
  <c r="N58"/>
  <c r="M58"/>
  <c r="L58"/>
  <c r="K58"/>
  <c r="J58"/>
  <c r="I58"/>
  <c r="AG57"/>
  <c r="AB57"/>
  <c r="Z57"/>
  <c r="X57"/>
  <c r="V57"/>
  <c r="T57"/>
  <c r="R57"/>
  <c r="P57"/>
  <c r="N57"/>
  <c r="L57"/>
  <c r="J57"/>
  <c r="AG56"/>
  <c r="AF56"/>
  <c r="AE56"/>
  <c r="AD56"/>
  <c r="AC56"/>
  <c r="AB56"/>
  <c r="AA56"/>
  <c r="Z56"/>
  <c r="Y56"/>
  <c r="X56"/>
  <c r="W56"/>
  <c r="V56"/>
  <c r="U56"/>
  <c r="T56"/>
  <c r="S56"/>
  <c r="R56"/>
  <c r="Q56"/>
  <c r="P56"/>
  <c r="O56"/>
  <c r="N56"/>
  <c r="M56"/>
  <c r="L56"/>
  <c r="K56"/>
  <c r="J56"/>
  <c r="I56"/>
  <c r="AG55"/>
  <c r="AF55"/>
  <c r="AE55"/>
  <c r="AD55"/>
  <c r="AC55"/>
  <c r="AB55"/>
  <c r="AA55"/>
  <c r="Z55"/>
  <c r="Y55"/>
  <c r="X55"/>
  <c r="W55"/>
  <c r="V55"/>
  <c r="U55"/>
  <c r="T55"/>
  <c r="S55"/>
  <c r="R55"/>
  <c r="Q55"/>
  <c r="P55"/>
  <c r="O55"/>
  <c r="N55"/>
  <c r="M55"/>
  <c r="L55"/>
  <c r="K55"/>
  <c r="J55"/>
  <c r="I55"/>
  <c r="AG54"/>
  <c r="AB54"/>
  <c r="Z54"/>
  <c r="X54"/>
  <c r="V54"/>
  <c r="T54"/>
  <c r="R54"/>
  <c r="P54"/>
  <c r="N54"/>
  <c r="L54"/>
  <c r="J54"/>
  <c r="AG53"/>
  <c r="AF53"/>
  <c r="AE53"/>
  <c r="AD53"/>
  <c r="AC53"/>
  <c r="AB53"/>
  <c r="AA53"/>
  <c r="Z53"/>
  <c r="Y53"/>
  <c r="X53"/>
  <c r="W53"/>
  <c r="V53"/>
  <c r="U53"/>
  <c r="T53"/>
  <c r="S53"/>
  <c r="R53"/>
  <c r="Q53"/>
  <c r="P53"/>
  <c r="O53"/>
  <c r="N53"/>
  <c r="M53"/>
  <c r="L53"/>
  <c r="K53"/>
  <c r="J53"/>
  <c r="I53"/>
  <c r="AG52"/>
  <c r="AB52"/>
  <c r="Z52"/>
  <c r="X52"/>
  <c r="V52"/>
  <c r="T52"/>
  <c r="R52"/>
  <c r="P52"/>
  <c r="N52"/>
  <c r="L52"/>
  <c r="J52"/>
  <c r="AG51"/>
  <c r="AF51"/>
  <c r="AE51"/>
  <c r="AD51"/>
  <c r="AC51"/>
  <c r="AB51"/>
  <c r="AA51"/>
  <c r="Z51"/>
  <c r="Y51"/>
  <c r="X51"/>
  <c r="W51"/>
  <c r="V51"/>
  <c r="U51"/>
  <c r="T51"/>
  <c r="S51"/>
  <c r="R51"/>
  <c r="Q51"/>
  <c r="P51"/>
  <c r="O51"/>
  <c r="N51"/>
  <c r="M51"/>
  <c r="L51"/>
  <c r="K51"/>
  <c r="J51"/>
  <c r="I51"/>
  <c r="AG50"/>
  <c r="AB50"/>
  <c r="Z50"/>
  <c r="X50"/>
  <c r="V50"/>
  <c r="T50"/>
  <c r="R50"/>
  <c r="P50"/>
  <c r="N50"/>
  <c r="L50"/>
  <c r="J50"/>
  <c r="AG49"/>
  <c r="AF49"/>
  <c r="AE49"/>
  <c r="AD49"/>
  <c r="AC49"/>
  <c r="AB49"/>
  <c r="AA49"/>
  <c r="Z49"/>
  <c r="Y49"/>
  <c r="X49"/>
  <c r="W49"/>
  <c r="V49"/>
  <c r="U49"/>
  <c r="T49"/>
  <c r="S49"/>
  <c r="R49"/>
  <c r="Q49"/>
  <c r="P49"/>
  <c r="O49"/>
  <c r="N49"/>
  <c r="M49"/>
  <c r="L49"/>
  <c r="K49"/>
  <c r="J49"/>
  <c r="I49"/>
  <c r="AG48"/>
  <c r="AF48"/>
  <c r="AE48"/>
  <c r="AD48"/>
  <c r="AC48"/>
  <c r="AB48"/>
  <c r="AA48"/>
  <c r="Z48"/>
  <c r="Y48"/>
  <c r="X48"/>
  <c r="W48"/>
  <c r="V48"/>
  <c r="U48"/>
  <c r="T48"/>
  <c r="S48"/>
  <c r="R48"/>
  <c r="Q48"/>
  <c r="P48"/>
  <c r="O48"/>
  <c r="N48"/>
  <c r="M48"/>
  <c r="L48"/>
  <c r="K48"/>
  <c r="J48"/>
  <c r="I48"/>
  <c r="AG47"/>
  <c r="AB47"/>
  <c r="AA47"/>
  <c r="Z47"/>
  <c r="Y47"/>
  <c r="X47"/>
  <c r="W47"/>
  <c r="V47"/>
  <c r="U47"/>
  <c r="T47"/>
  <c r="R47"/>
  <c r="P47"/>
  <c r="N47"/>
  <c r="L47"/>
  <c r="J47"/>
  <c r="AG46"/>
  <c r="AF46"/>
  <c r="AE46"/>
  <c r="AD46"/>
  <c r="AC46"/>
  <c r="AB46"/>
  <c r="AA46"/>
  <c r="Z46"/>
  <c r="Y46"/>
  <c r="X46"/>
  <c r="W46"/>
  <c r="V46"/>
  <c r="U46"/>
  <c r="T46"/>
  <c r="S46"/>
  <c r="R46"/>
  <c r="Q46"/>
  <c r="P46"/>
  <c r="O46"/>
  <c r="N46"/>
  <c r="M46"/>
  <c r="L46"/>
  <c r="K46"/>
  <c r="J46"/>
  <c r="I46"/>
  <c r="AG45"/>
  <c r="AF45"/>
  <c r="AE45"/>
  <c r="AD45"/>
  <c r="AC45"/>
  <c r="AB45"/>
  <c r="AA45"/>
  <c r="Z45"/>
  <c r="Y45"/>
  <c r="X45"/>
  <c r="W45"/>
  <c r="V45"/>
  <c r="U45"/>
  <c r="T45"/>
  <c r="S45"/>
  <c r="R45"/>
  <c r="Q45"/>
  <c r="P45"/>
  <c r="O45"/>
  <c r="N45"/>
  <c r="M45"/>
  <c r="L45"/>
  <c r="K45"/>
  <c r="J45"/>
  <c r="I45"/>
  <c r="H45"/>
  <c r="G45"/>
  <c r="AG44"/>
  <c r="AF44"/>
  <c r="AE44"/>
  <c r="AD44"/>
  <c r="AC44"/>
  <c r="AB44"/>
  <c r="AA44"/>
  <c r="Z44"/>
  <c r="Y44"/>
  <c r="X44"/>
  <c r="W44"/>
  <c r="V44"/>
  <c r="U44"/>
  <c r="T44"/>
  <c r="S44"/>
  <c r="R44"/>
  <c r="Q44"/>
  <c r="P44"/>
  <c r="O44"/>
  <c r="N44"/>
  <c r="M44"/>
  <c r="L44"/>
  <c r="K44"/>
  <c r="J44"/>
  <c r="I44"/>
  <c r="H44"/>
  <c r="G44"/>
  <c r="AB43"/>
  <c r="Z43"/>
  <c r="X43"/>
  <c r="V43"/>
  <c r="T43"/>
  <c r="R43"/>
  <c r="P43"/>
  <c r="N43"/>
  <c r="L43"/>
  <c r="J43"/>
  <c r="AF42"/>
  <c r="AE42"/>
  <c r="AD42"/>
  <c r="AC42"/>
  <c r="AB42"/>
  <c r="AA42"/>
  <c r="Z42"/>
  <c r="Y42"/>
  <c r="X42"/>
  <c r="W42"/>
  <c r="V42"/>
  <c r="U42"/>
  <c r="T42"/>
  <c r="S42"/>
  <c r="R42"/>
  <c r="Q42"/>
  <c r="P42"/>
  <c r="O42"/>
  <c r="N42"/>
  <c r="M42"/>
  <c r="L42"/>
  <c r="K42"/>
  <c r="J42"/>
  <c r="I42"/>
  <c r="AB41"/>
  <c r="Z41"/>
  <c r="X41"/>
  <c r="V41"/>
  <c r="T41"/>
  <c r="R41"/>
  <c r="P41"/>
  <c r="N41"/>
  <c r="L41"/>
  <c r="J41"/>
  <c r="AF40"/>
  <c r="AE40"/>
  <c r="AD40"/>
  <c r="AC40"/>
  <c r="AB40"/>
  <c r="AA40"/>
  <c r="Z40"/>
  <c r="Y40"/>
  <c r="X40"/>
  <c r="W40"/>
  <c r="V40"/>
  <c r="U40"/>
  <c r="T40"/>
  <c r="S40"/>
  <c r="R40"/>
  <c r="Q40"/>
  <c r="P40"/>
  <c r="O40"/>
  <c r="N40"/>
  <c r="M40"/>
  <c r="L40"/>
  <c r="K40"/>
  <c r="J40"/>
  <c r="I40"/>
  <c r="AF39"/>
  <c r="AE39"/>
  <c r="AD39"/>
  <c r="AC39"/>
  <c r="AB39"/>
  <c r="AA39"/>
  <c r="Z39"/>
  <c r="Y39"/>
  <c r="X39"/>
  <c r="W39"/>
  <c r="V39"/>
  <c r="U39"/>
  <c r="T39"/>
  <c r="S39"/>
  <c r="R39"/>
  <c r="Q39"/>
  <c r="P39"/>
  <c r="O39"/>
  <c r="N39"/>
  <c r="M39"/>
  <c r="L39"/>
  <c r="K39"/>
  <c r="J39"/>
  <c r="I39"/>
  <c r="AF38"/>
  <c r="AE38"/>
  <c r="AD38"/>
  <c r="AC38"/>
  <c r="AB38"/>
  <c r="AA38"/>
  <c r="Z38"/>
  <c r="Y38"/>
  <c r="X38"/>
  <c r="W38"/>
  <c r="V38"/>
  <c r="U38"/>
  <c r="T38"/>
  <c r="S38"/>
  <c r="R38"/>
  <c r="Q38"/>
  <c r="P38"/>
  <c r="O38"/>
  <c r="N38"/>
  <c r="M38"/>
  <c r="L38"/>
  <c r="K38"/>
  <c r="J38"/>
  <c r="I38"/>
  <c r="AF37"/>
  <c r="AE37"/>
  <c r="AD37"/>
  <c r="AC37"/>
  <c r="AB37"/>
  <c r="AA37"/>
  <c r="Z37"/>
  <c r="Y37"/>
  <c r="X37"/>
  <c r="W37"/>
  <c r="V37"/>
  <c r="U37"/>
  <c r="T37"/>
  <c r="S37"/>
  <c r="R37"/>
  <c r="Q37"/>
  <c r="P37"/>
  <c r="O37"/>
  <c r="N37"/>
  <c r="M37"/>
  <c r="L37"/>
  <c r="K37"/>
  <c r="J37"/>
  <c r="I37"/>
  <c r="AG36"/>
  <c r="AF36"/>
  <c r="AE36"/>
  <c r="AD36"/>
  <c r="AC36"/>
  <c r="AB36"/>
  <c r="AA36"/>
  <c r="Z36"/>
  <c r="Y36"/>
  <c r="X36"/>
  <c r="W36"/>
  <c r="V36"/>
  <c r="U36"/>
  <c r="T36"/>
  <c r="S36"/>
  <c r="R36"/>
  <c r="Q36"/>
  <c r="P36"/>
  <c r="O36"/>
  <c r="N36"/>
  <c r="M36"/>
  <c r="L36"/>
  <c r="K36"/>
  <c r="J36"/>
  <c r="I36"/>
  <c r="H36"/>
  <c r="G36"/>
  <c r="AG35"/>
  <c r="AB35"/>
  <c r="Z35"/>
  <c r="X35"/>
  <c r="V35"/>
  <c r="T35"/>
  <c r="R35"/>
  <c r="P35"/>
  <c r="N35"/>
  <c r="L35"/>
  <c r="J35"/>
  <c r="AG34"/>
  <c r="AF34"/>
  <c r="AE34"/>
  <c r="AD34"/>
  <c r="AC34"/>
  <c r="AB34"/>
  <c r="AA34"/>
  <c r="Z34"/>
  <c r="Y34"/>
  <c r="X34"/>
  <c r="W34"/>
  <c r="V34"/>
  <c r="U34"/>
  <c r="T34"/>
  <c r="S34"/>
  <c r="R34"/>
  <c r="Q34"/>
  <c r="P34"/>
  <c r="O34"/>
  <c r="N34"/>
  <c r="M34"/>
  <c r="L34"/>
  <c r="K34"/>
  <c r="J34"/>
  <c r="I34"/>
  <c r="AG33"/>
  <c r="AF33"/>
  <c r="AE33"/>
  <c r="AD33"/>
  <c r="AC33"/>
  <c r="AB33"/>
  <c r="AA33"/>
  <c r="Z33"/>
  <c r="Y33"/>
  <c r="X33"/>
  <c r="W33"/>
  <c r="V33"/>
  <c r="U33"/>
  <c r="T33"/>
  <c r="S33"/>
  <c r="R33"/>
  <c r="Q33"/>
  <c r="P33"/>
  <c r="O33"/>
  <c r="N33"/>
  <c r="M33"/>
  <c r="L33"/>
  <c r="K33"/>
  <c r="J33"/>
  <c r="I33"/>
  <c r="AG32"/>
  <c r="AB32"/>
  <c r="Z32"/>
  <c r="X32"/>
  <c r="V32"/>
  <c r="T32"/>
  <c r="R32"/>
  <c r="P32"/>
  <c r="N32"/>
  <c r="L32"/>
  <c r="J32"/>
  <c r="AG31"/>
  <c r="AF31"/>
  <c r="AE31"/>
  <c r="AD31"/>
  <c r="AC31"/>
  <c r="AB31"/>
  <c r="AA31"/>
  <c r="Z31"/>
  <c r="Y31"/>
  <c r="X31"/>
  <c r="W31"/>
  <c r="V31"/>
  <c r="U31"/>
  <c r="T31"/>
  <c r="S31"/>
  <c r="R31"/>
  <c r="Q31"/>
  <c r="P31"/>
  <c r="O31"/>
  <c r="N31"/>
  <c r="M31"/>
  <c r="L31"/>
  <c r="K31"/>
  <c r="J31"/>
  <c r="I31"/>
  <c r="AB30"/>
  <c r="Z30"/>
  <c r="X30"/>
  <c r="V30"/>
  <c r="T30"/>
  <c r="R30"/>
  <c r="P30"/>
  <c r="N30"/>
  <c r="L30"/>
  <c r="J30"/>
  <c r="AF29"/>
  <c r="AE29"/>
  <c r="AD29"/>
  <c r="AC29"/>
  <c r="AB29"/>
  <c r="AA29"/>
  <c r="Z29"/>
  <c r="Y29"/>
  <c r="X29"/>
  <c r="W29"/>
  <c r="V29"/>
  <c r="U29"/>
  <c r="T29"/>
  <c r="S29"/>
  <c r="R29"/>
  <c r="Q29"/>
  <c r="P29"/>
  <c r="O29"/>
  <c r="N29"/>
  <c r="M29"/>
  <c r="L29"/>
  <c r="K29"/>
  <c r="J29"/>
  <c r="I29"/>
  <c r="AG28"/>
  <c r="AF28"/>
  <c r="AE28"/>
  <c r="AD28"/>
  <c r="AC28"/>
  <c r="AB28"/>
  <c r="AA28"/>
  <c r="Z28"/>
  <c r="Y28"/>
  <c r="X28"/>
  <c r="W28"/>
  <c r="V28"/>
  <c r="U28"/>
  <c r="T28"/>
  <c r="S28"/>
  <c r="R28"/>
  <c r="Q28"/>
  <c r="P28"/>
  <c r="O28"/>
  <c r="N28"/>
  <c r="M28"/>
  <c r="L28"/>
  <c r="K28"/>
  <c r="J28"/>
  <c r="I28"/>
  <c r="AG27"/>
  <c r="AB27"/>
  <c r="Z27"/>
  <c r="X27"/>
  <c r="W27"/>
  <c r="V27"/>
  <c r="U27"/>
  <c r="T27"/>
  <c r="R27"/>
  <c r="P27"/>
  <c r="N27"/>
  <c r="L27"/>
  <c r="J27"/>
  <c r="AG26"/>
  <c r="AF26"/>
  <c r="AE26"/>
  <c r="AD26"/>
  <c r="AC26"/>
  <c r="AB26"/>
  <c r="AA26"/>
  <c r="Z26"/>
  <c r="Y26"/>
  <c r="X26"/>
  <c r="W26"/>
  <c r="V26"/>
  <c r="U26"/>
  <c r="T26"/>
  <c r="S26"/>
  <c r="R26"/>
  <c r="Q26"/>
  <c r="P26"/>
  <c r="O26"/>
  <c r="N26"/>
  <c r="M26"/>
  <c r="L26"/>
  <c r="K26"/>
  <c r="J26"/>
  <c r="I26"/>
  <c r="AG25"/>
  <c r="AF25"/>
  <c r="AE25"/>
  <c r="AD25"/>
  <c r="AC25"/>
  <c r="AB25"/>
  <c r="AA25"/>
  <c r="Z25"/>
  <c r="Y25"/>
  <c r="X25"/>
  <c r="W25"/>
  <c r="V25"/>
  <c r="U25"/>
  <c r="T25"/>
  <c r="S25"/>
  <c r="R25"/>
  <c r="Q25"/>
  <c r="P25"/>
  <c r="O25"/>
  <c r="N25"/>
  <c r="M25"/>
  <c r="L25"/>
  <c r="K25"/>
  <c r="J25"/>
  <c r="I25"/>
  <c r="AG24"/>
  <c r="AF24"/>
  <c r="AE24"/>
  <c r="AD24"/>
  <c r="AC24"/>
  <c r="AB24"/>
  <c r="AA24"/>
  <c r="Z24"/>
  <c r="Y24"/>
  <c r="X24"/>
  <c r="W24"/>
  <c r="V24"/>
  <c r="U24"/>
  <c r="T24"/>
  <c r="S24"/>
  <c r="R24"/>
  <c r="Q24"/>
  <c r="P24"/>
  <c r="O24"/>
  <c r="N24"/>
  <c r="M24"/>
  <c r="L24"/>
  <c r="K24"/>
  <c r="J24"/>
  <c r="I24"/>
  <c r="H24"/>
  <c r="G24"/>
  <c r="AG23"/>
  <c r="AF23"/>
  <c r="AE23"/>
  <c r="AD23"/>
  <c r="AC23"/>
  <c r="AB23"/>
  <c r="AA23"/>
  <c r="Z23"/>
  <c r="Y23"/>
  <c r="X23"/>
  <c r="W23"/>
  <c r="V23"/>
  <c r="U23"/>
  <c r="T23"/>
  <c r="S23"/>
  <c r="R23"/>
  <c r="Q23"/>
  <c r="P23"/>
  <c r="O23"/>
  <c r="N23"/>
  <c r="M23"/>
  <c r="L23"/>
  <c r="K23"/>
  <c r="J23"/>
  <c r="I23"/>
  <c r="H23"/>
  <c r="G23"/>
  <c r="AG22"/>
  <c r="AB22"/>
  <c r="AG21"/>
  <c r="AF21"/>
  <c r="AE21"/>
  <c r="AD21"/>
  <c r="AC21"/>
  <c r="AB21"/>
  <c r="AA21"/>
  <c r="AG20"/>
  <c r="AF20"/>
  <c r="AE20"/>
  <c r="AD20"/>
  <c r="AC20"/>
  <c r="AB20"/>
  <c r="AA20"/>
  <c r="AG19"/>
  <c r="AB19"/>
  <c r="Z19"/>
  <c r="X19"/>
  <c r="V19"/>
  <c r="T19"/>
  <c r="AG18"/>
  <c r="AF18"/>
  <c r="AE18"/>
  <c r="AD18"/>
  <c r="AB18"/>
  <c r="Z18"/>
  <c r="X18"/>
  <c r="V18"/>
  <c r="T18"/>
  <c r="AG17"/>
  <c r="AF17"/>
  <c r="AE17"/>
  <c r="AD17"/>
  <c r="AB17"/>
  <c r="Z17"/>
  <c r="X17"/>
  <c r="V17"/>
  <c r="T17"/>
  <c r="AG16"/>
  <c r="AF16"/>
  <c r="AE16"/>
  <c r="AD16"/>
  <c r="AC16"/>
  <c r="AB16"/>
  <c r="AA16"/>
  <c r="Z16"/>
  <c r="X16"/>
  <c r="V16"/>
  <c r="T16"/>
  <c r="AG15"/>
  <c r="AF15"/>
  <c r="AE15"/>
  <c r="AD15"/>
  <c r="AC15"/>
  <c r="AB15"/>
  <c r="AA15"/>
  <c r="Z15"/>
  <c r="Y15"/>
  <c r="X15"/>
  <c r="W15"/>
  <c r="V15"/>
  <c r="U15"/>
  <c r="T15"/>
  <c r="AG14"/>
  <c r="AF14"/>
  <c r="AE14"/>
  <c r="AD14"/>
  <c r="AC14"/>
  <c r="AB14"/>
  <c r="AA14"/>
  <c r="Z14"/>
  <c r="Y14"/>
  <c r="X14"/>
  <c r="W14"/>
  <c r="V14"/>
  <c r="U14"/>
  <c r="T14"/>
  <c r="S14"/>
  <c r="R14"/>
  <c r="Q14"/>
  <c r="P14"/>
  <c r="O14"/>
  <c r="N14"/>
  <c r="M14"/>
  <c r="L14"/>
  <c r="K14"/>
  <c r="J14"/>
  <c r="I14"/>
  <c r="H14"/>
  <c r="G14"/>
  <c r="AE829" i="29"/>
  <c r="AD829"/>
  <c r="AC829"/>
  <c r="AB829"/>
  <c r="AA829"/>
  <c r="Z829"/>
  <c r="Y829"/>
  <c r="X829"/>
  <c r="W829"/>
  <c r="V829"/>
  <c r="U829"/>
  <c r="T829"/>
  <c r="S829"/>
  <c r="R829"/>
  <c r="Q829"/>
  <c r="P829"/>
  <c r="O829"/>
  <c r="N829"/>
  <c r="M829"/>
  <c r="L829"/>
  <c r="K829"/>
  <c r="J829"/>
  <c r="I829"/>
  <c r="H829"/>
  <c r="G829"/>
  <c r="AE828"/>
  <c r="AC828"/>
  <c r="AB828"/>
  <c r="AA828"/>
  <c r="Z828"/>
  <c r="Y828"/>
  <c r="X828"/>
  <c r="W828"/>
  <c r="V828"/>
  <c r="U828"/>
  <c r="T828"/>
  <c r="S828"/>
  <c r="R828"/>
  <c r="Q828"/>
  <c r="P828"/>
  <c r="O828"/>
  <c r="N828"/>
  <c r="M828"/>
  <c r="L828"/>
  <c r="K828"/>
  <c r="J828"/>
  <c r="H828"/>
  <c r="AE827"/>
  <c r="AC827"/>
  <c r="AB827"/>
  <c r="AA827"/>
  <c r="Z827"/>
  <c r="Y827"/>
  <c r="X827"/>
  <c r="W827"/>
  <c r="V827"/>
  <c r="U827"/>
  <c r="T827"/>
  <c r="S827"/>
  <c r="R827"/>
  <c r="Q827"/>
  <c r="P827"/>
  <c r="O827"/>
  <c r="N827"/>
  <c r="M827"/>
  <c r="L827"/>
  <c r="K827"/>
  <c r="J827"/>
  <c r="I827"/>
  <c r="H827"/>
  <c r="G827"/>
  <c r="AE826"/>
  <c r="AC826"/>
  <c r="AB826"/>
  <c r="AA826"/>
  <c r="Z826"/>
  <c r="Y826"/>
  <c r="X826"/>
  <c r="W826"/>
  <c r="V826"/>
  <c r="U826"/>
  <c r="T826"/>
  <c r="S826"/>
  <c r="R826"/>
  <c r="Q826"/>
  <c r="P826"/>
  <c r="O826"/>
  <c r="N826"/>
  <c r="M826"/>
  <c r="L826"/>
  <c r="K826"/>
  <c r="J826"/>
  <c r="I826"/>
  <c r="H826"/>
  <c r="G826"/>
  <c r="AE825"/>
  <c r="AC825"/>
  <c r="AB825"/>
  <c r="AA825"/>
  <c r="Z825"/>
  <c r="Y825"/>
  <c r="X825"/>
  <c r="W825"/>
  <c r="V825"/>
  <c r="U825"/>
  <c r="T825"/>
  <c r="S825"/>
  <c r="R825"/>
  <c r="Q825"/>
  <c r="P825"/>
  <c r="O825"/>
  <c r="N825"/>
  <c r="M825"/>
  <c r="L825"/>
  <c r="K825"/>
  <c r="J825"/>
  <c r="I825"/>
  <c r="H825"/>
  <c r="G825"/>
  <c r="AE824"/>
  <c r="AC824"/>
  <c r="AB824"/>
  <c r="AA824"/>
  <c r="Z824"/>
  <c r="Y824"/>
  <c r="X824"/>
  <c r="W824"/>
  <c r="V824"/>
  <c r="U824"/>
  <c r="T824"/>
  <c r="S824"/>
  <c r="R824"/>
  <c r="Q824"/>
  <c r="P824"/>
  <c r="O824"/>
  <c r="N824"/>
  <c r="M824"/>
  <c r="L824"/>
  <c r="K824"/>
  <c r="J824"/>
  <c r="I824"/>
  <c r="H824"/>
  <c r="G824"/>
  <c r="AE823"/>
  <c r="AC823"/>
  <c r="AB823"/>
  <c r="AA823"/>
  <c r="Z823"/>
  <c r="Y823"/>
  <c r="X823"/>
  <c r="W823"/>
  <c r="V823"/>
  <c r="U823"/>
  <c r="T823"/>
  <c r="S823"/>
  <c r="R823"/>
  <c r="Q823"/>
  <c r="P823"/>
  <c r="O823"/>
  <c r="N823"/>
  <c r="M823"/>
  <c r="L823"/>
  <c r="K823"/>
  <c r="J823"/>
  <c r="I823"/>
  <c r="H823"/>
  <c r="G823"/>
  <c r="AE822"/>
  <c r="AD822"/>
  <c r="AC822"/>
  <c r="AB822"/>
  <c r="AA822"/>
  <c r="Z822"/>
  <c r="Y822"/>
  <c r="X822"/>
  <c r="W822"/>
  <c r="V822"/>
  <c r="U822"/>
  <c r="T822"/>
  <c r="S822"/>
  <c r="R822"/>
  <c r="Q822"/>
  <c r="P822"/>
  <c r="O822"/>
  <c r="N822"/>
  <c r="M822"/>
  <c r="L822"/>
  <c r="K822"/>
  <c r="J822"/>
  <c r="I822"/>
  <c r="H822"/>
  <c r="G822"/>
  <c r="AE821"/>
  <c r="AD821"/>
  <c r="AC821"/>
  <c r="AB821"/>
  <c r="AA821"/>
  <c r="Z821"/>
  <c r="Y821"/>
  <c r="X821"/>
  <c r="W821"/>
  <c r="V821"/>
  <c r="U821"/>
  <c r="T821"/>
  <c r="S821"/>
  <c r="R821"/>
  <c r="Q821"/>
  <c r="P821"/>
  <c r="O821"/>
  <c r="N821"/>
  <c r="M821"/>
  <c r="L821"/>
  <c r="K821"/>
  <c r="J821"/>
  <c r="I821"/>
  <c r="H821"/>
  <c r="G821"/>
  <c r="AE820"/>
  <c r="AD820"/>
  <c r="AC820"/>
  <c r="AB820"/>
  <c r="AA820"/>
  <c r="Z820"/>
  <c r="Y820"/>
  <c r="X820"/>
  <c r="W820"/>
  <c r="V820"/>
  <c r="U820"/>
  <c r="T820"/>
  <c r="S820"/>
  <c r="R820"/>
  <c r="Q820"/>
  <c r="P820"/>
  <c r="O820"/>
  <c r="N820"/>
  <c r="M820"/>
  <c r="L820"/>
  <c r="K820"/>
  <c r="J820"/>
  <c r="I820"/>
  <c r="H820"/>
  <c r="G820"/>
  <c r="AE819"/>
  <c r="AD819"/>
  <c r="AC819"/>
  <c r="AB819"/>
  <c r="AA819"/>
  <c r="Z819"/>
  <c r="Y819"/>
  <c r="X819"/>
  <c r="W819"/>
  <c r="V819"/>
  <c r="U819"/>
  <c r="T819"/>
  <c r="S819"/>
  <c r="R819"/>
  <c r="Q819"/>
  <c r="P819"/>
  <c r="O819"/>
  <c r="N819"/>
  <c r="M819"/>
  <c r="L819"/>
  <c r="K819"/>
  <c r="J819"/>
  <c r="I819"/>
  <c r="H819"/>
  <c r="G819"/>
  <c r="AE818"/>
  <c r="AD818"/>
  <c r="AC818"/>
  <c r="AB818"/>
  <c r="AA818"/>
  <c r="Z818"/>
  <c r="Y818"/>
  <c r="X818"/>
  <c r="W818"/>
  <c r="V818"/>
  <c r="U818"/>
  <c r="T818"/>
  <c r="S818"/>
  <c r="R818"/>
  <c r="Q818"/>
  <c r="P818"/>
  <c r="O818"/>
  <c r="N818"/>
  <c r="M818"/>
  <c r="L818"/>
  <c r="K818"/>
  <c r="J818"/>
  <c r="I818"/>
  <c r="H818"/>
  <c r="G818"/>
  <c r="AE817"/>
  <c r="AD817"/>
  <c r="AC817"/>
  <c r="AB817"/>
  <c r="AA817"/>
  <c r="Z817"/>
  <c r="Y817"/>
  <c r="X817"/>
  <c r="W817"/>
  <c r="V817"/>
  <c r="U817"/>
  <c r="T817"/>
  <c r="S817"/>
  <c r="R817"/>
  <c r="Q817"/>
  <c r="P817"/>
  <c r="O817"/>
  <c r="N817"/>
  <c r="M817"/>
  <c r="L817"/>
  <c r="K817"/>
  <c r="J817"/>
  <c r="I817"/>
  <c r="H817"/>
  <c r="G817"/>
  <c r="F817"/>
  <c r="E817"/>
  <c r="AE816"/>
  <c r="AD816"/>
  <c r="AC816"/>
  <c r="AB816"/>
  <c r="AA816"/>
  <c r="Z816"/>
  <c r="Y816"/>
  <c r="X816"/>
  <c r="W816"/>
  <c r="V816"/>
  <c r="U816"/>
  <c r="T816"/>
  <c r="S816"/>
  <c r="R816"/>
  <c r="Q816"/>
  <c r="P816"/>
  <c r="O816"/>
  <c r="N816"/>
  <c r="M816"/>
  <c r="L816"/>
  <c r="K816"/>
  <c r="J816"/>
  <c r="I816"/>
  <c r="H816"/>
  <c r="G816"/>
  <c r="F816"/>
  <c r="E816"/>
  <c r="AD815"/>
  <c r="AC815"/>
  <c r="AB815"/>
  <c r="AA815"/>
  <c r="Z815"/>
  <c r="Y815"/>
  <c r="X815"/>
  <c r="W815"/>
  <c r="V815"/>
  <c r="U815"/>
  <c r="T815"/>
  <c r="S815"/>
  <c r="R815"/>
  <c r="Q815"/>
  <c r="P815"/>
  <c r="O815"/>
  <c r="N815"/>
  <c r="M815"/>
  <c r="L815"/>
  <c r="K815"/>
  <c r="J815"/>
  <c r="I815"/>
  <c r="H815"/>
  <c r="G815"/>
  <c r="AD814"/>
  <c r="AC814"/>
  <c r="AB814"/>
  <c r="AA814"/>
  <c r="Z814"/>
  <c r="Y814"/>
  <c r="X814"/>
  <c r="W814"/>
  <c r="V814"/>
  <c r="U814"/>
  <c r="T814"/>
  <c r="S814"/>
  <c r="R814"/>
  <c r="Q814"/>
  <c r="P814"/>
  <c r="O814"/>
  <c r="N814"/>
  <c r="M814"/>
  <c r="L814"/>
  <c r="K814"/>
  <c r="J814"/>
  <c r="I814"/>
  <c r="H814"/>
  <c r="G814"/>
  <c r="AD813"/>
  <c r="AC813"/>
  <c r="AB813"/>
  <c r="AA813"/>
  <c r="Z813"/>
  <c r="Y813"/>
  <c r="X813"/>
  <c r="W813"/>
  <c r="V813"/>
  <c r="U813"/>
  <c r="T813"/>
  <c r="S813"/>
  <c r="R813"/>
  <c r="Q813"/>
  <c r="P813"/>
  <c r="O813"/>
  <c r="N813"/>
  <c r="M813"/>
  <c r="L813"/>
  <c r="K813"/>
  <c r="J813"/>
  <c r="I813"/>
  <c r="H813"/>
  <c r="G813"/>
  <c r="AE812"/>
  <c r="AD812"/>
  <c r="AC812"/>
  <c r="AB812"/>
  <c r="AA812"/>
  <c r="Z812"/>
  <c r="Y812"/>
  <c r="X812"/>
  <c r="W812"/>
  <c r="V812"/>
  <c r="U812"/>
  <c r="T812"/>
  <c r="S812"/>
  <c r="R812"/>
  <c r="Q812"/>
  <c r="P812"/>
  <c r="O812"/>
  <c r="N812"/>
  <c r="M812"/>
  <c r="L812"/>
  <c r="K812"/>
  <c r="J812"/>
  <c r="I812"/>
  <c r="H812"/>
  <c r="G812"/>
  <c r="AE811"/>
  <c r="AD811"/>
  <c r="AC811"/>
  <c r="AB811"/>
  <c r="AA811"/>
  <c r="Z811"/>
  <c r="Y811"/>
  <c r="X811"/>
  <c r="W811"/>
  <c r="V811"/>
  <c r="U811"/>
  <c r="T811"/>
  <c r="S811"/>
  <c r="R811"/>
  <c r="Q811"/>
  <c r="P811"/>
  <c r="O811"/>
  <c r="N811"/>
  <c r="M811"/>
  <c r="L811"/>
  <c r="K811"/>
  <c r="J811"/>
  <c r="I811"/>
  <c r="H811"/>
  <c r="G811"/>
  <c r="AE810"/>
  <c r="AD810"/>
  <c r="AC810"/>
  <c r="AB810"/>
  <c r="AA810"/>
  <c r="Z810"/>
  <c r="Y810"/>
  <c r="AE809"/>
  <c r="AD809"/>
  <c r="AC809"/>
  <c r="AB809"/>
  <c r="AA809"/>
  <c r="Z809"/>
  <c r="Y809"/>
  <c r="AE808"/>
  <c r="AD808"/>
  <c r="AC808"/>
  <c r="AB808"/>
  <c r="AA808"/>
  <c r="Z808"/>
  <c r="Y808"/>
  <c r="X808"/>
  <c r="W808"/>
  <c r="V808"/>
  <c r="U808"/>
  <c r="T808"/>
  <c r="S808"/>
  <c r="R808"/>
  <c r="Q808"/>
  <c r="P808"/>
  <c r="O808"/>
  <c r="N808"/>
  <c r="M808"/>
  <c r="L808"/>
  <c r="K808"/>
  <c r="J808"/>
  <c r="I808"/>
  <c r="H808"/>
  <c r="G808"/>
  <c r="AE807"/>
  <c r="AD807"/>
  <c r="AC807"/>
  <c r="AB807"/>
  <c r="AA807"/>
  <c r="Z807"/>
  <c r="Y807"/>
  <c r="X807"/>
  <c r="W807"/>
  <c r="V807"/>
  <c r="U807"/>
  <c r="T807"/>
  <c r="S807"/>
  <c r="R807"/>
  <c r="Q807"/>
  <c r="P807"/>
  <c r="O807"/>
  <c r="N807"/>
  <c r="M807"/>
  <c r="L807"/>
  <c r="K807"/>
  <c r="J807"/>
  <c r="I807"/>
  <c r="H807"/>
  <c r="G807"/>
  <c r="AE806"/>
  <c r="AD806"/>
  <c r="AC806"/>
  <c r="AB806"/>
  <c r="AA806"/>
  <c r="Z806"/>
  <c r="Y806"/>
  <c r="X806"/>
  <c r="W806"/>
  <c r="V806"/>
  <c r="U806"/>
  <c r="T806"/>
  <c r="S806"/>
  <c r="R806"/>
  <c r="Q806"/>
  <c r="P806"/>
  <c r="O806"/>
  <c r="N806"/>
  <c r="M806"/>
  <c r="L806"/>
  <c r="K806"/>
  <c r="J806"/>
  <c r="I806"/>
  <c r="H806"/>
  <c r="G806"/>
  <c r="AE805"/>
  <c r="AD805"/>
  <c r="AC805"/>
  <c r="AB805"/>
  <c r="AA805"/>
  <c r="Z805"/>
  <c r="Y805"/>
  <c r="X805"/>
  <c r="W805"/>
  <c r="V805"/>
  <c r="U805"/>
  <c r="T805"/>
  <c r="S805"/>
  <c r="R805"/>
  <c r="Q805"/>
  <c r="P805"/>
  <c r="O805"/>
  <c r="N805"/>
  <c r="M805"/>
  <c r="L805"/>
  <c r="K805"/>
  <c r="J805"/>
  <c r="I805"/>
  <c r="H805"/>
  <c r="G805"/>
  <c r="AE804"/>
  <c r="AD804"/>
  <c r="AC804"/>
  <c r="AB804"/>
  <c r="AA804"/>
  <c r="Z804"/>
  <c r="Y804"/>
  <c r="X804"/>
  <c r="W804"/>
  <c r="V804"/>
  <c r="U804"/>
  <c r="T804"/>
  <c r="S804"/>
  <c r="R804"/>
  <c r="Q804"/>
  <c r="P804"/>
  <c r="O804"/>
  <c r="N804"/>
  <c r="M804"/>
  <c r="L804"/>
  <c r="K804"/>
  <c r="J804"/>
  <c r="I804"/>
  <c r="H804"/>
  <c r="G804"/>
  <c r="AE803"/>
  <c r="AD803"/>
  <c r="AC803"/>
  <c r="AB803"/>
  <c r="AA803"/>
  <c r="Z803"/>
  <c r="Y803"/>
  <c r="X803"/>
  <c r="W803"/>
  <c r="V803"/>
  <c r="U803"/>
  <c r="T803"/>
  <c r="S803"/>
  <c r="R803"/>
  <c r="Q803"/>
  <c r="P803"/>
  <c r="O803"/>
  <c r="N803"/>
  <c r="M803"/>
  <c r="L803"/>
  <c r="K803"/>
  <c r="J803"/>
  <c r="I803"/>
  <c r="H803"/>
  <c r="G803"/>
  <c r="AE802"/>
  <c r="AD802"/>
  <c r="AC802"/>
  <c r="AB802"/>
  <c r="AA802"/>
  <c r="Z802"/>
  <c r="Y802"/>
  <c r="X802"/>
  <c r="W802"/>
  <c r="V802"/>
  <c r="U802"/>
  <c r="T802"/>
  <c r="S802"/>
  <c r="R802"/>
  <c r="Q802"/>
  <c r="P802"/>
  <c r="O802"/>
  <c r="N802"/>
  <c r="M802"/>
  <c r="L802"/>
  <c r="K802"/>
  <c r="J802"/>
  <c r="I802"/>
  <c r="H802"/>
  <c r="G802"/>
  <c r="F802"/>
  <c r="E802"/>
  <c r="Z801"/>
  <c r="X801"/>
  <c r="V801"/>
  <c r="T801"/>
  <c r="R801"/>
  <c r="N801"/>
  <c r="L801"/>
  <c r="J801"/>
  <c r="H801"/>
  <c r="AD800"/>
  <c r="AC800"/>
  <c r="AB800"/>
  <c r="AA800"/>
  <c r="Z800"/>
  <c r="Y800"/>
  <c r="X800"/>
  <c r="W800"/>
  <c r="V800"/>
  <c r="U800"/>
  <c r="T800"/>
  <c r="S800"/>
  <c r="R800"/>
  <c r="Q800"/>
  <c r="P800"/>
  <c r="O800"/>
  <c r="N800"/>
  <c r="M800"/>
  <c r="L800"/>
  <c r="K800"/>
  <c r="J800"/>
  <c r="I800"/>
  <c r="H800"/>
  <c r="G800"/>
  <c r="Z799"/>
  <c r="X799"/>
  <c r="V799"/>
  <c r="T799"/>
  <c r="R799"/>
  <c r="N799"/>
  <c r="L799"/>
  <c r="J799"/>
  <c r="H799"/>
  <c r="AD798"/>
  <c r="AC798"/>
  <c r="AB798"/>
  <c r="AA798"/>
  <c r="Z798"/>
  <c r="Y798"/>
  <c r="X798"/>
  <c r="W798"/>
  <c r="V798"/>
  <c r="U798"/>
  <c r="T798"/>
  <c r="S798"/>
  <c r="R798"/>
  <c r="Q798"/>
  <c r="P798"/>
  <c r="O798"/>
  <c r="N798"/>
  <c r="M798"/>
  <c r="L798"/>
  <c r="K798"/>
  <c r="J798"/>
  <c r="I798"/>
  <c r="H798"/>
  <c r="G798"/>
  <c r="AD797"/>
  <c r="AC797"/>
  <c r="AB797"/>
  <c r="AA797"/>
  <c r="Z797"/>
  <c r="Y797"/>
  <c r="X797"/>
  <c r="W797"/>
  <c r="V797"/>
  <c r="U797"/>
  <c r="T797"/>
  <c r="S797"/>
  <c r="R797"/>
  <c r="Q797"/>
  <c r="P797"/>
  <c r="O797"/>
  <c r="N797"/>
  <c r="M797"/>
  <c r="L797"/>
  <c r="K797"/>
  <c r="J797"/>
  <c r="I797"/>
  <c r="H797"/>
  <c r="G797"/>
  <c r="AD796"/>
  <c r="AC796"/>
  <c r="AB796"/>
  <c r="AA796"/>
  <c r="Z796"/>
  <c r="Y796"/>
  <c r="X796"/>
  <c r="W796"/>
  <c r="V796"/>
  <c r="U796"/>
  <c r="T796"/>
  <c r="S796"/>
  <c r="R796"/>
  <c r="Q796"/>
  <c r="P796"/>
  <c r="O796"/>
  <c r="N796"/>
  <c r="M796"/>
  <c r="L796"/>
  <c r="K796"/>
  <c r="J796"/>
  <c r="I796"/>
  <c r="H796"/>
  <c r="G796"/>
  <c r="AD795"/>
  <c r="AC795"/>
  <c r="AB795"/>
  <c r="AA795"/>
  <c r="Z795"/>
  <c r="Y795"/>
  <c r="X795"/>
  <c r="W795"/>
  <c r="V795"/>
  <c r="U795"/>
  <c r="T795"/>
  <c r="S795"/>
  <c r="R795"/>
  <c r="Q795"/>
  <c r="P795"/>
  <c r="O795"/>
  <c r="N795"/>
  <c r="M795"/>
  <c r="L795"/>
  <c r="K795"/>
  <c r="J795"/>
  <c r="I795"/>
  <c r="H795"/>
  <c r="G795"/>
  <c r="AE794"/>
  <c r="AD794"/>
  <c r="AC794"/>
  <c r="AB794"/>
  <c r="AA794"/>
  <c r="Z794"/>
  <c r="Y794"/>
  <c r="X794"/>
  <c r="W794"/>
  <c r="V794"/>
  <c r="U794"/>
  <c r="T794"/>
  <c r="S794"/>
  <c r="R794"/>
  <c r="Q794"/>
  <c r="P794"/>
  <c r="O794"/>
  <c r="N794"/>
  <c r="M794"/>
  <c r="L794"/>
  <c r="K794"/>
  <c r="J794"/>
  <c r="I794"/>
  <c r="H794"/>
  <c r="G794"/>
  <c r="F794"/>
  <c r="E794"/>
  <c r="AE793"/>
  <c r="AD793"/>
  <c r="AC793"/>
  <c r="AB793"/>
  <c r="AA793"/>
  <c r="Z793"/>
  <c r="Y793"/>
  <c r="X793"/>
  <c r="W793"/>
  <c r="V793"/>
  <c r="U793"/>
  <c r="T793"/>
  <c r="S793"/>
  <c r="R793"/>
  <c r="Q793"/>
  <c r="P793"/>
  <c r="O793"/>
  <c r="N793"/>
  <c r="M793"/>
  <c r="L793"/>
  <c r="K793"/>
  <c r="J793"/>
  <c r="I793"/>
  <c r="H793"/>
  <c r="G793"/>
  <c r="AE792"/>
  <c r="AD792"/>
  <c r="AC792"/>
  <c r="AB792"/>
  <c r="AA792"/>
  <c r="Z792"/>
  <c r="Y792"/>
  <c r="X792"/>
  <c r="W792"/>
  <c r="V792"/>
  <c r="U792"/>
  <c r="T792"/>
  <c r="S792"/>
  <c r="R792"/>
  <c r="Q792"/>
  <c r="P792"/>
  <c r="O792"/>
  <c r="N792"/>
  <c r="M792"/>
  <c r="L792"/>
  <c r="K792"/>
  <c r="J792"/>
  <c r="I792"/>
  <c r="H792"/>
  <c r="G792"/>
  <c r="AE791"/>
  <c r="AD791"/>
  <c r="AC791"/>
  <c r="AB791"/>
  <c r="AA791"/>
  <c r="Z791"/>
  <c r="Y791"/>
  <c r="X791"/>
  <c r="W791"/>
  <c r="V791"/>
  <c r="U791"/>
  <c r="T791"/>
  <c r="S791"/>
  <c r="R791"/>
  <c r="Q791"/>
  <c r="P791"/>
  <c r="O791"/>
  <c r="N791"/>
  <c r="M791"/>
  <c r="L791"/>
  <c r="K791"/>
  <c r="J791"/>
  <c r="I791"/>
  <c r="H791"/>
  <c r="G791"/>
  <c r="AE790"/>
  <c r="AD790"/>
  <c r="AC790"/>
  <c r="AB790"/>
  <c r="AA790"/>
  <c r="Z790"/>
  <c r="Y790"/>
  <c r="X790"/>
  <c r="W790"/>
  <c r="V790"/>
  <c r="U790"/>
  <c r="T790"/>
  <c r="S790"/>
  <c r="R790"/>
  <c r="Q790"/>
  <c r="P790"/>
  <c r="O790"/>
  <c r="N790"/>
  <c r="M790"/>
  <c r="L790"/>
  <c r="K790"/>
  <c r="J790"/>
  <c r="I790"/>
  <c r="H790"/>
  <c r="G790"/>
  <c r="AE789"/>
  <c r="AD789"/>
  <c r="AC789"/>
  <c r="AB789"/>
  <c r="AA789"/>
  <c r="Z789"/>
  <c r="Y789"/>
  <c r="X789"/>
  <c r="W789"/>
  <c r="V789"/>
  <c r="U789"/>
  <c r="T789"/>
  <c r="S789"/>
  <c r="R789"/>
  <c r="Q789"/>
  <c r="P789"/>
  <c r="O789"/>
  <c r="N789"/>
  <c r="M789"/>
  <c r="L789"/>
  <c r="K789"/>
  <c r="J789"/>
  <c r="I789"/>
  <c r="H789"/>
  <c r="G789"/>
  <c r="AD788"/>
  <c r="AC788"/>
  <c r="AB788"/>
  <c r="AA788"/>
  <c r="Z788"/>
  <c r="Y788"/>
  <c r="X788"/>
  <c r="W788"/>
  <c r="V788"/>
  <c r="U788"/>
  <c r="T788"/>
  <c r="S788"/>
  <c r="R788"/>
  <c r="Q788"/>
  <c r="P788"/>
  <c r="O788"/>
  <c r="N788"/>
  <c r="M788"/>
  <c r="L788"/>
  <c r="K788"/>
  <c r="J788"/>
  <c r="I788"/>
  <c r="H788"/>
  <c r="G788"/>
  <c r="AD787"/>
  <c r="AC787"/>
  <c r="AB787"/>
  <c r="AA787"/>
  <c r="Z787"/>
  <c r="Y787"/>
  <c r="X787"/>
  <c r="W787"/>
  <c r="V787"/>
  <c r="U787"/>
  <c r="T787"/>
  <c r="S787"/>
  <c r="R787"/>
  <c r="Q787"/>
  <c r="P787"/>
  <c r="O787"/>
  <c r="N787"/>
  <c r="M787"/>
  <c r="L787"/>
  <c r="K787"/>
  <c r="J787"/>
  <c r="I787"/>
  <c r="H787"/>
  <c r="G787"/>
  <c r="AD786"/>
  <c r="AC786"/>
  <c r="AB786"/>
  <c r="AA786"/>
  <c r="Z786"/>
  <c r="Y786"/>
  <c r="X786"/>
  <c r="W786"/>
  <c r="V786"/>
  <c r="U786"/>
  <c r="T786"/>
  <c r="S786"/>
  <c r="R786"/>
  <c r="Q786"/>
  <c r="P786"/>
  <c r="O786"/>
  <c r="N786"/>
  <c r="M786"/>
  <c r="L786"/>
  <c r="K786"/>
  <c r="J786"/>
  <c r="I786"/>
  <c r="H786"/>
  <c r="G786"/>
  <c r="Z785"/>
  <c r="X785"/>
  <c r="V785"/>
  <c r="T785"/>
  <c r="R785"/>
  <c r="N785"/>
  <c r="L785"/>
  <c r="J785"/>
  <c r="H785"/>
  <c r="AD784"/>
  <c r="AC784"/>
  <c r="AB784"/>
  <c r="AA784"/>
  <c r="Z784"/>
  <c r="Y784"/>
  <c r="X784"/>
  <c r="W784"/>
  <c r="V784"/>
  <c r="U784"/>
  <c r="T784"/>
  <c r="S784"/>
  <c r="R784"/>
  <c r="Q784"/>
  <c r="P784"/>
  <c r="O784"/>
  <c r="N784"/>
  <c r="M784"/>
  <c r="L784"/>
  <c r="K784"/>
  <c r="J784"/>
  <c r="I784"/>
  <c r="H784"/>
  <c r="G784"/>
  <c r="AD783"/>
  <c r="AC783"/>
  <c r="AB783"/>
  <c r="AA783"/>
  <c r="Z783"/>
  <c r="Y783"/>
  <c r="X783"/>
  <c r="W783"/>
  <c r="V783"/>
  <c r="U783"/>
  <c r="T783"/>
  <c r="S783"/>
  <c r="R783"/>
  <c r="Q783"/>
  <c r="P783"/>
  <c r="O783"/>
  <c r="N783"/>
  <c r="M783"/>
  <c r="L783"/>
  <c r="K783"/>
  <c r="J783"/>
  <c r="I783"/>
  <c r="H783"/>
  <c r="G783"/>
  <c r="AD782"/>
  <c r="AC782"/>
  <c r="AB782"/>
  <c r="AA782"/>
  <c r="Z782"/>
  <c r="Y782"/>
  <c r="X782"/>
  <c r="W782"/>
  <c r="V782"/>
  <c r="U782"/>
  <c r="T782"/>
  <c r="S782"/>
  <c r="R782"/>
  <c r="Q782"/>
  <c r="P782"/>
  <c r="O782"/>
  <c r="N782"/>
  <c r="M782"/>
  <c r="L782"/>
  <c r="K782"/>
  <c r="J782"/>
  <c r="I782"/>
  <c r="H782"/>
  <c r="G782"/>
  <c r="AD781"/>
  <c r="AC781"/>
  <c r="AB781"/>
  <c r="AA781"/>
  <c r="Z781"/>
  <c r="Y781"/>
  <c r="X781"/>
  <c r="W781"/>
  <c r="V781"/>
  <c r="U781"/>
  <c r="T781"/>
  <c r="S781"/>
  <c r="R781"/>
  <c r="Q781"/>
  <c r="P781"/>
  <c r="O781"/>
  <c r="N781"/>
  <c r="M781"/>
  <c r="L781"/>
  <c r="K781"/>
  <c r="J781"/>
  <c r="I781"/>
  <c r="H781"/>
  <c r="G781"/>
  <c r="AD780"/>
  <c r="AC780"/>
  <c r="AB780"/>
  <c r="AA780"/>
  <c r="Z780"/>
  <c r="Y780"/>
  <c r="X780"/>
  <c r="W780"/>
  <c r="V780"/>
  <c r="U780"/>
  <c r="T780"/>
  <c r="S780"/>
  <c r="R780"/>
  <c r="Q780"/>
  <c r="P780"/>
  <c r="O780"/>
  <c r="N780"/>
  <c r="M780"/>
  <c r="L780"/>
  <c r="K780"/>
  <c r="J780"/>
  <c r="I780"/>
  <c r="H780"/>
  <c r="G780"/>
  <c r="AD779"/>
  <c r="AC779"/>
  <c r="AB779"/>
  <c r="AA779"/>
  <c r="Z779"/>
  <c r="Y779"/>
  <c r="X779"/>
  <c r="W779"/>
  <c r="V779"/>
  <c r="U779"/>
  <c r="T779"/>
  <c r="S779"/>
  <c r="R779"/>
  <c r="Q779"/>
  <c r="P779"/>
  <c r="O779"/>
  <c r="N779"/>
  <c r="M779"/>
  <c r="L779"/>
  <c r="K779"/>
  <c r="J779"/>
  <c r="I779"/>
  <c r="H779"/>
  <c r="AD778"/>
  <c r="AC778"/>
  <c r="AB778"/>
  <c r="AA778"/>
  <c r="Z778"/>
  <c r="Y778"/>
  <c r="X778"/>
  <c r="W778"/>
  <c r="V778"/>
  <c r="U778"/>
  <c r="T778"/>
  <c r="S778"/>
  <c r="R778"/>
  <c r="Q778"/>
  <c r="P778"/>
  <c r="O778"/>
  <c r="N778"/>
  <c r="M778"/>
  <c r="L778"/>
  <c r="K778"/>
  <c r="J778"/>
  <c r="I778"/>
  <c r="H778"/>
  <c r="G778"/>
  <c r="AD777"/>
  <c r="AC777"/>
  <c r="AB777"/>
  <c r="AA777"/>
  <c r="Z777"/>
  <c r="Y777"/>
  <c r="X777"/>
  <c r="W777"/>
  <c r="V777"/>
  <c r="U777"/>
  <c r="T777"/>
  <c r="S777"/>
  <c r="R777"/>
  <c r="Q777"/>
  <c r="P777"/>
  <c r="O777"/>
  <c r="N777"/>
  <c r="M777"/>
  <c r="L777"/>
  <c r="K777"/>
  <c r="J777"/>
  <c r="I777"/>
  <c r="H777"/>
  <c r="G777"/>
  <c r="Z776"/>
  <c r="X776"/>
  <c r="V776"/>
  <c r="T776"/>
  <c r="R776"/>
  <c r="N776"/>
  <c r="L776"/>
  <c r="J776"/>
  <c r="H776"/>
  <c r="AD775"/>
  <c r="AC775"/>
  <c r="AB775"/>
  <c r="AA775"/>
  <c r="Z775"/>
  <c r="Y775"/>
  <c r="X775"/>
  <c r="W775"/>
  <c r="V775"/>
  <c r="U775"/>
  <c r="T775"/>
  <c r="S775"/>
  <c r="R775"/>
  <c r="Q775"/>
  <c r="P775"/>
  <c r="O775"/>
  <c r="N775"/>
  <c r="M775"/>
  <c r="L775"/>
  <c r="K775"/>
  <c r="J775"/>
  <c r="I775"/>
  <c r="H775"/>
  <c r="G775"/>
  <c r="AD774"/>
  <c r="AC774"/>
  <c r="AB774"/>
  <c r="AA774"/>
  <c r="Z774"/>
  <c r="Y774"/>
  <c r="X774"/>
  <c r="W774"/>
  <c r="V774"/>
  <c r="U774"/>
  <c r="T774"/>
  <c r="S774"/>
  <c r="R774"/>
  <c r="Q774"/>
  <c r="P774"/>
  <c r="O774"/>
  <c r="N774"/>
  <c r="M774"/>
  <c r="L774"/>
  <c r="K774"/>
  <c r="J774"/>
  <c r="I774"/>
  <c r="H774"/>
  <c r="G774"/>
  <c r="AD773"/>
  <c r="AC773"/>
  <c r="AB773"/>
  <c r="AA773"/>
  <c r="Z773"/>
  <c r="Y773"/>
  <c r="X773"/>
  <c r="W773"/>
  <c r="V773"/>
  <c r="U773"/>
  <c r="T773"/>
  <c r="S773"/>
  <c r="R773"/>
  <c r="Q773"/>
  <c r="P773"/>
  <c r="O773"/>
  <c r="N773"/>
  <c r="M773"/>
  <c r="L773"/>
  <c r="K773"/>
  <c r="J773"/>
  <c r="I773"/>
  <c r="H773"/>
  <c r="G773"/>
  <c r="AE772"/>
  <c r="AD772"/>
  <c r="AC772"/>
  <c r="AB772"/>
  <c r="AA772"/>
  <c r="Z772"/>
  <c r="Y772"/>
  <c r="X772"/>
  <c r="W772"/>
  <c r="V772"/>
  <c r="U772"/>
  <c r="T772"/>
  <c r="S772"/>
  <c r="R772"/>
  <c r="Q772"/>
  <c r="P772"/>
  <c r="O772"/>
  <c r="N772"/>
  <c r="M772"/>
  <c r="L772"/>
  <c r="K772"/>
  <c r="J772"/>
  <c r="I772"/>
  <c r="H772"/>
  <c r="G772"/>
  <c r="AE771"/>
  <c r="AD771"/>
  <c r="AC771"/>
  <c r="AB771"/>
  <c r="AA771"/>
  <c r="Z771"/>
  <c r="Y771"/>
  <c r="X771"/>
  <c r="W771"/>
  <c r="V771"/>
  <c r="U771"/>
  <c r="T771"/>
  <c r="S771"/>
  <c r="R771"/>
  <c r="Q771"/>
  <c r="P771"/>
  <c r="O771"/>
  <c r="N771"/>
  <c r="M771"/>
  <c r="L771"/>
  <c r="K771"/>
  <c r="J771"/>
  <c r="I771"/>
  <c r="H771"/>
  <c r="G771"/>
  <c r="AE770"/>
  <c r="AD770"/>
  <c r="AC770"/>
  <c r="AB770"/>
  <c r="AA770"/>
  <c r="Z770"/>
  <c r="Y770"/>
  <c r="X770"/>
  <c r="W770"/>
  <c r="V770"/>
  <c r="U770"/>
  <c r="T770"/>
  <c r="S770"/>
  <c r="R770"/>
  <c r="Q770"/>
  <c r="P770"/>
  <c r="O770"/>
  <c r="N770"/>
  <c r="M770"/>
  <c r="L770"/>
  <c r="K770"/>
  <c r="J770"/>
  <c r="I770"/>
  <c r="H770"/>
  <c r="G770"/>
  <c r="AE769"/>
  <c r="AD769"/>
  <c r="AC769"/>
  <c r="AB769"/>
  <c r="AA769"/>
  <c r="Z769"/>
  <c r="Y769"/>
  <c r="X769"/>
  <c r="W769"/>
  <c r="V769"/>
  <c r="U769"/>
  <c r="T769"/>
  <c r="S769"/>
  <c r="R769"/>
  <c r="Q769"/>
  <c r="P769"/>
  <c r="O769"/>
  <c r="N769"/>
  <c r="M769"/>
  <c r="L769"/>
  <c r="K769"/>
  <c r="J769"/>
  <c r="I769"/>
  <c r="H769"/>
  <c r="G769"/>
  <c r="AE768"/>
  <c r="AD768"/>
  <c r="AC768"/>
  <c r="AB768"/>
  <c r="AA768"/>
  <c r="Z768"/>
  <c r="Y768"/>
  <c r="X768"/>
  <c r="W768"/>
  <c r="V768"/>
  <c r="U768"/>
  <c r="T768"/>
  <c r="S768"/>
  <c r="R768"/>
  <c r="Q768"/>
  <c r="P768"/>
  <c r="O768"/>
  <c r="N768"/>
  <c r="M768"/>
  <c r="L768"/>
  <c r="K768"/>
  <c r="J768"/>
  <c r="I768"/>
  <c r="H768"/>
  <c r="G768"/>
  <c r="AE767"/>
  <c r="AD767"/>
  <c r="AC767"/>
  <c r="AB767"/>
  <c r="AA767"/>
  <c r="Z767"/>
  <c r="Y767"/>
  <c r="X767"/>
  <c r="W767"/>
  <c r="V767"/>
  <c r="U767"/>
  <c r="T767"/>
  <c r="S767"/>
  <c r="R767"/>
  <c r="Q767"/>
  <c r="P767"/>
  <c r="O767"/>
  <c r="N767"/>
  <c r="M767"/>
  <c r="L767"/>
  <c r="K767"/>
  <c r="J767"/>
  <c r="I767"/>
  <c r="H767"/>
  <c r="G767"/>
  <c r="AE766"/>
  <c r="AD766"/>
  <c r="AC766"/>
  <c r="AB766"/>
  <c r="AA766"/>
  <c r="Z766"/>
  <c r="Y766"/>
  <c r="X766"/>
  <c r="W766"/>
  <c r="V766"/>
  <c r="U766"/>
  <c r="T766"/>
  <c r="S766"/>
  <c r="R766"/>
  <c r="Q766"/>
  <c r="P766"/>
  <c r="O766"/>
  <c r="N766"/>
  <c r="M766"/>
  <c r="L766"/>
  <c r="K766"/>
  <c r="J766"/>
  <c r="I766"/>
  <c r="H766"/>
  <c r="G766"/>
  <c r="AE765"/>
  <c r="AD765"/>
  <c r="AC765"/>
  <c r="AB765"/>
  <c r="AA765"/>
  <c r="Z765"/>
  <c r="Y765"/>
  <c r="X765"/>
  <c r="W765"/>
  <c r="V765"/>
  <c r="U765"/>
  <c r="T765"/>
  <c r="S765"/>
  <c r="AE764"/>
  <c r="AD764"/>
  <c r="AC764"/>
  <c r="AB764"/>
  <c r="AA764"/>
  <c r="Z764"/>
  <c r="Y764"/>
  <c r="X764"/>
  <c r="W764"/>
  <c r="V764"/>
  <c r="U764"/>
  <c r="T764"/>
  <c r="S764"/>
  <c r="AE763"/>
  <c r="AD763"/>
  <c r="AC763"/>
  <c r="AB763"/>
  <c r="AA763"/>
  <c r="Z763"/>
  <c r="Y763"/>
  <c r="X763"/>
  <c r="W763"/>
  <c r="V763"/>
  <c r="U763"/>
  <c r="T763"/>
  <c r="S763"/>
  <c r="R763"/>
  <c r="Q763"/>
  <c r="P763"/>
  <c r="O763"/>
  <c r="N763"/>
  <c r="M763"/>
  <c r="L763"/>
  <c r="K763"/>
  <c r="J763"/>
  <c r="I763"/>
  <c r="H763"/>
  <c r="G763"/>
  <c r="AE762"/>
  <c r="AD762"/>
  <c r="AC762"/>
  <c r="AB762"/>
  <c r="AA762"/>
  <c r="Z762"/>
  <c r="Y762"/>
  <c r="X762"/>
  <c r="W762"/>
  <c r="V762"/>
  <c r="U762"/>
  <c r="T762"/>
  <c r="S762"/>
  <c r="R762"/>
  <c r="Q762"/>
  <c r="P762"/>
  <c r="O762"/>
  <c r="N762"/>
  <c r="M762"/>
  <c r="L762"/>
  <c r="K762"/>
  <c r="J762"/>
  <c r="I762"/>
  <c r="H762"/>
  <c r="G762"/>
  <c r="AE761"/>
  <c r="AD761"/>
  <c r="AC761"/>
  <c r="AB761"/>
  <c r="AA761"/>
  <c r="Z761"/>
  <c r="Y761"/>
  <c r="X761"/>
  <c r="W761"/>
  <c r="V761"/>
  <c r="U761"/>
  <c r="T761"/>
  <c r="S761"/>
  <c r="R761"/>
  <c r="Q761"/>
  <c r="P761"/>
  <c r="O761"/>
  <c r="N761"/>
  <c r="M761"/>
  <c r="L761"/>
  <c r="K761"/>
  <c r="J761"/>
  <c r="I761"/>
  <c r="H761"/>
  <c r="G761"/>
  <c r="AE760"/>
  <c r="AD760"/>
  <c r="AC760"/>
  <c r="AB760"/>
  <c r="AA760"/>
  <c r="Z760"/>
  <c r="Y760"/>
  <c r="X760"/>
  <c r="W760"/>
  <c r="V760"/>
  <c r="U760"/>
  <c r="T760"/>
  <c r="S760"/>
  <c r="R760"/>
  <c r="Q760"/>
  <c r="P760"/>
  <c r="O760"/>
  <c r="N760"/>
  <c r="M760"/>
  <c r="L760"/>
  <c r="K760"/>
  <c r="J760"/>
  <c r="I760"/>
  <c r="H760"/>
  <c r="G760"/>
  <c r="AE759"/>
  <c r="AD759"/>
  <c r="AC759"/>
  <c r="AB759"/>
  <c r="AA759"/>
  <c r="Z759"/>
  <c r="Y759"/>
  <c r="X759"/>
  <c r="W759"/>
  <c r="V759"/>
  <c r="U759"/>
  <c r="T759"/>
  <c r="S759"/>
  <c r="R759"/>
  <c r="Q759"/>
  <c r="P759"/>
  <c r="O759"/>
  <c r="N759"/>
  <c r="M759"/>
  <c r="L759"/>
  <c r="K759"/>
  <c r="J759"/>
  <c r="I759"/>
  <c r="H759"/>
  <c r="G759"/>
  <c r="AE758"/>
  <c r="AD758"/>
  <c r="AC758"/>
  <c r="AB758"/>
  <c r="AA758"/>
  <c r="Z758"/>
  <c r="Y758"/>
  <c r="X758"/>
  <c r="W758"/>
  <c r="V758"/>
  <c r="U758"/>
  <c r="T758"/>
  <c r="S758"/>
  <c r="R758"/>
  <c r="Q758"/>
  <c r="P758"/>
  <c r="O758"/>
  <c r="N758"/>
  <c r="M758"/>
  <c r="L758"/>
  <c r="K758"/>
  <c r="J758"/>
  <c r="I758"/>
  <c r="H758"/>
  <c r="G758"/>
  <c r="AE757"/>
  <c r="AD757"/>
  <c r="AC757"/>
  <c r="AB757"/>
  <c r="AA757"/>
  <c r="Z757"/>
  <c r="Y757"/>
  <c r="X757"/>
  <c r="W757"/>
  <c r="V757"/>
  <c r="U757"/>
  <c r="T757"/>
  <c r="S757"/>
  <c r="R757"/>
  <c r="Q757"/>
  <c r="P757"/>
  <c r="O757"/>
  <c r="N757"/>
  <c r="M757"/>
  <c r="L757"/>
  <c r="K757"/>
  <c r="J757"/>
  <c r="I757"/>
  <c r="H757"/>
  <c r="G757"/>
  <c r="AE756"/>
  <c r="AD756"/>
  <c r="AC756"/>
  <c r="AB756"/>
  <c r="AA756"/>
  <c r="Z756"/>
  <c r="Y756"/>
  <c r="X756"/>
  <c r="W756"/>
  <c r="V756"/>
  <c r="U756"/>
  <c r="T756"/>
  <c r="S756"/>
  <c r="R756"/>
  <c r="Q756"/>
  <c r="P756"/>
  <c r="O756"/>
  <c r="N756"/>
  <c r="M756"/>
  <c r="L756"/>
  <c r="K756"/>
  <c r="J756"/>
  <c r="I756"/>
  <c r="H756"/>
  <c r="G756"/>
  <c r="AE755"/>
  <c r="AD755"/>
  <c r="AC755"/>
  <c r="AB755"/>
  <c r="AA755"/>
  <c r="Z755"/>
  <c r="Y755"/>
  <c r="X755"/>
  <c r="W755"/>
  <c r="V755"/>
  <c r="U755"/>
  <c r="T755"/>
  <c r="S755"/>
  <c r="R755"/>
  <c r="Q755"/>
  <c r="P755"/>
  <c r="O755"/>
  <c r="N755"/>
  <c r="M755"/>
  <c r="L755"/>
  <c r="K755"/>
  <c r="J755"/>
  <c r="I755"/>
  <c r="H755"/>
  <c r="G755"/>
  <c r="AE754"/>
  <c r="AD754"/>
  <c r="AC754"/>
  <c r="AB754"/>
  <c r="AA754"/>
  <c r="Z754"/>
  <c r="Y754"/>
  <c r="X754"/>
  <c r="W754"/>
  <c r="V754"/>
  <c r="U754"/>
  <c r="T754"/>
  <c r="S754"/>
  <c r="R754"/>
  <c r="Q754"/>
  <c r="P754"/>
  <c r="O754"/>
  <c r="N754"/>
  <c r="M754"/>
  <c r="L754"/>
  <c r="K754"/>
  <c r="J754"/>
  <c r="I754"/>
  <c r="H754"/>
  <c r="G754"/>
  <c r="AE753"/>
  <c r="AD753"/>
  <c r="AC753"/>
  <c r="AB753"/>
  <c r="AA753"/>
  <c r="Z753"/>
  <c r="Y753"/>
  <c r="X753"/>
  <c r="W753"/>
  <c r="V753"/>
  <c r="U753"/>
  <c r="T753"/>
  <c r="S753"/>
  <c r="R753"/>
  <c r="Q753"/>
  <c r="P753"/>
  <c r="O753"/>
  <c r="N753"/>
  <c r="M753"/>
  <c r="L753"/>
  <c r="K753"/>
  <c r="J753"/>
  <c r="I753"/>
  <c r="H753"/>
  <c r="G753"/>
  <c r="AE752"/>
  <c r="AD752"/>
  <c r="AC752"/>
  <c r="AB752"/>
  <c r="AA752"/>
  <c r="Z752"/>
  <c r="Y752"/>
  <c r="X752"/>
  <c r="W752"/>
  <c r="V752"/>
  <c r="U752"/>
  <c r="T752"/>
  <c r="S752"/>
  <c r="R752"/>
  <c r="Q752"/>
  <c r="P752"/>
  <c r="O752"/>
  <c r="N752"/>
  <c r="M752"/>
  <c r="L752"/>
  <c r="K752"/>
  <c r="J752"/>
  <c r="I752"/>
  <c r="H752"/>
  <c r="G752"/>
  <c r="F752"/>
  <c r="E752"/>
  <c r="AE751"/>
  <c r="AD751"/>
  <c r="AC751"/>
  <c r="AB751"/>
  <c r="AA751"/>
  <c r="Z751"/>
  <c r="Y751"/>
  <c r="X751"/>
  <c r="W751"/>
  <c r="V751"/>
  <c r="U751"/>
  <c r="T751"/>
  <c r="S751"/>
  <c r="R751"/>
  <c r="Q751"/>
  <c r="P751"/>
  <c r="O751"/>
  <c r="N751"/>
  <c r="M751"/>
  <c r="L751"/>
  <c r="K751"/>
  <c r="J751"/>
  <c r="I751"/>
  <c r="H751"/>
  <c r="G751"/>
  <c r="F751"/>
  <c r="E751"/>
  <c r="AE750"/>
  <c r="AD750"/>
  <c r="AC750"/>
  <c r="AB750"/>
  <c r="AA750"/>
  <c r="Z750"/>
  <c r="Y750"/>
  <c r="AE749"/>
  <c r="AD749"/>
  <c r="AC749"/>
  <c r="AB749"/>
  <c r="AA749"/>
  <c r="Z749"/>
  <c r="Y749"/>
  <c r="AE748"/>
  <c r="AD748"/>
  <c r="AC748"/>
  <c r="AB748"/>
  <c r="AA748"/>
  <c r="Z748"/>
  <c r="Y748"/>
  <c r="AD747"/>
  <c r="AC747"/>
  <c r="AB747"/>
  <c r="AA747"/>
  <c r="Z747"/>
  <c r="Y747"/>
  <c r="X747"/>
  <c r="W747"/>
  <c r="V747"/>
  <c r="U747"/>
  <c r="T747"/>
  <c r="S747"/>
  <c r="R747"/>
  <c r="Q747"/>
  <c r="P747"/>
  <c r="O747"/>
  <c r="N747"/>
  <c r="M747"/>
  <c r="L747"/>
  <c r="K747"/>
  <c r="J747"/>
  <c r="I747"/>
  <c r="H747"/>
  <c r="G747"/>
  <c r="AD746"/>
  <c r="AC746"/>
  <c r="AB746"/>
  <c r="AA746"/>
  <c r="Z746"/>
  <c r="Y746"/>
  <c r="X746"/>
  <c r="W746"/>
  <c r="V746"/>
  <c r="U746"/>
  <c r="T746"/>
  <c r="S746"/>
  <c r="R746"/>
  <c r="Q746"/>
  <c r="P746"/>
  <c r="O746"/>
  <c r="N746"/>
  <c r="M746"/>
  <c r="L746"/>
  <c r="K746"/>
  <c r="J746"/>
  <c r="I746"/>
  <c r="H746"/>
  <c r="G746"/>
  <c r="AD745"/>
  <c r="AC745"/>
  <c r="AB745"/>
  <c r="AA745"/>
  <c r="Z745"/>
  <c r="Y745"/>
  <c r="X745"/>
  <c r="W745"/>
  <c r="V745"/>
  <c r="U745"/>
  <c r="T745"/>
  <c r="S745"/>
  <c r="R745"/>
  <c r="Q745"/>
  <c r="P745"/>
  <c r="O745"/>
  <c r="N745"/>
  <c r="M745"/>
  <c r="L745"/>
  <c r="K745"/>
  <c r="J745"/>
  <c r="I745"/>
  <c r="H745"/>
  <c r="G745"/>
  <c r="AD744"/>
  <c r="AC744"/>
  <c r="AB744"/>
  <c r="AA744"/>
  <c r="Z744"/>
  <c r="Y744"/>
  <c r="X744"/>
  <c r="W744"/>
  <c r="V744"/>
  <c r="U744"/>
  <c r="T744"/>
  <c r="S744"/>
  <c r="R744"/>
  <c r="Q744"/>
  <c r="P744"/>
  <c r="O744"/>
  <c r="N744"/>
  <c r="M744"/>
  <c r="L744"/>
  <c r="K744"/>
  <c r="J744"/>
  <c r="I744"/>
  <c r="H744"/>
  <c r="G744"/>
  <c r="AD743"/>
  <c r="AC743"/>
  <c r="AB743"/>
  <c r="AA743"/>
  <c r="Z743"/>
  <c r="Y743"/>
  <c r="X743"/>
  <c r="W743"/>
  <c r="V743"/>
  <c r="U743"/>
  <c r="T743"/>
  <c r="S743"/>
  <c r="R743"/>
  <c r="Q743"/>
  <c r="P743"/>
  <c r="O743"/>
  <c r="N743"/>
  <c r="M743"/>
  <c r="L743"/>
  <c r="K743"/>
  <c r="J743"/>
  <c r="I743"/>
  <c r="H743"/>
  <c r="G743"/>
  <c r="AD742"/>
  <c r="AC742"/>
  <c r="AB742"/>
  <c r="AA742"/>
  <c r="Z742"/>
  <c r="Y742"/>
  <c r="X742"/>
  <c r="W742"/>
  <c r="V742"/>
  <c r="U742"/>
  <c r="T742"/>
  <c r="S742"/>
  <c r="R742"/>
  <c r="Q742"/>
  <c r="P742"/>
  <c r="O742"/>
  <c r="N742"/>
  <c r="M742"/>
  <c r="L742"/>
  <c r="K742"/>
  <c r="J742"/>
  <c r="I742"/>
  <c r="H742"/>
  <c r="G742"/>
  <c r="AE741"/>
  <c r="AD741"/>
  <c r="AC741"/>
  <c r="AB741"/>
  <c r="AA741"/>
  <c r="Z741"/>
  <c r="Y741"/>
  <c r="X741"/>
  <c r="W741"/>
  <c r="V741"/>
  <c r="U741"/>
  <c r="T741"/>
  <c r="S741"/>
  <c r="R741"/>
  <c r="Q741"/>
  <c r="P741"/>
  <c r="O741"/>
  <c r="N741"/>
  <c r="M741"/>
  <c r="L741"/>
  <c r="K741"/>
  <c r="J741"/>
  <c r="I741"/>
  <c r="H741"/>
  <c r="G741"/>
  <c r="AE740"/>
  <c r="AD740"/>
  <c r="AC740"/>
  <c r="AB740"/>
  <c r="AA740"/>
  <c r="Z740"/>
  <c r="Y740"/>
  <c r="X740"/>
  <c r="W740"/>
  <c r="V740"/>
  <c r="U740"/>
  <c r="T740"/>
  <c r="S740"/>
  <c r="R740"/>
  <c r="Q740"/>
  <c r="P740"/>
  <c r="O740"/>
  <c r="N740"/>
  <c r="M740"/>
  <c r="L740"/>
  <c r="K740"/>
  <c r="J740"/>
  <c r="I740"/>
  <c r="H740"/>
  <c r="G740"/>
  <c r="AE739"/>
  <c r="AD739"/>
  <c r="AC739"/>
  <c r="AB739"/>
  <c r="AA739"/>
  <c r="Z739"/>
  <c r="Y739"/>
  <c r="X739"/>
  <c r="W739"/>
  <c r="V739"/>
  <c r="U739"/>
  <c r="T739"/>
  <c r="S739"/>
  <c r="R739"/>
  <c r="Q739"/>
  <c r="P739"/>
  <c r="O739"/>
  <c r="N739"/>
  <c r="M739"/>
  <c r="L739"/>
  <c r="K739"/>
  <c r="J739"/>
  <c r="I739"/>
  <c r="H739"/>
  <c r="G739"/>
  <c r="AE738"/>
  <c r="AD738"/>
  <c r="AC738"/>
  <c r="AB738"/>
  <c r="AA738"/>
  <c r="Z738"/>
  <c r="Y738"/>
  <c r="X738"/>
  <c r="W738"/>
  <c r="V738"/>
  <c r="U738"/>
  <c r="T738"/>
  <c r="S738"/>
  <c r="R738"/>
  <c r="Q738"/>
  <c r="P738"/>
  <c r="O738"/>
  <c r="N738"/>
  <c r="M738"/>
  <c r="L738"/>
  <c r="K738"/>
  <c r="J738"/>
  <c r="I738"/>
  <c r="H738"/>
  <c r="G738"/>
  <c r="AE737"/>
  <c r="AD737"/>
  <c r="AC737"/>
  <c r="AB737"/>
  <c r="AA737"/>
  <c r="Z737"/>
  <c r="Y737"/>
  <c r="X737"/>
  <c r="W737"/>
  <c r="V737"/>
  <c r="U737"/>
  <c r="T737"/>
  <c r="S737"/>
  <c r="R737"/>
  <c r="Q737"/>
  <c r="P737"/>
  <c r="O737"/>
  <c r="N737"/>
  <c r="M737"/>
  <c r="L737"/>
  <c r="J737"/>
  <c r="H737"/>
  <c r="AE736"/>
  <c r="AD736"/>
  <c r="AC736"/>
  <c r="AB736"/>
  <c r="AA736"/>
  <c r="Z736"/>
  <c r="Y736"/>
  <c r="X736"/>
  <c r="W736"/>
  <c r="V736"/>
  <c r="U736"/>
  <c r="T736"/>
  <c r="S736"/>
  <c r="R736"/>
  <c r="Q736"/>
  <c r="P736"/>
  <c r="O736"/>
  <c r="N736"/>
  <c r="M736"/>
  <c r="L736"/>
  <c r="K736"/>
  <c r="J736"/>
  <c r="I736"/>
  <c r="H736"/>
  <c r="G736"/>
  <c r="AE735"/>
  <c r="AD735"/>
  <c r="AC735"/>
  <c r="AB735"/>
  <c r="AA735"/>
  <c r="Z735"/>
  <c r="Y735"/>
  <c r="X735"/>
  <c r="W735"/>
  <c r="V735"/>
  <c r="U735"/>
  <c r="T735"/>
  <c r="S735"/>
  <c r="R735"/>
  <c r="Q735"/>
  <c r="P735"/>
  <c r="O735"/>
  <c r="N735"/>
  <c r="M735"/>
  <c r="L735"/>
  <c r="K735"/>
  <c r="J735"/>
  <c r="I735"/>
  <c r="H735"/>
  <c r="G735"/>
  <c r="AE734"/>
  <c r="AD734"/>
  <c r="AC734"/>
  <c r="AB734"/>
  <c r="AA734"/>
  <c r="Z734"/>
  <c r="Y734"/>
  <c r="X734"/>
  <c r="W734"/>
  <c r="V734"/>
  <c r="U734"/>
  <c r="T734"/>
  <c r="S734"/>
  <c r="R734"/>
  <c r="Q734"/>
  <c r="P734"/>
  <c r="O734"/>
  <c r="N734"/>
  <c r="M734"/>
  <c r="L734"/>
  <c r="K734"/>
  <c r="J734"/>
  <c r="I734"/>
  <c r="H734"/>
  <c r="G734"/>
  <c r="AE733"/>
  <c r="AD733"/>
  <c r="AC733"/>
  <c r="AB733"/>
  <c r="AA733"/>
  <c r="Z733"/>
  <c r="Y733"/>
  <c r="X733"/>
  <c r="W733"/>
  <c r="V733"/>
  <c r="U733"/>
  <c r="T733"/>
  <c r="S733"/>
  <c r="R733"/>
  <c r="Q733"/>
  <c r="P733"/>
  <c r="O733"/>
  <c r="N733"/>
  <c r="M733"/>
  <c r="L733"/>
  <c r="K733"/>
  <c r="J733"/>
  <c r="I733"/>
  <c r="H733"/>
  <c r="G733"/>
  <c r="AE732"/>
  <c r="AD732"/>
  <c r="AC732"/>
  <c r="AB732"/>
  <c r="AA732"/>
  <c r="Z732"/>
  <c r="Y732"/>
  <c r="X732"/>
  <c r="W732"/>
  <c r="V732"/>
  <c r="U732"/>
  <c r="T732"/>
  <c r="S732"/>
  <c r="R732"/>
  <c r="Q732"/>
  <c r="P732"/>
  <c r="O732"/>
  <c r="N732"/>
  <c r="M732"/>
  <c r="L732"/>
  <c r="K732"/>
  <c r="J732"/>
  <c r="I732"/>
  <c r="H732"/>
  <c r="G732"/>
  <c r="AE731"/>
  <c r="AD731"/>
  <c r="AC731"/>
  <c r="AB731"/>
  <c r="AA731"/>
  <c r="Z731"/>
  <c r="Y731"/>
  <c r="X731"/>
  <c r="W731"/>
  <c r="V731"/>
  <c r="U731"/>
  <c r="T731"/>
  <c r="S731"/>
  <c r="R731"/>
  <c r="Q731"/>
  <c r="P731"/>
  <c r="O731"/>
  <c r="N731"/>
  <c r="M731"/>
  <c r="L731"/>
  <c r="K731"/>
  <c r="J731"/>
  <c r="I731"/>
  <c r="H731"/>
  <c r="G731"/>
  <c r="AE730"/>
  <c r="AD730"/>
  <c r="AC730"/>
  <c r="AB730"/>
  <c r="AA730"/>
  <c r="Z730"/>
  <c r="Y730"/>
  <c r="X730"/>
  <c r="W730"/>
  <c r="V730"/>
  <c r="U730"/>
  <c r="T730"/>
  <c r="S730"/>
  <c r="R730"/>
  <c r="Q730"/>
  <c r="P730"/>
  <c r="O730"/>
  <c r="N730"/>
  <c r="M730"/>
  <c r="L730"/>
  <c r="K730"/>
  <c r="J730"/>
  <c r="I730"/>
  <c r="H730"/>
  <c r="G730"/>
  <c r="AE729"/>
  <c r="AD729"/>
  <c r="AC729"/>
  <c r="AB729"/>
  <c r="AA729"/>
  <c r="Z729"/>
  <c r="Y729"/>
  <c r="X729"/>
  <c r="W729"/>
  <c r="V729"/>
  <c r="U729"/>
  <c r="T729"/>
  <c r="S729"/>
  <c r="R729"/>
  <c r="Q729"/>
  <c r="P729"/>
  <c r="O729"/>
  <c r="N729"/>
  <c r="M729"/>
  <c r="L729"/>
  <c r="K729"/>
  <c r="J729"/>
  <c r="I729"/>
  <c r="H729"/>
  <c r="G729"/>
  <c r="F729"/>
  <c r="E729"/>
  <c r="Z728"/>
  <c r="X728"/>
  <c r="V728"/>
  <c r="T728"/>
  <c r="R728"/>
  <c r="N728"/>
  <c r="L728"/>
  <c r="J728"/>
  <c r="H728"/>
  <c r="AD727"/>
  <c r="AC727"/>
  <c r="AB727"/>
  <c r="AA727"/>
  <c r="Z727"/>
  <c r="Y727"/>
  <c r="X727"/>
  <c r="W727"/>
  <c r="V727"/>
  <c r="U727"/>
  <c r="T727"/>
  <c r="S727"/>
  <c r="R727"/>
  <c r="Q727"/>
  <c r="P727"/>
  <c r="O727"/>
  <c r="N727"/>
  <c r="M727"/>
  <c r="L727"/>
  <c r="K727"/>
  <c r="J727"/>
  <c r="I727"/>
  <c r="H727"/>
  <c r="G727"/>
  <c r="AD726"/>
  <c r="AC726"/>
  <c r="AB726"/>
  <c r="AA726"/>
  <c r="Z726"/>
  <c r="Y726"/>
  <c r="X726"/>
  <c r="W726"/>
  <c r="V726"/>
  <c r="U726"/>
  <c r="T726"/>
  <c r="S726"/>
  <c r="R726"/>
  <c r="Q726"/>
  <c r="P726"/>
  <c r="O726"/>
  <c r="N726"/>
  <c r="M726"/>
  <c r="L726"/>
  <c r="K726"/>
  <c r="J726"/>
  <c r="I726"/>
  <c r="H726"/>
  <c r="G726"/>
  <c r="AD725"/>
  <c r="AC725"/>
  <c r="AB725"/>
  <c r="AA725"/>
  <c r="Z725"/>
  <c r="Y725"/>
  <c r="X725"/>
  <c r="W725"/>
  <c r="V725"/>
  <c r="U725"/>
  <c r="T725"/>
  <c r="S725"/>
  <c r="R725"/>
  <c r="Q725"/>
  <c r="P725"/>
  <c r="O725"/>
  <c r="N725"/>
  <c r="M725"/>
  <c r="L725"/>
  <c r="K725"/>
  <c r="J725"/>
  <c r="I725"/>
  <c r="H725"/>
  <c r="G725"/>
  <c r="AE724"/>
  <c r="AD724"/>
  <c r="AC724"/>
  <c r="AB724"/>
  <c r="AA724"/>
  <c r="Z724"/>
  <c r="AE723"/>
  <c r="AD723"/>
  <c r="AC723"/>
  <c r="AB723"/>
  <c r="AA723"/>
  <c r="Z723"/>
  <c r="AE722"/>
  <c r="AD722"/>
  <c r="AC722"/>
  <c r="AB722"/>
  <c r="AA722"/>
  <c r="Z722"/>
  <c r="AE721"/>
  <c r="AD721"/>
  <c r="AC721"/>
  <c r="AB721"/>
  <c r="AA721"/>
  <c r="Z721"/>
  <c r="Y721"/>
  <c r="X721"/>
  <c r="W721"/>
  <c r="V721"/>
  <c r="U721"/>
  <c r="T721"/>
  <c r="S721"/>
  <c r="AE720"/>
  <c r="AD720"/>
  <c r="AC720"/>
  <c r="AB720"/>
  <c r="AA720"/>
  <c r="Z720"/>
  <c r="Y720"/>
  <c r="X720"/>
  <c r="W720"/>
  <c r="V720"/>
  <c r="U720"/>
  <c r="T720"/>
  <c r="S720"/>
  <c r="AE719"/>
  <c r="AD719"/>
  <c r="AC719"/>
  <c r="AB719"/>
  <c r="AA719"/>
  <c r="Z719"/>
  <c r="Y719"/>
  <c r="X719"/>
  <c r="W719"/>
  <c r="V719"/>
  <c r="U719"/>
  <c r="T719"/>
  <c r="S719"/>
  <c r="R719"/>
  <c r="N719"/>
  <c r="L719"/>
  <c r="J719"/>
  <c r="H719"/>
  <c r="AE718"/>
  <c r="AD718"/>
  <c r="AC718"/>
  <c r="AB718"/>
  <c r="AA718"/>
  <c r="Z718"/>
  <c r="Y718"/>
  <c r="X718"/>
  <c r="W718"/>
  <c r="V718"/>
  <c r="U718"/>
  <c r="T718"/>
  <c r="S718"/>
  <c r="R718"/>
  <c r="Q718"/>
  <c r="P718"/>
  <c r="O718"/>
  <c r="N718"/>
  <c r="M718"/>
  <c r="L718"/>
  <c r="K718"/>
  <c r="J718"/>
  <c r="I718"/>
  <c r="H718"/>
  <c r="G718"/>
  <c r="AE717"/>
  <c r="AD717"/>
  <c r="AC717"/>
  <c r="AB717"/>
  <c r="AA717"/>
  <c r="Z717"/>
  <c r="Y717"/>
  <c r="X717"/>
  <c r="W717"/>
  <c r="V717"/>
  <c r="U717"/>
  <c r="T717"/>
  <c r="S717"/>
  <c r="R717"/>
  <c r="Q717"/>
  <c r="P717"/>
  <c r="O717"/>
  <c r="N717"/>
  <c r="M717"/>
  <c r="L717"/>
  <c r="K717"/>
  <c r="J717"/>
  <c r="I717"/>
  <c r="H717"/>
  <c r="G717"/>
  <c r="AE716"/>
  <c r="AD716"/>
  <c r="AC716"/>
  <c r="AB716"/>
  <c r="AA716"/>
  <c r="Z716"/>
  <c r="Y716"/>
  <c r="X716"/>
  <c r="W716"/>
  <c r="V716"/>
  <c r="U716"/>
  <c r="T716"/>
  <c r="S716"/>
  <c r="R716"/>
  <c r="Q716"/>
  <c r="P716"/>
  <c r="O716"/>
  <c r="N716"/>
  <c r="M716"/>
  <c r="L716"/>
  <c r="K716"/>
  <c r="J716"/>
  <c r="I716"/>
  <c r="H716"/>
  <c r="G716"/>
  <c r="AE715"/>
  <c r="AD715"/>
  <c r="AC715"/>
  <c r="AB715"/>
  <c r="AA715"/>
  <c r="Z715"/>
  <c r="Y715"/>
  <c r="X715"/>
  <c r="W715"/>
  <c r="V715"/>
  <c r="U715"/>
  <c r="T715"/>
  <c r="S715"/>
  <c r="R715"/>
  <c r="Q715"/>
  <c r="P715"/>
  <c r="O715"/>
  <c r="N715"/>
  <c r="M715"/>
  <c r="L715"/>
  <c r="K715"/>
  <c r="J715"/>
  <c r="I715"/>
  <c r="H715"/>
  <c r="G715"/>
  <c r="Z714"/>
  <c r="X714"/>
  <c r="V714"/>
  <c r="T714"/>
  <c r="R714"/>
  <c r="N714"/>
  <c r="L714"/>
  <c r="J714"/>
  <c r="H714"/>
  <c r="AD713"/>
  <c r="AC713"/>
  <c r="AB713"/>
  <c r="AA713"/>
  <c r="Z713"/>
  <c r="Y713"/>
  <c r="X713"/>
  <c r="W713"/>
  <c r="V713"/>
  <c r="U713"/>
  <c r="T713"/>
  <c r="S713"/>
  <c r="R713"/>
  <c r="Q713"/>
  <c r="P713"/>
  <c r="O713"/>
  <c r="N713"/>
  <c r="M713"/>
  <c r="L713"/>
  <c r="K713"/>
  <c r="J713"/>
  <c r="I713"/>
  <c r="H713"/>
  <c r="G713"/>
  <c r="AD712"/>
  <c r="AC712"/>
  <c r="AB712"/>
  <c r="AA712"/>
  <c r="Z712"/>
  <c r="Y712"/>
  <c r="X712"/>
  <c r="W712"/>
  <c r="V712"/>
  <c r="U712"/>
  <c r="T712"/>
  <c r="S712"/>
  <c r="R712"/>
  <c r="Q712"/>
  <c r="P712"/>
  <c r="O712"/>
  <c r="N712"/>
  <c r="M712"/>
  <c r="L712"/>
  <c r="K712"/>
  <c r="J712"/>
  <c r="I712"/>
  <c r="H712"/>
  <c r="G712"/>
  <c r="AD711"/>
  <c r="AC711"/>
  <c r="AB711"/>
  <c r="AA711"/>
  <c r="Z711"/>
  <c r="Y711"/>
  <c r="X711"/>
  <c r="W711"/>
  <c r="V711"/>
  <c r="U711"/>
  <c r="T711"/>
  <c r="S711"/>
  <c r="R711"/>
  <c r="Q711"/>
  <c r="P711"/>
  <c r="O711"/>
  <c r="N711"/>
  <c r="M711"/>
  <c r="L711"/>
  <c r="K711"/>
  <c r="J711"/>
  <c r="I711"/>
  <c r="H711"/>
  <c r="G711"/>
  <c r="Z710"/>
  <c r="X710"/>
  <c r="V710"/>
  <c r="T710"/>
  <c r="R710"/>
  <c r="N710"/>
  <c r="L710"/>
  <c r="J710"/>
  <c r="H710"/>
  <c r="AD709"/>
  <c r="AC709"/>
  <c r="AB709"/>
  <c r="AA709"/>
  <c r="Z709"/>
  <c r="Y709"/>
  <c r="X709"/>
  <c r="W709"/>
  <c r="V709"/>
  <c r="U709"/>
  <c r="T709"/>
  <c r="S709"/>
  <c r="R709"/>
  <c r="Q709"/>
  <c r="P709"/>
  <c r="O709"/>
  <c r="N709"/>
  <c r="M709"/>
  <c r="L709"/>
  <c r="K709"/>
  <c r="J709"/>
  <c r="I709"/>
  <c r="H709"/>
  <c r="G709"/>
  <c r="AD708"/>
  <c r="AC708"/>
  <c r="AB708"/>
  <c r="AA708"/>
  <c r="Z708"/>
  <c r="Y708"/>
  <c r="X708"/>
  <c r="W708"/>
  <c r="V708"/>
  <c r="U708"/>
  <c r="T708"/>
  <c r="S708"/>
  <c r="R708"/>
  <c r="Q708"/>
  <c r="P708"/>
  <c r="O708"/>
  <c r="N708"/>
  <c r="M708"/>
  <c r="L708"/>
  <c r="K708"/>
  <c r="J708"/>
  <c r="I708"/>
  <c r="H708"/>
  <c r="G708"/>
  <c r="AD707"/>
  <c r="AC707"/>
  <c r="AB707"/>
  <c r="AA707"/>
  <c r="Z707"/>
  <c r="Y707"/>
  <c r="X707"/>
  <c r="W707"/>
  <c r="V707"/>
  <c r="U707"/>
  <c r="T707"/>
  <c r="S707"/>
  <c r="R707"/>
  <c r="Q707"/>
  <c r="P707"/>
  <c r="O707"/>
  <c r="N707"/>
  <c r="M707"/>
  <c r="L707"/>
  <c r="K707"/>
  <c r="J707"/>
  <c r="I707"/>
  <c r="H707"/>
  <c r="G707"/>
  <c r="AD706"/>
  <c r="AC706"/>
  <c r="AB706"/>
  <c r="AA706"/>
  <c r="Z706"/>
  <c r="Y706"/>
  <c r="X706"/>
  <c r="W706"/>
  <c r="V706"/>
  <c r="U706"/>
  <c r="T706"/>
  <c r="S706"/>
  <c r="R706"/>
  <c r="Q706"/>
  <c r="P706"/>
  <c r="O706"/>
  <c r="N706"/>
  <c r="M706"/>
  <c r="L706"/>
  <c r="K706"/>
  <c r="J706"/>
  <c r="I706"/>
  <c r="H706"/>
  <c r="G706"/>
  <c r="AD705"/>
  <c r="AC705"/>
  <c r="AB705"/>
  <c r="AA705"/>
  <c r="Z705"/>
  <c r="Y705"/>
  <c r="X705"/>
  <c r="W705"/>
  <c r="V705"/>
  <c r="U705"/>
  <c r="T705"/>
  <c r="S705"/>
  <c r="R705"/>
  <c r="Q705"/>
  <c r="P705"/>
  <c r="O705"/>
  <c r="N705"/>
  <c r="M705"/>
  <c r="L705"/>
  <c r="K705"/>
  <c r="J705"/>
  <c r="H705"/>
  <c r="AD704"/>
  <c r="AC704"/>
  <c r="AB704"/>
  <c r="AA704"/>
  <c r="Z704"/>
  <c r="Y704"/>
  <c r="X704"/>
  <c r="W704"/>
  <c r="V704"/>
  <c r="U704"/>
  <c r="T704"/>
  <c r="S704"/>
  <c r="R704"/>
  <c r="Q704"/>
  <c r="P704"/>
  <c r="O704"/>
  <c r="N704"/>
  <c r="M704"/>
  <c r="L704"/>
  <c r="K704"/>
  <c r="J704"/>
  <c r="I704"/>
  <c r="H704"/>
  <c r="G704"/>
  <c r="AE703"/>
  <c r="AD703"/>
  <c r="AC703"/>
  <c r="AB703"/>
  <c r="AA703"/>
  <c r="Z703"/>
  <c r="Y703"/>
  <c r="X703"/>
  <c r="W703"/>
  <c r="V703"/>
  <c r="U703"/>
  <c r="T703"/>
  <c r="S703"/>
  <c r="R703"/>
  <c r="Q703"/>
  <c r="P703"/>
  <c r="O703"/>
  <c r="N703"/>
  <c r="M703"/>
  <c r="L703"/>
  <c r="K703"/>
  <c r="J703"/>
  <c r="AE702"/>
  <c r="AD702"/>
  <c r="AC702"/>
  <c r="AB702"/>
  <c r="AA702"/>
  <c r="Z702"/>
  <c r="Y702"/>
  <c r="X702"/>
  <c r="W702"/>
  <c r="V702"/>
  <c r="U702"/>
  <c r="T702"/>
  <c r="S702"/>
  <c r="R702"/>
  <c r="Q702"/>
  <c r="P702"/>
  <c r="O702"/>
  <c r="N702"/>
  <c r="M702"/>
  <c r="L702"/>
  <c r="K702"/>
  <c r="J702"/>
  <c r="AD701"/>
  <c r="AC701"/>
  <c r="AB701"/>
  <c r="AA701"/>
  <c r="Z701"/>
  <c r="Y701"/>
  <c r="X701"/>
  <c r="W701"/>
  <c r="V701"/>
  <c r="U701"/>
  <c r="T701"/>
  <c r="S701"/>
  <c r="R701"/>
  <c r="Q701"/>
  <c r="P701"/>
  <c r="O701"/>
  <c r="N701"/>
  <c r="M701"/>
  <c r="L701"/>
  <c r="K701"/>
  <c r="J701"/>
  <c r="I701"/>
  <c r="H701"/>
  <c r="G701"/>
  <c r="AD700"/>
  <c r="AC700"/>
  <c r="AB700"/>
  <c r="AA700"/>
  <c r="Z700"/>
  <c r="Y700"/>
  <c r="X700"/>
  <c r="W700"/>
  <c r="V700"/>
  <c r="U700"/>
  <c r="T700"/>
  <c r="S700"/>
  <c r="R700"/>
  <c r="Q700"/>
  <c r="P700"/>
  <c r="O700"/>
  <c r="N700"/>
  <c r="M700"/>
  <c r="L700"/>
  <c r="K700"/>
  <c r="J700"/>
  <c r="I700"/>
  <c r="H700"/>
  <c r="G700"/>
  <c r="AD699"/>
  <c r="AC699"/>
  <c r="AB699"/>
  <c r="AA699"/>
  <c r="Z699"/>
  <c r="Y699"/>
  <c r="X699"/>
  <c r="W699"/>
  <c r="V699"/>
  <c r="U699"/>
  <c r="T699"/>
  <c r="S699"/>
  <c r="R699"/>
  <c r="Q699"/>
  <c r="P699"/>
  <c r="O699"/>
  <c r="N699"/>
  <c r="M699"/>
  <c r="L699"/>
  <c r="K699"/>
  <c r="J699"/>
  <c r="I699"/>
  <c r="H699"/>
  <c r="G699"/>
  <c r="AD698"/>
  <c r="AC698"/>
  <c r="AB698"/>
  <c r="AA698"/>
  <c r="Z698"/>
  <c r="Y698"/>
  <c r="X698"/>
  <c r="W698"/>
  <c r="V698"/>
  <c r="U698"/>
  <c r="T698"/>
  <c r="S698"/>
  <c r="R698"/>
  <c r="Q698"/>
  <c r="P698"/>
  <c r="O698"/>
  <c r="N698"/>
  <c r="M698"/>
  <c r="L698"/>
  <c r="K698"/>
  <c r="J698"/>
  <c r="I698"/>
  <c r="H698"/>
  <c r="G698"/>
  <c r="AE697"/>
  <c r="AD697"/>
  <c r="AC697"/>
  <c r="AB697"/>
  <c r="AA697"/>
  <c r="Z697"/>
  <c r="Y697"/>
  <c r="X697"/>
  <c r="W697"/>
  <c r="V697"/>
  <c r="U697"/>
  <c r="T697"/>
  <c r="S697"/>
  <c r="R697"/>
  <c r="Q697"/>
  <c r="P697"/>
  <c r="O697"/>
  <c r="N697"/>
  <c r="M697"/>
  <c r="L697"/>
  <c r="K697"/>
  <c r="J697"/>
  <c r="I697"/>
  <c r="H697"/>
  <c r="G697"/>
  <c r="AE696"/>
  <c r="AD696"/>
  <c r="AC696"/>
  <c r="AB696"/>
  <c r="AA696"/>
  <c r="Z696"/>
  <c r="Y696"/>
  <c r="X696"/>
  <c r="W696"/>
  <c r="V696"/>
  <c r="U696"/>
  <c r="T696"/>
  <c r="S696"/>
  <c r="R696"/>
  <c r="Q696"/>
  <c r="P696"/>
  <c r="O696"/>
  <c r="N696"/>
  <c r="M696"/>
  <c r="L696"/>
  <c r="K696"/>
  <c r="J696"/>
  <c r="I696"/>
  <c r="H696"/>
  <c r="G696"/>
  <c r="AE695"/>
  <c r="AD695"/>
  <c r="AC695"/>
  <c r="AE694"/>
  <c r="AD694"/>
  <c r="AC694"/>
  <c r="AE693"/>
  <c r="AD693"/>
  <c r="AC693"/>
  <c r="AE692"/>
  <c r="AD692"/>
  <c r="AC692"/>
  <c r="AB692"/>
  <c r="AA692"/>
  <c r="Z692"/>
  <c r="Y692"/>
  <c r="X692"/>
  <c r="AE691"/>
  <c r="AD691"/>
  <c r="AC691"/>
  <c r="AB691"/>
  <c r="AA691"/>
  <c r="Z691"/>
  <c r="Y691"/>
  <c r="X691"/>
  <c r="AE690"/>
  <c r="AD690"/>
  <c r="AC690"/>
  <c r="AB690"/>
  <c r="AA690"/>
  <c r="Z690"/>
  <c r="Y690"/>
  <c r="X690"/>
  <c r="AE689"/>
  <c r="AD689"/>
  <c r="AC689"/>
  <c r="AB689"/>
  <c r="AA689"/>
  <c r="Z689"/>
  <c r="Y689"/>
  <c r="X689"/>
  <c r="AD688"/>
  <c r="AC688"/>
  <c r="AB688"/>
  <c r="AA688"/>
  <c r="Z688"/>
  <c r="Y688"/>
  <c r="X688"/>
  <c r="W688"/>
  <c r="V688"/>
  <c r="U688"/>
  <c r="T688"/>
  <c r="S688"/>
  <c r="R688"/>
  <c r="Q688"/>
  <c r="P688"/>
  <c r="O688"/>
  <c r="N688"/>
  <c r="M688"/>
  <c r="L688"/>
  <c r="K688"/>
  <c r="J688"/>
  <c r="I688"/>
  <c r="H688"/>
  <c r="G688"/>
  <c r="Z687"/>
  <c r="X687"/>
  <c r="V687"/>
  <c r="T687"/>
  <c r="R687"/>
  <c r="N687"/>
  <c r="L687"/>
  <c r="J687"/>
  <c r="H687"/>
  <c r="AD686"/>
  <c r="AC686"/>
  <c r="AB686"/>
  <c r="AA686"/>
  <c r="Z686"/>
  <c r="Y686"/>
  <c r="X686"/>
  <c r="W686"/>
  <c r="V686"/>
  <c r="U686"/>
  <c r="T686"/>
  <c r="S686"/>
  <c r="R686"/>
  <c r="Q686"/>
  <c r="P686"/>
  <c r="O686"/>
  <c r="N686"/>
  <c r="M686"/>
  <c r="L686"/>
  <c r="K686"/>
  <c r="J686"/>
  <c r="I686"/>
  <c r="H686"/>
  <c r="G686"/>
  <c r="AD685"/>
  <c r="AC685"/>
  <c r="AB685"/>
  <c r="AA685"/>
  <c r="Z685"/>
  <c r="Y685"/>
  <c r="X685"/>
  <c r="W685"/>
  <c r="V685"/>
  <c r="U685"/>
  <c r="T685"/>
  <c r="S685"/>
  <c r="R685"/>
  <c r="Q685"/>
  <c r="P685"/>
  <c r="O685"/>
  <c r="N685"/>
  <c r="M685"/>
  <c r="L685"/>
  <c r="J685"/>
  <c r="H685"/>
  <c r="AD684"/>
  <c r="AC684"/>
  <c r="AB684"/>
  <c r="AA684"/>
  <c r="Z684"/>
  <c r="Y684"/>
  <c r="X684"/>
  <c r="W684"/>
  <c r="V684"/>
  <c r="U684"/>
  <c r="T684"/>
  <c r="S684"/>
  <c r="R684"/>
  <c r="Q684"/>
  <c r="P684"/>
  <c r="O684"/>
  <c r="N684"/>
  <c r="M684"/>
  <c r="L684"/>
  <c r="K684"/>
  <c r="J684"/>
  <c r="I684"/>
  <c r="H684"/>
  <c r="G684"/>
  <c r="AD683"/>
  <c r="AC683"/>
  <c r="AB683"/>
  <c r="AA683"/>
  <c r="Z683"/>
  <c r="Y683"/>
  <c r="X683"/>
  <c r="W683"/>
  <c r="V683"/>
  <c r="U683"/>
  <c r="T683"/>
  <c r="S683"/>
  <c r="R683"/>
  <c r="Q683"/>
  <c r="P683"/>
  <c r="O683"/>
  <c r="N683"/>
  <c r="M683"/>
  <c r="L683"/>
  <c r="K683"/>
  <c r="J683"/>
  <c r="I683"/>
  <c r="H683"/>
  <c r="G683"/>
  <c r="AD682"/>
  <c r="AC682"/>
  <c r="AB682"/>
  <c r="AA682"/>
  <c r="Z682"/>
  <c r="Y682"/>
  <c r="X682"/>
  <c r="W682"/>
  <c r="V682"/>
  <c r="U682"/>
  <c r="T682"/>
  <c r="S682"/>
  <c r="R682"/>
  <c r="Q682"/>
  <c r="P682"/>
  <c r="O682"/>
  <c r="N682"/>
  <c r="M682"/>
  <c r="L682"/>
  <c r="K682"/>
  <c r="J682"/>
  <c r="I682"/>
  <c r="H682"/>
  <c r="G682"/>
  <c r="AD681"/>
  <c r="AC681"/>
  <c r="AB681"/>
  <c r="AA681"/>
  <c r="Z681"/>
  <c r="Y681"/>
  <c r="X681"/>
  <c r="W681"/>
  <c r="V681"/>
  <c r="U681"/>
  <c r="T681"/>
  <c r="S681"/>
  <c r="R681"/>
  <c r="Q681"/>
  <c r="P681"/>
  <c r="O681"/>
  <c r="N681"/>
  <c r="M681"/>
  <c r="L681"/>
  <c r="K681"/>
  <c r="J681"/>
  <c r="I681"/>
  <c r="H681"/>
  <c r="G681"/>
  <c r="AE680"/>
  <c r="AD680"/>
  <c r="AC680"/>
  <c r="AB680"/>
  <c r="AA680"/>
  <c r="Z680"/>
  <c r="Y680"/>
  <c r="X680"/>
  <c r="W680"/>
  <c r="V680"/>
  <c r="U680"/>
  <c r="T680"/>
  <c r="S680"/>
  <c r="R680"/>
  <c r="Q680"/>
  <c r="P680"/>
  <c r="O680"/>
  <c r="N680"/>
  <c r="M680"/>
  <c r="L680"/>
  <c r="K680"/>
  <c r="J680"/>
  <c r="I680"/>
  <c r="H680"/>
  <c r="G680"/>
  <c r="AE679"/>
  <c r="AD679"/>
  <c r="AC679"/>
  <c r="AB679"/>
  <c r="AA679"/>
  <c r="Z679"/>
  <c r="Y679"/>
  <c r="X679"/>
  <c r="W679"/>
  <c r="V679"/>
  <c r="U679"/>
  <c r="T679"/>
  <c r="S679"/>
  <c r="R679"/>
  <c r="Q679"/>
  <c r="P679"/>
  <c r="O679"/>
  <c r="N679"/>
  <c r="M679"/>
  <c r="L679"/>
  <c r="K679"/>
  <c r="J679"/>
  <c r="I679"/>
  <c r="H679"/>
  <c r="G679"/>
  <c r="AE678"/>
  <c r="AD678"/>
  <c r="AC678"/>
  <c r="AB678"/>
  <c r="AA678"/>
  <c r="Z678"/>
  <c r="Y678"/>
  <c r="X678"/>
  <c r="V678"/>
  <c r="T678"/>
  <c r="R678"/>
  <c r="N678"/>
  <c r="L678"/>
  <c r="J678"/>
  <c r="H678"/>
  <c r="AE677"/>
  <c r="AD677"/>
  <c r="AC677"/>
  <c r="AB677"/>
  <c r="AA677"/>
  <c r="Z677"/>
  <c r="Y677"/>
  <c r="X677"/>
  <c r="W677"/>
  <c r="V677"/>
  <c r="U677"/>
  <c r="T677"/>
  <c r="S677"/>
  <c r="R677"/>
  <c r="Q677"/>
  <c r="P677"/>
  <c r="O677"/>
  <c r="N677"/>
  <c r="M677"/>
  <c r="L677"/>
  <c r="K677"/>
  <c r="J677"/>
  <c r="I677"/>
  <c r="H677"/>
  <c r="G677"/>
  <c r="AE676"/>
  <c r="AD676"/>
  <c r="AC676"/>
  <c r="AB676"/>
  <c r="AA676"/>
  <c r="Z676"/>
  <c r="Y676"/>
  <c r="X676"/>
  <c r="W676"/>
  <c r="V676"/>
  <c r="U676"/>
  <c r="T676"/>
  <c r="S676"/>
  <c r="R676"/>
  <c r="Q676"/>
  <c r="P676"/>
  <c r="O676"/>
  <c r="N676"/>
  <c r="M676"/>
  <c r="L676"/>
  <c r="K676"/>
  <c r="J676"/>
  <c r="I676"/>
  <c r="H676"/>
  <c r="G676"/>
  <c r="AE675"/>
  <c r="AD675"/>
  <c r="AC675"/>
  <c r="AB675"/>
  <c r="AA675"/>
  <c r="Z675"/>
  <c r="Y675"/>
  <c r="X675"/>
  <c r="W675"/>
  <c r="V675"/>
  <c r="U675"/>
  <c r="T675"/>
  <c r="S675"/>
  <c r="R675"/>
  <c r="Q675"/>
  <c r="P675"/>
  <c r="O675"/>
  <c r="N675"/>
  <c r="M675"/>
  <c r="L675"/>
  <c r="K675"/>
  <c r="J675"/>
  <c r="I675"/>
  <c r="H675"/>
  <c r="G675"/>
  <c r="AE674"/>
  <c r="AD674"/>
  <c r="AC674"/>
  <c r="AB674"/>
  <c r="AA674"/>
  <c r="Z674"/>
  <c r="Y674"/>
  <c r="X674"/>
  <c r="W674"/>
  <c r="V674"/>
  <c r="U674"/>
  <c r="T674"/>
  <c r="S674"/>
  <c r="R674"/>
  <c r="Q674"/>
  <c r="P674"/>
  <c r="O674"/>
  <c r="N674"/>
  <c r="M674"/>
  <c r="L674"/>
  <c r="K674"/>
  <c r="J674"/>
  <c r="I674"/>
  <c r="H674"/>
  <c r="G674"/>
  <c r="AE673"/>
  <c r="AD673"/>
  <c r="AC673"/>
  <c r="AB673"/>
  <c r="AA673"/>
  <c r="Z673"/>
  <c r="Y673"/>
  <c r="X673"/>
  <c r="W673"/>
  <c r="V673"/>
  <c r="U673"/>
  <c r="T673"/>
  <c r="S673"/>
  <c r="R673"/>
  <c r="Q673"/>
  <c r="P673"/>
  <c r="O673"/>
  <c r="N673"/>
  <c r="M673"/>
  <c r="L673"/>
  <c r="K673"/>
  <c r="J673"/>
  <c r="I673"/>
  <c r="H673"/>
  <c r="G673"/>
  <c r="AE672"/>
  <c r="AD672"/>
  <c r="AC672"/>
  <c r="AB672"/>
  <c r="AA672"/>
  <c r="Z672"/>
  <c r="Y672"/>
  <c r="X672"/>
  <c r="W672"/>
  <c r="V672"/>
  <c r="U672"/>
  <c r="T672"/>
  <c r="S672"/>
  <c r="R672"/>
  <c r="Q672"/>
  <c r="P672"/>
  <c r="O672"/>
  <c r="N672"/>
  <c r="M672"/>
  <c r="L672"/>
  <c r="K672"/>
  <c r="J672"/>
  <c r="I672"/>
  <c r="H672"/>
  <c r="G672"/>
  <c r="AE671"/>
  <c r="AD671"/>
  <c r="AC671"/>
  <c r="AB671"/>
  <c r="AA671"/>
  <c r="Z671"/>
  <c r="Y671"/>
  <c r="X671"/>
  <c r="W671"/>
  <c r="V671"/>
  <c r="U671"/>
  <c r="T671"/>
  <c r="S671"/>
  <c r="R671"/>
  <c r="Q671"/>
  <c r="P671"/>
  <c r="O671"/>
  <c r="N671"/>
  <c r="M671"/>
  <c r="L671"/>
  <c r="K671"/>
  <c r="J671"/>
  <c r="I671"/>
  <c r="H671"/>
  <c r="G671"/>
  <c r="AE670"/>
  <c r="AD670"/>
  <c r="AC670"/>
  <c r="AB670"/>
  <c r="AA670"/>
  <c r="Z670"/>
  <c r="Y670"/>
  <c r="X670"/>
  <c r="W670"/>
  <c r="V670"/>
  <c r="U670"/>
  <c r="T670"/>
  <c r="S670"/>
  <c r="R670"/>
  <c r="Q670"/>
  <c r="P670"/>
  <c r="O670"/>
  <c r="N670"/>
  <c r="M670"/>
  <c r="L670"/>
  <c r="K670"/>
  <c r="J670"/>
  <c r="I670"/>
  <c r="H670"/>
  <c r="AE669"/>
  <c r="AD669"/>
  <c r="AC669"/>
  <c r="AB669"/>
  <c r="AA669"/>
  <c r="Z669"/>
  <c r="Y669"/>
  <c r="X669"/>
  <c r="W669"/>
  <c r="V669"/>
  <c r="U669"/>
  <c r="T669"/>
  <c r="S669"/>
  <c r="R669"/>
  <c r="Q669"/>
  <c r="P669"/>
  <c r="O669"/>
  <c r="N669"/>
  <c r="M669"/>
  <c r="L669"/>
  <c r="K669"/>
  <c r="J669"/>
  <c r="I669"/>
  <c r="H669"/>
  <c r="G669"/>
  <c r="AE668"/>
  <c r="AD668"/>
  <c r="AC668"/>
  <c r="AB668"/>
  <c r="AA668"/>
  <c r="Z668"/>
  <c r="Y668"/>
  <c r="X668"/>
  <c r="W668"/>
  <c r="V668"/>
  <c r="U668"/>
  <c r="T668"/>
  <c r="S668"/>
  <c r="R668"/>
  <c r="Q668"/>
  <c r="P668"/>
  <c r="O668"/>
  <c r="N668"/>
  <c r="M668"/>
  <c r="L668"/>
  <c r="K668"/>
  <c r="J668"/>
  <c r="I668"/>
  <c r="H668"/>
  <c r="G668"/>
  <c r="AD667"/>
  <c r="AC667"/>
  <c r="AB667"/>
  <c r="AA667"/>
  <c r="Z667"/>
  <c r="Y667"/>
  <c r="X667"/>
  <c r="W667"/>
  <c r="V667"/>
  <c r="U667"/>
  <c r="T667"/>
  <c r="S667"/>
  <c r="R667"/>
  <c r="Q667"/>
  <c r="P667"/>
  <c r="O667"/>
  <c r="N667"/>
  <c r="M667"/>
  <c r="L667"/>
  <c r="K667"/>
  <c r="J667"/>
  <c r="I667"/>
  <c r="H667"/>
  <c r="G667"/>
  <c r="Z666"/>
  <c r="X666"/>
  <c r="V666"/>
  <c r="T666"/>
  <c r="R666"/>
  <c r="N666"/>
  <c r="L666"/>
  <c r="J666"/>
  <c r="H666"/>
  <c r="AD665"/>
  <c r="AC665"/>
  <c r="AB665"/>
  <c r="AA665"/>
  <c r="Z665"/>
  <c r="Y665"/>
  <c r="X665"/>
  <c r="W665"/>
  <c r="V665"/>
  <c r="U665"/>
  <c r="T665"/>
  <c r="S665"/>
  <c r="R665"/>
  <c r="Q665"/>
  <c r="P665"/>
  <c r="O665"/>
  <c r="N665"/>
  <c r="M665"/>
  <c r="L665"/>
  <c r="K665"/>
  <c r="J665"/>
  <c r="I665"/>
  <c r="H665"/>
  <c r="G665"/>
  <c r="AD664"/>
  <c r="AC664"/>
  <c r="AB664"/>
  <c r="AA664"/>
  <c r="Z664"/>
  <c r="Y664"/>
  <c r="X664"/>
  <c r="W664"/>
  <c r="V664"/>
  <c r="U664"/>
  <c r="T664"/>
  <c r="S664"/>
  <c r="R664"/>
  <c r="Q664"/>
  <c r="P664"/>
  <c r="O664"/>
  <c r="N664"/>
  <c r="L664"/>
  <c r="J664"/>
  <c r="H664"/>
  <c r="AD663"/>
  <c r="AC663"/>
  <c r="AB663"/>
  <c r="AA663"/>
  <c r="Z663"/>
  <c r="Y663"/>
  <c r="X663"/>
  <c r="W663"/>
  <c r="V663"/>
  <c r="U663"/>
  <c r="T663"/>
  <c r="S663"/>
  <c r="R663"/>
  <c r="Q663"/>
  <c r="P663"/>
  <c r="O663"/>
  <c r="N663"/>
  <c r="M663"/>
  <c r="L663"/>
  <c r="K663"/>
  <c r="J663"/>
  <c r="I663"/>
  <c r="H663"/>
  <c r="G663"/>
  <c r="AD662"/>
  <c r="AC662"/>
  <c r="AB662"/>
  <c r="AA662"/>
  <c r="Z662"/>
  <c r="Y662"/>
  <c r="X662"/>
  <c r="W662"/>
  <c r="V662"/>
  <c r="U662"/>
  <c r="T662"/>
  <c r="S662"/>
  <c r="R662"/>
  <c r="Q662"/>
  <c r="P662"/>
  <c r="O662"/>
  <c r="N662"/>
  <c r="M662"/>
  <c r="L662"/>
  <c r="K662"/>
  <c r="J662"/>
  <c r="I662"/>
  <c r="H662"/>
  <c r="G662"/>
  <c r="AD661"/>
  <c r="AC661"/>
  <c r="AB661"/>
  <c r="AA661"/>
  <c r="Z661"/>
  <c r="Y661"/>
  <c r="X661"/>
  <c r="W661"/>
  <c r="V661"/>
  <c r="U661"/>
  <c r="T661"/>
  <c r="S661"/>
  <c r="R661"/>
  <c r="Q661"/>
  <c r="P661"/>
  <c r="O661"/>
  <c r="N661"/>
  <c r="M661"/>
  <c r="L661"/>
  <c r="K661"/>
  <c r="J661"/>
  <c r="I661"/>
  <c r="H661"/>
  <c r="G661"/>
  <c r="AD660"/>
  <c r="AC660"/>
  <c r="AB660"/>
  <c r="AA660"/>
  <c r="Z660"/>
  <c r="Y660"/>
  <c r="X660"/>
  <c r="W660"/>
  <c r="V660"/>
  <c r="U660"/>
  <c r="T660"/>
  <c r="S660"/>
  <c r="R660"/>
  <c r="Q660"/>
  <c r="P660"/>
  <c r="O660"/>
  <c r="N660"/>
  <c r="M660"/>
  <c r="L660"/>
  <c r="K660"/>
  <c r="J660"/>
  <c r="I660"/>
  <c r="H660"/>
  <c r="G660"/>
  <c r="AE659"/>
  <c r="AD659"/>
  <c r="AC659"/>
  <c r="AB659"/>
  <c r="AA659"/>
  <c r="Z659"/>
  <c r="Y659"/>
  <c r="X659"/>
  <c r="W659"/>
  <c r="V659"/>
  <c r="U659"/>
  <c r="T659"/>
  <c r="S659"/>
  <c r="R659"/>
  <c r="Q659"/>
  <c r="P659"/>
  <c r="O659"/>
  <c r="N659"/>
  <c r="M659"/>
  <c r="L659"/>
  <c r="K659"/>
  <c r="J659"/>
  <c r="I659"/>
  <c r="H659"/>
  <c r="G659"/>
  <c r="AD658"/>
  <c r="AC658"/>
  <c r="AB658"/>
  <c r="AA658"/>
  <c r="Z658"/>
  <c r="Y658"/>
  <c r="X658"/>
  <c r="W658"/>
  <c r="V658"/>
  <c r="U658"/>
  <c r="T658"/>
  <c r="S658"/>
  <c r="AE657"/>
  <c r="AD657"/>
  <c r="AC657"/>
  <c r="AB657"/>
  <c r="AA657"/>
  <c r="Z657"/>
  <c r="Y657"/>
  <c r="X657"/>
  <c r="W657"/>
  <c r="V657"/>
  <c r="U657"/>
  <c r="T657"/>
  <c r="S657"/>
  <c r="R657"/>
  <c r="Q657"/>
  <c r="P657"/>
  <c r="O657"/>
  <c r="N657"/>
  <c r="M657"/>
  <c r="L657"/>
  <c r="K657"/>
  <c r="J657"/>
  <c r="I657"/>
  <c r="H657"/>
  <c r="G657"/>
  <c r="AE656"/>
  <c r="AD656"/>
  <c r="AC656"/>
  <c r="AB656"/>
  <c r="AA656"/>
  <c r="Z656"/>
  <c r="Y656"/>
  <c r="X656"/>
  <c r="W656"/>
  <c r="V656"/>
  <c r="U656"/>
  <c r="T656"/>
  <c r="S656"/>
  <c r="R656"/>
  <c r="Q656"/>
  <c r="P656"/>
  <c r="O656"/>
  <c r="N656"/>
  <c r="M656"/>
  <c r="L656"/>
  <c r="K656"/>
  <c r="J656"/>
  <c r="H656"/>
  <c r="AE655"/>
  <c r="AD655"/>
  <c r="AC655"/>
  <c r="AB655"/>
  <c r="AA655"/>
  <c r="Z655"/>
  <c r="Y655"/>
  <c r="X655"/>
  <c r="W655"/>
  <c r="V655"/>
  <c r="U655"/>
  <c r="T655"/>
  <c r="S655"/>
  <c r="R655"/>
  <c r="Q655"/>
  <c r="P655"/>
  <c r="O655"/>
  <c r="N655"/>
  <c r="M655"/>
  <c r="L655"/>
  <c r="K655"/>
  <c r="J655"/>
  <c r="I655"/>
  <c r="H655"/>
  <c r="G655"/>
  <c r="AE654"/>
  <c r="AD654"/>
  <c r="AC654"/>
  <c r="AE653"/>
  <c r="AD653"/>
  <c r="AC653"/>
  <c r="AE652"/>
  <c r="AD652"/>
  <c r="AC652"/>
  <c r="AB652"/>
  <c r="AA652"/>
  <c r="Z652"/>
  <c r="Y652"/>
  <c r="X652"/>
  <c r="W652"/>
  <c r="V652"/>
  <c r="U652"/>
  <c r="T652"/>
  <c r="S652"/>
  <c r="R652"/>
  <c r="Q652"/>
  <c r="P652"/>
  <c r="O652"/>
  <c r="N652"/>
  <c r="M652"/>
  <c r="L652"/>
  <c r="K652"/>
  <c r="J652"/>
  <c r="I652"/>
  <c r="H652"/>
  <c r="G652"/>
  <c r="AE651"/>
  <c r="AD651"/>
  <c r="AC651"/>
  <c r="AB651"/>
  <c r="AA651"/>
  <c r="Z651"/>
  <c r="Y651"/>
  <c r="X651"/>
  <c r="W651"/>
  <c r="V651"/>
  <c r="U651"/>
  <c r="T651"/>
  <c r="S651"/>
  <c r="R651"/>
  <c r="Q651"/>
  <c r="P651"/>
  <c r="O651"/>
  <c r="N651"/>
  <c r="M651"/>
  <c r="L651"/>
  <c r="K651"/>
  <c r="J651"/>
  <c r="I651"/>
  <c r="H651"/>
  <c r="G651"/>
  <c r="AE650"/>
  <c r="AD650"/>
  <c r="AC650"/>
  <c r="AB650"/>
  <c r="AA650"/>
  <c r="Z650"/>
  <c r="Y650"/>
  <c r="X650"/>
  <c r="W650"/>
  <c r="V650"/>
  <c r="U650"/>
  <c r="T650"/>
  <c r="S650"/>
  <c r="R650"/>
  <c r="Q650"/>
  <c r="P650"/>
  <c r="O650"/>
  <c r="N650"/>
  <c r="M650"/>
  <c r="L650"/>
  <c r="K650"/>
  <c r="J650"/>
  <c r="I650"/>
  <c r="H650"/>
  <c r="G650"/>
  <c r="AE649"/>
  <c r="AD649"/>
  <c r="AC649"/>
  <c r="AB649"/>
  <c r="AA649"/>
  <c r="Z649"/>
  <c r="Y649"/>
  <c r="X649"/>
  <c r="W649"/>
  <c r="V649"/>
  <c r="U649"/>
  <c r="T649"/>
  <c r="S649"/>
  <c r="R649"/>
  <c r="Q649"/>
  <c r="P649"/>
  <c r="O649"/>
  <c r="N649"/>
  <c r="M649"/>
  <c r="L649"/>
  <c r="K649"/>
  <c r="J649"/>
  <c r="I649"/>
  <c r="H649"/>
  <c r="G649"/>
  <c r="AE648"/>
  <c r="AD648"/>
  <c r="AC648"/>
  <c r="AB648"/>
  <c r="AA648"/>
  <c r="Z648"/>
  <c r="Y648"/>
  <c r="X648"/>
  <c r="W648"/>
  <c r="V648"/>
  <c r="U648"/>
  <c r="T648"/>
  <c r="S648"/>
  <c r="R648"/>
  <c r="Q648"/>
  <c r="P648"/>
  <c r="O648"/>
  <c r="N648"/>
  <c r="M648"/>
  <c r="L648"/>
  <c r="K648"/>
  <c r="J648"/>
  <c r="I648"/>
  <c r="H648"/>
  <c r="G648"/>
  <c r="AE647"/>
  <c r="AD647"/>
  <c r="AC647"/>
  <c r="AB647"/>
  <c r="AA647"/>
  <c r="Z647"/>
  <c r="Y647"/>
  <c r="X647"/>
  <c r="W647"/>
  <c r="V647"/>
  <c r="U647"/>
  <c r="T647"/>
  <c r="S647"/>
  <c r="R647"/>
  <c r="Q647"/>
  <c r="P647"/>
  <c r="O647"/>
  <c r="N647"/>
  <c r="M647"/>
  <c r="L647"/>
  <c r="K647"/>
  <c r="J647"/>
  <c r="I647"/>
  <c r="H647"/>
  <c r="G647"/>
  <c r="AE646"/>
  <c r="AD646"/>
  <c r="AC646"/>
  <c r="AB646"/>
  <c r="AA646"/>
  <c r="Z646"/>
  <c r="Y646"/>
  <c r="X646"/>
  <c r="W646"/>
  <c r="V646"/>
  <c r="U646"/>
  <c r="T646"/>
  <c r="S646"/>
  <c r="R646"/>
  <c r="Q646"/>
  <c r="P646"/>
  <c r="O646"/>
  <c r="N646"/>
  <c r="M646"/>
  <c r="L646"/>
  <c r="K646"/>
  <c r="J646"/>
  <c r="I646"/>
  <c r="H646"/>
  <c r="G646"/>
  <c r="AE645"/>
  <c r="AD645"/>
  <c r="AC645"/>
  <c r="AB645"/>
  <c r="AA645"/>
  <c r="Z645"/>
  <c r="Y645"/>
  <c r="X645"/>
  <c r="W645"/>
  <c r="V645"/>
  <c r="U645"/>
  <c r="T645"/>
  <c r="S645"/>
  <c r="R645"/>
  <c r="Q645"/>
  <c r="P645"/>
  <c r="O645"/>
  <c r="N645"/>
  <c r="M645"/>
  <c r="L645"/>
  <c r="K645"/>
  <c r="J645"/>
  <c r="I645"/>
  <c r="H645"/>
  <c r="G645"/>
  <c r="F645"/>
  <c r="E645"/>
  <c r="AE644"/>
  <c r="AD644"/>
  <c r="AC644"/>
  <c r="AB644"/>
  <c r="AA644"/>
  <c r="Z644"/>
  <c r="Y644"/>
  <c r="X644"/>
  <c r="W644"/>
  <c r="V644"/>
  <c r="U644"/>
  <c r="T644"/>
  <c r="S644"/>
  <c r="R644"/>
  <c r="Q644"/>
  <c r="P644"/>
  <c r="O644"/>
  <c r="N644"/>
  <c r="M644"/>
  <c r="L644"/>
  <c r="K644"/>
  <c r="J644"/>
  <c r="I644"/>
  <c r="H644"/>
  <c r="G644"/>
  <c r="AD643"/>
  <c r="AC643"/>
  <c r="AB643"/>
  <c r="AA643"/>
  <c r="Z643"/>
  <c r="Y643"/>
  <c r="X643"/>
  <c r="W643"/>
  <c r="V643"/>
  <c r="U643"/>
  <c r="T643"/>
  <c r="S643"/>
  <c r="R643"/>
  <c r="Q643"/>
  <c r="P643"/>
  <c r="O643"/>
  <c r="N643"/>
  <c r="M643"/>
  <c r="L643"/>
  <c r="K643"/>
  <c r="J643"/>
  <c r="I643"/>
  <c r="H643"/>
  <c r="G643"/>
  <c r="AD642"/>
  <c r="AC642"/>
  <c r="AB642"/>
  <c r="AA642"/>
  <c r="Z642"/>
  <c r="Y642"/>
  <c r="X642"/>
  <c r="W642"/>
  <c r="V642"/>
  <c r="U642"/>
  <c r="T642"/>
  <c r="S642"/>
  <c r="R642"/>
  <c r="Q642"/>
  <c r="P642"/>
  <c r="O642"/>
  <c r="N642"/>
  <c r="M642"/>
  <c r="L642"/>
  <c r="K642"/>
  <c r="J642"/>
  <c r="I642"/>
  <c r="H642"/>
  <c r="G642"/>
  <c r="AD641"/>
  <c r="AC641"/>
  <c r="AB641"/>
  <c r="AA641"/>
  <c r="Z641"/>
  <c r="Y641"/>
  <c r="X641"/>
  <c r="W641"/>
  <c r="V641"/>
  <c r="U641"/>
  <c r="T641"/>
  <c r="S641"/>
  <c r="R641"/>
  <c r="Q641"/>
  <c r="P641"/>
  <c r="O641"/>
  <c r="N641"/>
  <c r="M641"/>
  <c r="L641"/>
  <c r="K641"/>
  <c r="J641"/>
  <c r="I641"/>
  <c r="H641"/>
  <c r="G641"/>
  <c r="AD640"/>
  <c r="AC640"/>
  <c r="AB640"/>
  <c r="AA640"/>
  <c r="Z640"/>
  <c r="Y640"/>
  <c r="X640"/>
  <c r="W640"/>
  <c r="V640"/>
  <c r="U640"/>
  <c r="T640"/>
  <c r="S640"/>
  <c r="R640"/>
  <c r="Q640"/>
  <c r="P640"/>
  <c r="O640"/>
  <c r="N640"/>
  <c r="M640"/>
  <c r="L640"/>
  <c r="K640"/>
  <c r="J640"/>
  <c r="I640"/>
  <c r="H640"/>
  <c r="G640"/>
  <c r="AE639"/>
  <c r="AD639"/>
  <c r="AC639"/>
  <c r="AB639"/>
  <c r="AA639"/>
  <c r="Z639"/>
  <c r="Y639"/>
  <c r="AE638"/>
  <c r="AD638"/>
  <c r="AC638"/>
  <c r="AB638"/>
  <c r="AA638"/>
  <c r="Z638"/>
  <c r="Y638"/>
  <c r="AE637"/>
  <c r="AD637"/>
  <c r="AC637"/>
  <c r="AB637"/>
  <c r="AA637"/>
  <c r="Z637"/>
  <c r="Y637"/>
  <c r="AE636"/>
  <c r="AD636"/>
  <c r="AC636"/>
  <c r="AB636"/>
  <c r="AA636"/>
  <c r="Z636"/>
  <c r="Y636"/>
  <c r="X636"/>
  <c r="W636"/>
  <c r="V636"/>
  <c r="U636"/>
  <c r="T636"/>
  <c r="S636"/>
  <c r="R636"/>
  <c r="Q636"/>
  <c r="P636"/>
  <c r="O636"/>
  <c r="N636"/>
  <c r="M636"/>
  <c r="L636"/>
  <c r="K636"/>
  <c r="J636"/>
  <c r="H636"/>
  <c r="Z635"/>
  <c r="X635"/>
  <c r="V635"/>
  <c r="T635"/>
  <c r="R635"/>
  <c r="N635"/>
  <c r="L635"/>
  <c r="J635"/>
  <c r="H635"/>
  <c r="AE634"/>
  <c r="AD634"/>
  <c r="AC634"/>
  <c r="AB634"/>
  <c r="AA634"/>
  <c r="Z634"/>
  <c r="Y634"/>
  <c r="X634"/>
  <c r="W634"/>
  <c r="V634"/>
  <c r="U634"/>
  <c r="T634"/>
  <c r="S634"/>
  <c r="R634"/>
  <c r="Q634"/>
  <c r="P634"/>
  <c r="O634"/>
  <c r="N634"/>
  <c r="M634"/>
  <c r="L634"/>
  <c r="K634"/>
  <c r="J634"/>
  <c r="I634"/>
  <c r="H634"/>
  <c r="G634"/>
  <c r="AD633"/>
  <c r="AC633"/>
  <c r="AB633"/>
  <c r="AA633"/>
  <c r="Z633"/>
  <c r="Y633"/>
  <c r="X633"/>
  <c r="W633"/>
  <c r="V633"/>
  <c r="U633"/>
  <c r="T633"/>
  <c r="S633"/>
  <c r="R633"/>
  <c r="Q633"/>
  <c r="P633"/>
  <c r="O633"/>
  <c r="N633"/>
  <c r="M633"/>
  <c r="L633"/>
  <c r="K633"/>
  <c r="J633"/>
  <c r="I633"/>
  <c r="H633"/>
  <c r="G633"/>
  <c r="AD632"/>
  <c r="AC632"/>
  <c r="AB632"/>
  <c r="AA632"/>
  <c r="Z632"/>
  <c r="Y632"/>
  <c r="X632"/>
  <c r="W632"/>
  <c r="V632"/>
  <c r="U632"/>
  <c r="T632"/>
  <c r="S632"/>
  <c r="R632"/>
  <c r="Q632"/>
  <c r="P632"/>
  <c r="O632"/>
  <c r="N632"/>
  <c r="M632"/>
  <c r="L632"/>
  <c r="K632"/>
  <c r="J632"/>
  <c r="I632"/>
  <c r="H632"/>
  <c r="G632"/>
  <c r="AE631"/>
  <c r="AD631"/>
  <c r="AC631"/>
  <c r="AB631"/>
  <c r="AA631"/>
  <c r="Z631"/>
  <c r="Y631"/>
  <c r="X631"/>
  <c r="W631"/>
  <c r="V631"/>
  <c r="U631"/>
  <c r="T631"/>
  <c r="S631"/>
  <c r="R631"/>
  <c r="Q631"/>
  <c r="P631"/>
  <c r="O631"/>
  <c r="N631"/>
  <c r="M631"/>
  <c r="L631"/>
  <c r="K631"/>
  <c r="J631"/>
  <c r="I631"/>
  <c r="H631"/>
  <c r="G631"/>
  <c r="AD630"/>
  <c r="AC630"/>
  <c r="AB630"/>
  <c r="AA630"/>
  <c r="Z630"/>
  <c r="X630"/>
  <c r="V630"/>
  <c r="T630"/>
  <c r="R630"/>
  <c r="N630"/>
  <c r="L630"/>
  <c r="J630"/>
  <c r="H630"/>
  <c r="AD629"/>
  <c r="AC629"/>
  <c r="AB629"/>
  <c r="AA629"/>
  <c r="Z629"/>
  <c r="Y629"/>
  <c r="X629"/>
  <c r="W629"/>
  <c r="V629"/>
  <c r="U629"/>
  <c r="T629"/>
  <c r="S629"/>
  <c r="R629"/>
  <c r="Q629"/>
  <c r="P629"/>
  <c r="O629"/>
  <c r="N629"/>
  <c r="M629"/>
  <c r="L629"/>
  <c r="K629"/>
  <c r="J629"/>
  <c r="I629"/>
  <c r="H629"/>
  <c r="G629"/>
  <c r="AD628"/>
  <c r="AC628"/>
  <c r="AB628"/>
  <c r="AA628"/>
  <c r="Z628"/>
  <c r="Y628"/>
  <c r="X628"/>
  <c r="W628"/>
  <c r="V628"/>
  <c r="U628"/>
  <c r="T628"/>
  <c r="S628"/>
  <c r="R628"/>
  <c r="Q628"/>
  <c r="P628"/>
  <c r="O628"/>
  <c r="N628"/>
  <c r="M628"/>
  <c r="L628"/>
  <c r="K628"/>
  <c r="J628"/>
  <c r="I628"/>
  <c r="H628"/>
  <c r="G628"/>
  <c r="AE627"/>
  <c r="AD627"/>
  <c r="AC627"/>
  <c r="AB627"/>
  <c r="AA627"/>
  <c r="Z627"/>
  <c r="Y627"/>
  <c r="X627"/>
  <c r="W627"/>
  <c r="V627"/>
  <c r="U627"/>
  <c r="T627"/>
  <c r="S627"/>
  <c r="R627"/>
  <c r="Q627"/>
  <c r="P627"/>
  <c r="O627"/>
  <c r="N627"/>
  <c r="M627"/>
  <c r="L627"/>
  <c r="K627"/>
  <c r="J627"/>
  <c r="I627"/>
  <c r="H627"/>
  <c r="G627"/>
  <c r="AE626"/>
  <c r="AD626"/>
  <c r="AC626"/>
  <c r="AB626"/>
  <c r="AA626"/>
  <c r="Z626"/>
  <c r="Y626"/>
  <c r="X626"/>
  <c r="W626"/>
  <c r="V626"/>
  <c r="U626"/>
  <c r="T626"/>
  <c r="S626"/>
  <c r="R626"/>
  <c r="Q626"/>
  <c r="P626"/>
  <c r="O626"/>
  <c r="N626"/>
  <c r="M626"/>
  <c r="L626"/>
  <c r="K626"/>
  <c r="J626"/>
  <c r="I626"/>
  <c r="H626"/>
  <c r="G626"/>
  <c r="AE625"/>
  <c r="AD625"/>
  <c r="AC625"/>
  <c r="AB625"/>
  <c r="AA625"/>
  <c r="Z625"/>
  <c r="Y625"/>
  <c r="X625"/>
  <c r="W625"/>
  <c r="V625"/>
  <c r="U625"/>
  <c r="T625"/>
  <c r="S625"/>
  <c r="R625"/>
  <c r="Q625"/>
  <c r="P625"/>
  <c r="O625"/>
  <c r="N625"/>
  <c r="M625"/>
  <c r="L625"/>
  <c r="K625"/>
  <c r="J625"/>
  <c r="I625"/>
  <c r="H625"/>
  <c r="G625"/>
  <c r="AE624"/>
  <c r="AD624"/>
  <c r="AC624"/>
  <c r="AB624"/>
  <c r="AA624"/>
  <c r="Z624"/>
  <c r="Y624"/>
  <c r="X624"/>
  <c r="W624"/>
  <c r="V624"/>
  <c r="U624"/>
  <c r="T624"/>
  <c r="S624"/>
  <c r="R624"/>
  <c r="Q624"/>
  <c r="P624"/>
  <c r="O624"/>
  <c r="N624"/>
  <c r="M624"/>
  <c r="L624"/>
  <c r="K624"/>
  <c r="J624"/>
  <c r="I624"/>
  <c r="H624"/>
  <c r="G624"/>
  <c r="AE623"/>
  <c r="AD623"/>
  <c r="AC623"/>
  <c r="AB623"/>
  <c r="AA623"/>
  <c r="Z623"/>
  <c r="Y623"/>
  <c r="X623"/>
  <c r="W623"/>
  <c r="V623"/>
  <c r="U623"/>
  <c r="T623"/>
  <c r="S623"/>
  <c r="AE622"/>
  <c r="AD622"/>
  <c r="AC622"/>
  <c r="AB622"/>
  <c r="AA622"/>
  <c r="Z622"/>
  <c r="Y622"/>
  <c r="X622"/>
  <c r="W622"/>
  <c r="V622"/>
  <c r="U622"/>
  <c r="T622"/>
  <c r="S622"/>
  <c r="R622"/>
  <c r="Q622"/>
  <c r="P622"/>
  <c r="O622"/>
  <c r="N622"/>
  <c r="M622"/>
  <c r="L622"/>
  <c r="K622"/>
  <c r="J622"/>
  <c r="I622"/>
  <c r="H622"/>
  <c r="G622"/>
  <c r="AE621"/>
  <c r="AD621"/>
  <c r="AC621"/>
  <c r="AB621"/>
  <c r="AA621"/>
  <c r="Z621"/>
  <c r="Y621"/>
  <c r="X621"/>
  <c r="W621"/>
  <c r="V621"/>
  <c r="U621"/>
  <c r="T621"/>
  <c r="S621"/>
  <c r="R621"/>
  <c r="Q621"/>
  <c r="P621"/>
  <c r="O621"/>
  <c r="N621"/>
  <c r="M621"/>
  <c r="L621"/>
  <c r="K621"/>
  <c r="J621"/>
  <c r="I621"/>
  <c r="H621"/>
  <c r="G621"/>
  <c r="AE620"/>
  <c r="AD620"/>
  <c r="AC620"/>
  <c r="AB620"/>
  <c r="AA620"/>
  <c r="Z620"/>
  <c r="Y620"/>
  <c r="X620"/>
  <c r="W620"/>
  <c r="V620"/>
  <c r="U620"/>
  <c r="T620"/>
  <c r="S620"/>
  <c r="R620"/>
  <c r="Q620"/>
  <c r="P620"/>
  <c r="O620"/>
  <c r="N620"/>
  <c r="M620"/>
  <c r="L620"/>
  <c r="K620"/>
  <c r="J620"/>
  <c r="I620"/>
  <c r="H620"/>
  <c r="G620"/>
  <c r="Z619"/>
  <c r="X619"/>
  <c r="V619"/>
  <c r="T619"/>
  <c r="R619"/>
  <c r="N619"/>
  <c r="L619"/>
  <c r="J619"/>
  <c r="H619"/>
  <c r="AE618"/>
  <c r="AD618"/>
  <c r="AC618"/>
  <c r="AB618"/>
  <c r="AA618"/>
  <c r="Z618"/>
  <c r="Y618"/>
  <c r="X618"/>
  <c r="W618"/>
  <c r="V618"/>
  <c r="U618"/>
  <c r="T618"/>
  <c r="S618"/>
  <c r="R618"/>
  <c r="Q618"/>
  <c r="P618"/>
  <c r="O618"/>
  <c r="N618"/>
  <c r="M618"/>
  <c r="L618"/>
  <c r="K618"/>
  <c r="J618"/>
  <c r="I618"/>
  <c r="H618"/>
  <c r="G618"/>
  <c r="AE617"/>
  <c r="AD617"/>
  <c r="AC617"/>
  <c r="AB617"/>
  <c r="AA617"/>
  <c r="Z617"/>
  <c r="Y617"/>
  <c r="X617"/>
  <c r="W617"/>
  <c r="V617"/>
  <c r="U617"/>
  <c r="T617"/>
  <c r="S617"/>
  <c r="R617"/>
  <c r="Q617"/>
  <c r="P617"/>
  <c r="O617"/>
  <c r="N617"/>
  <c r="M617"/>
  <c r="L617"/>
  <c r="K617"/>
  <c r="J617"/>
  <c r="I617"/>
  <c r="H617"/>
  <c r="G617"/>
  <c r="AE616"/>
  <c r="AD616"/>
  <c r="AC616"/>
  <c r="AB616"/>
  <c r="AA616"/>
  <c r="Z616"/>
  <c r="Y616"/>
  <c r="X616"/>
  <c r="W616"/>
  <c r="V616"/>
  <c r="U616"/>
  <c r="T616"/>
  <c r="S616"/>
  <c r="R616"/>
  <c r="Q616"/>
  <c r="P616"/>
  <c r="O616"/>
  <c r="N616"/>
  <c r="M616"/>
  <c r="L616"/>
  <c r="K616"/>
  <c r="J616"/>
  <c r="I616"/>
  <c r="H616"/>
  <c r="G616"/>
  <c r="AD615"/>
  <c r="AC615"/>
  <c r="AB615"/>
  <c r="AA615"/>
  <c r="Z615"/>
  <c r="Y615"/>
  <c r="X615"/>
  <c r="W615"/>
  <c r="V615"/>
  <c r="U615"/>
  <c r="T615"/>
  <c r="S615"/>
  <c r="R615"/>
  <c r="Q615"/>
  <c r="P615"/>
  <c r="O615"/>
  <c r="N615"/>
  <c r="M615"/>
  <c r="L615"/>
  <c r="K615"/>
  <c r="J615"/>
  <c r="I615"/>
  <c r="H615"/>
  <c r="G615"/>
  <c r="AD614"/>
  <c r="AC614"/>
  <c r="AB614"/>
  <c r="AA614"/>
  <c r="Z614"/>
  <c r="Y614"/>
  <c r="X614"/>
  <c r="W614"/>
  <c r="V614"/>
  <c r="U614"/>
  <c r="T614"/>
  <c r="S614"/>
  <c r="R614"/>
  <c r="Q614"/>
  <c r="P614"/>
  <c r="O614"/>
  <c r="N614"/>
  <c r="M614"/>
  <c r="L614"/>
  <c r="K614"/>
  <c r="J614"/>
  <c r="I614"/>
  <c r="H614"/>
  <c r="G614"/>
  <c r="AE613"/>
  <c r="AD613"/>
  <c r="AC613"/>
  <c r="AB613"/>
  <c r="AA613"/>
  <c r="Z613"/>
  <c r="Y613"/>
  <c r="X613"/>
  <c r="W613"/>
  <c r="V613"/>
  <c r="U613"/>
  <c r="T613"/>
  <c r="S613"/>
  <c r="R613"/>
  <c r="Q613"/>
  <c r="P613"/>
  <c r="O613"/>
  <c r="N613"/>
  <c r="M613"/>
  <c r="L613"/>
  <c r="K613"/>
  <c r="J613"/>
  <c r="I613"/>
  <c r="H613"/>
  <c r="G613"/>
  <c r="AE612"/>
  <c r="AD612"/>
  <c r="AC612"/>
  <c r="AB612"/>
  <c r="AA612"/>
  <c r="Z612"/>
  <c r="Y612"/>
  <c r="X612"/>
  <c r="W612"/>
  <c r="V612"/>
  <c r="U612"/>
  <c r="T612"/>
  <c r="S612"/>
  <c r="R612"/>
  <c r="Q612"/>
  <c r="P612"/>
  <c r="O612"/>
  <c r="N612"/>
  <c r="M612"/>
  <c r="L612"/>
  <c r="K612"/>
  <c r="J612"/>
  <c r="I612"/>
  <c r="H612"/>
  <c r="G612"/>
  <c r="AE611"/>
  <c r="AD611"/>
  <c r="AC611"/>
  <c r="AB611"/>
  <c r="AA611"/>
  <c r="Z611"/>
  <c r="Y611"/>
  <c r="X611"/>
  <c r="W611"/>
  <c r="V611"/>
  <c r="U611"/>
  <c r="T611"/>
  <c r="S611"/>
  <c r="R611"/>
  <c r="Q611"/>
  <c r="P611"/>
  <c r="O611"/>
  <c r="N611"/>
  <c r="M611"/>
  <c r="L611"/>
  <c r="K611"/>
  <c r="J611"/>
  <c r="I611"/>
  <c r="H611"/>
  <c r="G611"/>
  <c r="AE610"/>
  <c r="AD610"/>
  <c r="AC610"/>
  <c r="AB610"/>
  <c r="AA610"/>
  <c r="Z610"/>
  <c r="Y610"/>
  <c r="X610"/>
  <c r="W610"/>
  <c r="V610"/>
  <c r="U610"/>
  <c r="T610"/>
  <c r="S610"/>
  <c r="R610"/>
  <c r="Q610"/>
  <c r="P610"/>
  <c r="O610"/>
  <c r="N610"/>
  <c r="M610"/>
  <c r="L610"/>
  <c r="K610"/>
  <c r="J610"/>
  <c r="I610"/>
  <c r="H610"/>
  <c r="G610"/>
  <c r="AE609"/>
  <c r="AD609"/>
  <c r="AC609"/>
  <c r="AB609"/>
  <c r="AA609"/>
  <c r="Z609"/>
  <c r="Y609"/>
  <c r="X609"/>
  <c r="W609"/>
  <c r="V609"/>
  <c r="U609"/>
  <c r="T609"/>
  <c r="S609"/>
  <c r="R609"/>
  <c r="Q609"/>
  <c r="P609"/>
  <c r="O609"/>
  <c r="N609"/>
  <c r="M609"/>
  <c r="L609"/>
  <c r="K609"/>
  <c r="J609"/>
  <c r="I609"/>
  <c r="H609"/>
  <c r="G609"/>
  <c r="AE608"/>
  <c r="AD608"/>
  <c r="AC608"/>
  <c r="AB608"/>
  <c r="AA608"/>
  <c r="Z608"/>
  <c r="Y608"/>
  <c r="X608"/>
  <c r="W608"/>
  <c r="V608"/>
  <c r="U608"/>
  <c r="T608"/>
  <c r="S608"/>
  <c r="R608"/>
  <c r="Q608"/>
  <c r="P608"/>
  <c r="O608"/>
  <c r="N608"/>
  <c r="M608"/>
  <c r="L608"/>
  <c r="K608"/>
  <c r="J608"/>
  <c r="I608"/>
  <c r="H608"/>
  <c r="G608"/>
  <c r="AE607"/>
  <c r="AD607"/>
  <c r="AC607"/>
  <c r="AB607"/>
  <c r="AA607"/>
  <c r="Z607"/>
  <c r="Y607"/>
  <c r="X607"/>
  <c r="W607"/>
  <c r="V607"/>
  <c r="U607"/>
  <c r="T607"/>
  <c r="S607"/>
  <c r="R607"/>
  <c r="Q607"/>
  <c r="P607"/>
  <c r="O607"/>
  <c r="N607"/>
  <c r="M607"/>
  <c r="L607"/>
  <c r="K607"/>
  <c r="J607"/>
  <c r="I607"/>
  <c r="H607"/>
  <c r="G607"/>
  <c r="AE606"/>
  <c r="AD606"/>
  <c r="AC606"/>
  <c r="AB606"/>
  <c r="AA606"/>
  <c r="Z606"/>
  <c r="Y606"/>
  <c r="X606"/>
  <c r="W606"/>
  <c r="V606"/>
  <c r="U606"/>
  <c r="T606"/>
  <c r="S606"/>
  <c r="R606"/>
  <c r="Q606"/>
  <c r="P606"/>
  <c r="O606"/>
  <c r="N606"/>
  <c r="M606"/>
  <c r="L606"/>
  <c r="K606"/>
  <c r="J606"/>
  <c r="I606"/>
  <c r="H606"/>
  <c r="G606"/>
  <c r="AE605"/>
  <c r="AD605"/>
  <c r="AC605"/>
  <c r="AB605"/>
  <c r="AA605"/>
  <c r="Z605"/>
  <c r="Y605"/>
  <c r="X605"/>
  <c r="W605"/>
  <c r="V605"/>
  <c r="U605"/>
  <c r="T605"/>
  <c r="S605"/>
  <c r="R605"/>
  <c r="Q605"/>
  <c r="P605"/>
  <c r="O605"/>
  <c r="N605"/>
  <c r="M605"/>
  <c r="L605"/>
  <c r="K605"/>
  <c r="J605"/>
  <c r="I605"/>
  <c r="H605"/>
  <c r="G605"/>
  <c r="AE604"/>
  <c r="AD604"/>
  <c r="AC604"/>
  <c r="AB604"/>
  <c r="AA604"/>
  <c r="Z604"/>
  <c r="Y604"/>
  <c r="X604"/>
  <c r="W604"/>
  <c r="V604"/>
  <c r="U604"/>
  <c r="T604"/>
  <c r="S604"/>
  <c r="R604"/>
  <c r="Q604"/>
  <c r="P604"/>
  <c r="O604"/>
  <c r="N604"/>
  <c r="M604"/>
  <c r="L604"/>
  <c r="K604"/>
  <c r="J604"/>
  <c r="I604"/>
  <c r="H604"/>
  <c r="G604"/>
  <c r="AE603"/>
  <c r="AD603"/>
  <c r="AC603"/>
  <c r="AB603"/>
  <c r="AA603"/>
  <c r="Z603"/>
  <c r="Y603"/>
  <c r="X603"/>
  <c r="W603"/>
  <c r="V603"/>
  <c r="U603"/>
  <c r="T603"/>
  <c r="S603"/>
  <c r="R603"/>
  <c r="Q603"/>
  <c r="P603"/>
  <c r="O603"/>
  <c r="N603"/>
  <c r="M603"/>
  <c r="L603"/>
  <c r="K603"/>
  <c r="J603"/>
  <c r="I603"/>
  <c r="H603"/>
  <c r="G603"/>
  <c r="F603"/>
  <c r="E603"/>
  <c r="Z602"/>
  <c r="X602"/>
  <c r="V602"/>
  <c r="T602"/>
  <c r="R602"/>
  <c r="N602"/>
  <c r="L602"/>
  <c r="J602"/>
  <c r="H602"/>
  <c r="AD601"/>
  <c r="AC601"/>
  <c r="AB601"/>
  <c r="AA601"/>
  <c r="Z601"/>
  <c r="Y601"/>
  <c r="X601"/>
  <c r="W601"/>
  <c r="V601"/>
  <c r="U601"/>
  <c r="T601"/>
  <c r="S601"/>
  <c r="R601"/>
  <c r="Q601"/>
  <c r="P601"/>
  <c r="O601"/>
  <c r="N601"/>
  <c r="M601"/>
  <c r="L601"/>
  <c r="K601"/>
  <c r="J601"/>
  <c r="I601"/>
  <c r="H601"/>
  <c r="G601"/>
  <c r="AD600"/>
  <c r="AC600"/>
  <c r="AB600"/>
  <c r="AA600"/>
  <c r="Z600"/>
  <c r="Y600"/>
  <c r="X600"/>
  <c r="W600"/>
  <c r="V600"/>
  <c r="U600"/>
  <c r="T600"/>
  <c r="S600"/>
  <c r="R600"/>
  <c r="Q600"/>
  <c r="P600"/>
  <c r="O600"/>
  <c r="N600"/>
  <c r="M600"/>
  <c r="L600"/>
  <c r="K600"/>
  <c r="J600"/>
  <c r="I600"/>
  <c r="H600"/>
  <c r="G600"/>
  <c r="AD599"/>
  <c r="AC599"/>
  <c r="AB599"/>
  <c r="AA599"/>
  <c r="Z599"/>
  <c r="Y599"/>
  <c r="X599"/>
  <c r="W599"/>
  <c r="V599"/>
  <c r="U599"/>
  <c r="T599"/>
  <c r="S599"/>
  <c r="R599"/>
  <c r="Q599"/>
  <c r="P599"/>
  <c r="O599"/>
  <c r="N599"/>
  <c r="M599"/>
  <c r="L599"/>
  <c r="K599"/>
  <c r="J599"/>
  <c r="I599"/>
  <c r="H599"/>
  <c r="G599"/>
  <c r="AD598"/>
  <c r="AC598"/>
  <c r="AB598"/>
  <c r="AA598"/>
  <c r="Z598"/>
  <c r="Y598"/>
  <c r="X598"/>
  <c r="W598"/>
  <c r="V598"/>
  <c r="U598"/>
  <c r="T598"/>
  <c r="S598"/>
  <c r="R598"/>
  <c r="Q598"/>
  <c r="P598"/>
  <c r="O598"/>
  <c r="N598"/>
  <c r="M598"/>
  <c r="L598"/>
  <c r="K598"/>
  <c r="J598"/>
  <c r="I598"/>
  <c r="H598"/>
  <c r="G598"/>
  <c r="AD597"/>
  <c r="AC597"/>
  <c r="AB597"/>
  <c r="AA597"/>
  <c r="Z597"/>
  <c r="Y597"/>
  <c r="X597"/>
  <c r="W597"/>
  <c r="V597"/>
  <c r="U597"/>
  <c r="T597"/>
  <c r="S597"/>
  <c r="R597"/>
  <c r="Q597"/>
  <c r="P597"/>
  <c r="O597"/>
  <c r="N597"/>
  <c r="M597"/>
  <c r="L597"/>
  <c r="K597"/>
  <c r="J597"/>
  <c r="I597"/>
  <c r="H597"/>
  <c r="G597"/>
  <c r="AD596"/>
  <c r="AC596"/>
  <c r="AB596"/>
  <c r="AA596"/>
  <c r="Z596"/>
  <c r="Y596"/>
  <c r="X596"/>
  <c r="W596"/>
  <c r="V596"/>
  <c r="U596"/>
  <c r="T596"/>
  <c r="S596"/>
  <c r="R596"/>
  <c r="Q596"/>
  <c r="P596"/>
  <c r="O596"/>
  <c r="N596"/>
  <c r="M596"/>
  <c r="L596"/>
  <c r="K596"/>
  <c r="J596"/>
  <c r="I596"/>
  <c r="H596"/>
  <c r="G596"/>
  <c r="AD595"/>
  <c r="AC595"/>
  <c r="AB595"/>
  <c r="AA595"/>
  <c r="Z595"/>
  <c r="Y595"/>
  <c r="X595"/>
  <c r="W595"/>
  <c r="V595"/>
  <c r="U595"/>
  <c r="T595"/>
  <c r="S595"/>
  <c r="R595"/>
  <c r="Q595"/>
  <c r="P595"/>
  <c r="O595"/>
  <c r="N595"/>
  <c r="M595"/>
  <c r="L595"/>
  <c r="K595"/>
  <c r="J595"/>
  <c r="I595"/>
  <c r="H595"/>
  <c r="G595"/>
  <c r="AD594"/>
  <c r="AC594"/>
  <c r="AB594"/>
  <c r="AA594"/>
  <c r="Z594"/>
  <c r="Y594"/>
  <c r="X594"/>
  <c r="W594"/>
  <c r="V594"/>
  <c r="U594"/>
  <c r="T594"/>
  <c r="S594"/>
  <c r="R594"/>
  <c r="Q594"/>
  <c r="P594"/>
  <c r="O594"/>
  <c r="N594"/>
  <c r="M594"/>
  <c r="L594"/>
  <c r="K594"/>
  <c r="J594"/>
  <c r="I594"/>
  <c r="H594"/>
  <c r="G594"/>
  <c r="AE593"/>
  <c r="AD593"/>
  <c r="AC593"/>
  <c r="AB593"/>
  <c r="AA593"/>
  <c r="Z593"/>
  <c r="Y593"/>
  <c r="X593"/>
  <c r="W593"/>
  <c r="V593"/>
  <c r="U593"/>
  <c r="T593"/>
  <c r="S593"/>
  <c r="R593"/>
  <c r="Q593"/>
  <c r="P593"/>
  <c r="O593"/>
  <c r="N593"/>
  <c r="M593"/>
  <c r="L593"/>
  <c r="K593"/>
  <c r="J593"/>
  <c r="I593"/>
  <c r="H593"/>
  <c r="G593"/>
  <c r="AE592"/>
  <c r="AD592"/>
  <c r="AC592"/>
  <c r="AB592"/>
  <c r="AA592"/>
  <c r="Z592"/>
  <c r="Y592"/>
  <c r="X592"/>
  <c r="W592"/>
  <c r="V592"/>
  <c r="U592"/>
  <c r="T592"/>
  <c r="S592"/>
  <c r="R592"/>
  <c r="Q592"/>
  <c r="P592"/>
  <c r="O592"/>
  <c r="N592"/>
  <c r="M592"/>
  <c r="L592"/>
  <c r="K592"/>
  <c r="J592"/>
  <c r="I592"/>
  <c r="H592"/>
  <c r="G592"/>
  <c r="F592"/>
  <c r="AE591"/>
  <c r="AD591"/>
  <c r="AC591"/>
  <c r="AB591"/>
  <c r="AA591"/>
  <c r="Z591"/>
  <c r="Y591"/>
  <c r="X591"/>
  <c r="W591"/>
  <c r="V591"/>
  <c r="U591"/>
  <c r="T591"/>
  <c r="S591"/>
  <c r="R591"/>
  <c r="Q591"/>
  <c r="P591"/>
  <c r="O591"/>
  <c r="N591"/>
  <c r="M591"/>
  <c r="L591"/>
  <c r="K591"/>
  <c r="J591"/>
  <c r="I591"/>
  <c r="H591"/>
  <c r="G591"/>
  <c r="AE590"/>
  <c r="AD590"/>
  <c r="AC590"/>
  <c r="AB590"/>
  <c r="AA590"/>
  <c r="Z590"/>
  <c r="Y590"/>
  <c r="X590"/>
  <c r="W590"/>
  <c r="V590"/>
  <c r="U590"/>
  <c r="T590"/>
  <c r="S590"/>
  <c r="R590"/>
  <c r="Q590"/>
  <c r="P590"/>
  <c r="O590"/>
  <c r="N590"/>
  <c r="M590"/>
  <c r="L590"/>
  <c r="K590"/>
  <c r="J590"/>
  <c r="I590"/>
  <c r="H590"/>
  <c r="G590"/>
  <c r="AE589"/>
  <c r="AD589"/>
  <c r="AC589"/>
  <c r="AB589"/>
  <c r="AA589"/>
  <c r="Z589"/>
  <c r="Y589"/>
  <c r="X589"/>
  <c r="W589"/>
  <c r="V589"/>
  <c r="U589"/>
  <c r="T589"/>
  <c r="S589"/>
  <c r="R589"/>
  <c r="Q589"/>
  <c r="P589"/>
  <c r="O589"/>
  <c r="N589"/>
  <c r="M589"/>
  <c r="L589"/>
  <c r="K589"/>
  <c r="J589"/>
  <c r="I589"/>
  <c r="H589"/>
  <c r="G589"/>
  <c r="AE588"/>
  <c r="AD588"/>
  <c r="AC588"/>
  <c r="AB588"/>
  <c r="AA588"/>
  <c r="Z588"/>
  <c r="Y588"/>
  <c r="X588"/>
  <c r="W588"/>
  <c r="V588"/>
  <c r="U588"/>
  <c r="T588"/>
  <c r="S588"/>
  <c r="R588"/>
  <c r="Q588"/>
  <c r="P588"/>
  <c r="O588"/>
  <c r="N588"/>
  <c r="M588"/>
  <c r="L588"/>
  <c r="K588"/>
  <c r="J588"/>
  <c r="I588"/>
  <c r="H588"/>
  <c r="G588"/>
  <c r="F588"/>
  <c r="E588"/>
  <c r="AE587"/>
  <c r="AD587"/>
  <c r="AC587"/>
  <c r="AB587"/>
  <c r="AA587"/>
  <c r="Z587"/>
  <c r="Y587"/>
  <c r="X587"/>
  <c r="W587"/>
  <c r="V587"/>
  <c r="U587"/>
  <c r="T587"/>
  <c r="S587"/>
  <c r="R587"/>
  <c r="Q587"/>
  <c r="P587"/>
  <c r="O587"/>
  <c r="N587"/>
  <c r="M587"/>
  <c r="L587"/>
  <c r="K587"/>
  <c r="J587"/>
  <c r="I587"/>
  <c r="H587"/>
  <c r="G587"/>
  <c r="AE586"/>
  <c r="AD586"/>
  <c r="AC586"/>
  <c r="AB586"/>
  <c r="AA586"/>
  <c r="Z586"/>
  <c r="Y586"/>
  <c r="X586"/>
  <c r="W586"/>
  <c r="V586"/>
  <c r="U586"/>
  <c r="T586"/>
  <c r="S586"/>
  <c r="R586"/>
  <c r="Q586"/>
  <c r="P586"/>
  <c r="O586"/>
  <c r="N586"/>
  <c r="M586"/>
  <c r="L586"/>
  <c r="K586"/>
  <c r="J586"/>
  <c r="I586"/>
  <c r="H586"/>
  <c r="G586"/>
  <c r="AE585"/>
  <c r="AD585"/>
  <c r="AC585"/>
  <c r="AB585"/>
  <c r="AA585"/>
  <c r="Z585"/>
  <c r="Y585"/>
  <c r="X585"/>
  <c r="W585"/>
  <c r="V585"/>
  <c r="U585"/>
  <c r="T585"/>
  <c r="S585"/>
  <c r="R585"/>
  <c r="Q585"/>
  <c r="P585"/>
  <c r="O585"/>
  <c r="N585"/>
  <c r="M585"/>
  <c r="L585"/>
  <c r="K585"/>
  <c r="J585"/>
  <c r="I585"/>
  <c r="H585"/>
  <c r="G585"/>
  <c r="AE584"/>
  <c r="AD584"/>
  <c r="AC584"/>
  <c r="AB584"/>
  <c r="AA584"/>
  <c r="Z584"/>
  <c r="Y584"/>
  <c r="X584"/>
  <c r="W584"/>
  <c r="V584"/>
  <c r="U584"/>
  <c r="T584"/>
  <c r="S584"/>
  <c r="R584"/>
  <c r="Q584"/>
  <c r="P584"/>
  <c r="O584"/>
  <c r="N584"/>
  <c r="M584"/>
  <c r="L584"/>
  <c r="K584"/>
  <c r="J584"/>
  <c r="I584"/>
  <c r="H584"/>
  <c r="G584"/>
  <c r="AE583"/>
  <c r="AD583"/>
  <c r="AC583"/>
  <c r="AB583"/>
  <c r="AA583"/>
  <c r="Z583"/>
  <c r="Y583"/>
  <c r="X583"/>
  <c r="W583"/>
  <c r="V583"/>
  <c r="U583"/>
  <c r="T583"/>
  <c r="S583"/>
  <c r="R583"/>
  <c r="Q583"/>
  <c r="P583"/>
  <c r="O583"/>
  <c r="N583"/>
  <c r="M583"/>
  <c r="L583"/>
  <c r="K583"/>
  <c r="J583"/>
  <c r="I583"/>
  <c r="H583"/>
  <c r="G583"/>
  <c r="AE582"/>
  <c r="AD582"/>
  <c r="AC582"/>
  <c r="AB582"/>
  <c r="AA582"/>
  <c r="Z582"/>
  <c r="Y582"/>
  <c r="X582"/>
  <c r="W582"/>
  <c r="V582"/>
  <c r="U582"/>
  <c r="T582"/>
  <c r="S582"/>
  <c r="R582"/>
  <c r="Q582"/>
  <c r="P582"/>
  <c r="O582"/>
  <c r="N582"/>
  <c r="M582"/>
  <c r="L582"/>
  <c r="K582"/>
  <c r="J582"/>
  <c r="I582"/>
  <c r="H582"/>
  <c r="G582"/>
  <c r="AE581"/>
  <c r="AD581"/>
  <c r="AC581"/>
  <c r="AB581"/>
  <c r="AA581"/>
  <c r="Z581"/>
  <c r="Y581"/>
  <c r="X581"/>
  <c r="W581"/>
  <c r="V581"/>
  <c r="U581"/>
  <c r="T581"/>
  <c r="S581"/>
  <c r="R581"/>
  <c r="Q581"/>
  <c r="P581"/>
  <c r="O581"/>
  <c r="N581"/>
  <c r="M581"/>
  <c r="L581"/>
  <c r="K581"/>
  <c r="J581"/>
  <c r="I581"/>
  <c r="H581"/>
  <c r="G581"/>
  <c r="AE580"/>
  <c r="AD580"/>
  <c r="AC580"/>
  <c r="AB580"/>
  <c r="AA580"/>
  <c r="Z580"/>
  <c r="AE579"/>
  <c r="AD579"/>
  <c r="AC579"/>
  <c r="AB579"/>
  <c r="AA579"/>
  <c r="Z579"/>
  <c r="AE578"/>
  <c r="AD578"/>
  <c r="AC578"/>
  <c r="AB578"/>
  <c r="AA578"/>
  <c r="Z578"/>
  <c r="AE577"/>
  <c r="AD577"/>
  <c r="AC577"/>
  <c r="AB577"/>
  <c r="AA577"/>
  <c r="Z577"/>
  <c r="Y577"/>
  <c r="X577"/>
  <c r="W577"/>
  <c r="V577"/>
  <c r="U577"/>
  <c r="T577"/>
  <c r="S577"/>
  <c r="R577"/>
  <c r="Q577"/>
  <c r="P577"/>
  <c r="O577"/>
  <c r="N577"/>
  <c r="M577"/>
  <c r="L577"/>
  <c r="K577"/>
  <c r="J577"/>
  <c r="I577"/>
  <c r="H577"/>
  <c r="G577"/>
  <c r="F577"/>
  <c r="E577"/>
  <c r="AD576"/>
  <c r="AC576"/>
  <c r="AB576"/>
  <c r="AA576"/>
  <c r="Z576"/>
  <c r="Y576"/>
  <c r="X576"/>
  <c r="W576"/>
  <c r="V576"/>
  <c r="U576"/>
  <c r="T576"/>
  <c r="S576"/>
  <c r="R576"/>
  <c r="Q576"/>
  <c r="P576"/>
  <c r="O576"/>
  <c r="N576"/>
  <c r="M576"/>
  <c r="AD575"/>
  <c r="AC575"/>
  <c r="AB575"/>
  <c r="AA575"/>
  <c r="Z575"/>
  <c r="Y575"/>
  <c r="X575"/>
  <c r="W575"/>
  <c r="V575"/>
  <c r="U575"/>
  <c r="T575"/>
  <c r="S575"/>
  <c r="R575"/>
  <c r="Q575"/>
  <c r="P575"/>
  <c r="O575"/>
  <c r="N575"/>
  <c r="M575"/>
  <c r="AD574"/>
  <c r="AC574"/>
  <c r="AB574"/>
  <c r="AA574"/>
  <c r="Z574"/>
  <c r="Y574"/>
  <c r="X574"/>
  <c r="W574"/>
  <c r="V574"/>
  <c r="U574"/>
  <c r="T574"/>
  <c r="S574"/>
  <c r="R574"/>
  <c r="Q574"/>
  <c r="P574"/>
  <c r="O574"/>
  <c r="N574"/>
  <c r="M574"/>
  <c r="AE573"/>
  <c r="AD573"/>
  <c r="AC573"/>
  <c r="AB573"/>
  <c r="AA573"/>
  <c r="Z573"/>
  <c r="Y573"/>
  <c r="X573"/>
  <c r="W573"/>
  <c r="V573"/>
  <c r="U573"/>
  <c r="T573"/>
  <c r="S573"/>
  <c r="R573"/>
  <c r="Q573"/>
  <c r="P573"/>
  <c r="O573"/>
  <c r="N573"/>
  <c r="M573"/>
  <c r="L573"/>
  <c r="AE572"/>
  <c r="AD572"/>
  <c r="AC572"/>
  <c r="AB572"/>
  <c r="AA572"/>
  <c r="Z572"/>
  <c r="Y572"/>
  <c r="X572"/>
  <c r="W572"/>
  <c r="V572"/>
  <c r="U572"/>
  <c r="T572"/>
  <c r="S572"/>
  <c r="R572"/>
  <c r="Q572"/>
  <c r="P572"/>
  <c r="O572"/>
  <c r="N572"/>
  <c r="M572"/>
  <c r="L572"/>
  <c r="AE571"/>
  <c r="AD571"/>
  <c r="AC571"/>
  <c r="AB571"/>
  <c r="AA571"/>
  <c r="Z571"/>
  <c r="Y571"/>
  <c r="X571"/>
  <c r="W571"/>
  <c r="V571"/>
  <c r="U571"/>
  <c r="T571"/>
  <c r="S571"/>
  <c r="R571"/>
  <c r="Q571"/>
  <c r="P571"/>
  <c r="O571"/>
  <c r="N571"/>
  <c r="M571"/>
  <c r="L571"/>
  <c r="AD570"/>
  <c r="AC570"/>
  <c r="AB570"/>
  <c r="AA570"/>
  <c r="Z570"/>
  <c r="Y570"/>
  <c r="X570"/>
  <c r="W570"/>
  <c r="V570"/>
  <c r="U570"/>
  <c r="T570"/>
  <c r="S570"/>
  <c r="R570"/>
  <c r="Q570"/>
  <c r="P570"/>
  <c r="O570"/>
  <c r="N570"/>
  <c r="M570"/>
  <c r="L570"/>
  <c r="K570"/>
  <c r="J570"/>
  <c r="I570"/>
  <c r="H570"/>
  <c r="AD569"/>
  <c r="AC569"/>
  <c r="AB569"/>
  <c r="AA569"/>
  <c r="Z569"/>
  <c r="Y569"/>
  <c r="X569"/>
  <c r="W569"/>
  <c r="V569"/>
  <c r="U569"/>
  <c r="T569"/>
  <c r="S569"/>
  <c r="R569"/>
  <c r="Q569"/>
  <c r="P569"/>
  <c r="O569"/>
  <c r="N569"/>
  <c r="M569"/>
  <c r="L569"/>
  <c r="K569"/>
  <c r="J569"/>
  <c r="I569"/>
  <c r="H569"/>
  <c r="G569"/>
  <c r="AD568"/>
  <c r="AC568"/>
  <c r="AB568"/>
  <c r="AA568"/>
  <c r="Z568"/>
  <c r="Y568"/>
  <c r="X568"/>
  <c r="W568"/>
  <c r="V568"/>
  <c r="U568"/>
  <c r="T568"/>
  <c r="S568"/>
  <c r="R568"/>
  <c r="Q568"/>
  <c r="P568"/>
  <c r="O568"/>
  <c r="N568"/>
  <c r="M568"/>
  <c r="L568"/>
  <c r="K568"/>
  <c r="J568"/>
  <c r="I568"/>
  <c r="H568"/>
  <c r="G568"/>
  <c r="Z567"/>
  <c r="X567"/>
  <c r="V567"/>
  <c r="T567"/>
  <c r="R567"/>
  <c r="N567"/>
  <c r="L567"/>
  <c r="J567"/>
  <c r="H567"/>
  <c r="AD566"/>
  <c r="AC566"/>
  <c r="AB566"/>
  <c r="AA566"/>
  <c r="Z566"/>
  <c r="Y566"/>
  <c r="X566"/>
  <c r="W566"/>
  <c r="V566"/>
  <c r="U566"/>
  <c r="T566"/>
  <c r="S566"/>
  <c r="R566"/>
  <c r="Q566"/>
  <c r="P566"/>
  <c r="O566"/>
  <c r="N566"/>
  <c r="M566"/>
  <c r="L566"/>
  <c r="K566"/>
  <c r="J566"/>
  <c r="I566"/>
  <c r="H566"/>
  <c r="G566"/>
  <c r="Z565"/>
  <c r="X565"/>
  <c r="V565"/>
  <c r="T565"/>
  <c r="R565"/>
  <c r="N565"/>
  <c r="L565"/>
  <c r="J565"/>
  <c r="H565"/>
  <c r="AD564"/>
  <c r="AC564"/>
  <c r="AB564"/>
  <c r="AA564"/>
  <c r="Z564"/>
  <c r="Y564"/>
  <c r="X564"/>
  <c r="W564"/>
  <c r="V564"/>
  <c r="U564"/>
  <c r="T564"/>
  <c r="S564"/>
  <c r="R564"/>
  <c r="Q564"/>
  <c r="P564"/>
  <c r="O564"/>
  <c r="N564"/>
  <c r="M564"/>
  <c r="L564"/>
  <c r="K564"/>
  <c r="J564"/>
  <c r="I564"/>
  <c r="H564"/>
  <c r="G564"/>
  <c r="AD563"/>
  <c r="AC563"/>
  <c r="AB563"/>
  <c r="AA563"/>
  <c r="Z563"/>
  <c r="Y563"/>
  <c r="X563"/>
  <c r="W563"/>
  <c r="V563"/>
  <c r="U563"/>
  <c r="T563"/>
  <c r="S563"/>
  <c r="R563"/>
  <c r="Q563"/>
  <c r="P563"/>
  <c r="O563"/>
  <c r="N563"/>
  <c r="M563"/>
  <c r="L563"/>
  <c r="K563"/>
  <c r="J563"/>
  <c r="I563"/>
  <c r="H563"/>
  <c r="G563"/>
  <c r="AE562"/>
  <c r="AD562"/>
  <c r="AC562"/>
  <c r="AB562"/>
  <c r="AA562"/>
  <c r="Z562"/>
  <c r="Y562"/>
  <c r="X562"/>
  <c r="W562"/>
  <c r="V562"/>
  <c r="U562"/>
  <c r="T562"/>
  <c r="S562"/>
  <c r="R562"/>
  <c r="Q562"/>
  <c r="P562"/>
  <c r="O562"/>
  <c r="N562"/>
  <c r="M562"/>
  <c r="L562"/>
  <c r="K562"/>
  <c r="J562"/>
  <c r="I562"/>
  <c r="H562"/>
  <c r="G562"/>
  <c r="AE561"/>
  <c r="AD561"/>
  <c r="AC561"/>
  <c r="AB561"/>
  <c r="AA561"/>
  <c r="Z561"/>
  <c r="Y561"/>
  <c r="X561"/>
  <c r="W561"/>
  <c r="V561"/>
  <c r="U561"/>
  <c r="T561"/>
  <c r="S561"/>
  <c r="R561"/>
  <c r="Q561"/>
  <c r="P561"/>
  <c r="O561"/>
  <c r="N561"/>
  <c r="M561"/>
  <c r="L561"/>
  <c r="K561"/>
  <c r="J561"/>
  <c r="I561"/>
  <c r="H561"/>
  <c r="G561"/>
  <c r="Z560"/>
  <c r="X560"/>
  <c r="V560"/>
  <c r="T560"/>
  <c r="R560"/>
  <c r="N560"/>
  <c r="L560"/>
  <c r="J560"/>
  <c r="H560"/>
  <c r="Z559"/>
  <c r="X559"/>
  <c r="V559"/>
  <c r="T559"/>
  <c r="R559"/>
  <c r="N559"/>
  <c r="L559"/>
  <c r="J559"/>
  <c r="H559"/>
  <c r="Z558"/>
  <c r="X558"/>
  <c r="V558"/>
  <c r="T558"/>
  <c r="R558"/>
  <c r="N558"/>
  <c r="L558"/>
  <c r="J558"/>
  <c r="H558"/>
  <c r="AD557"/>
  <c r="AC557"/>
  <c r="AB557"/>
  <c r="AA557"/>
  <c r="Z557"/>
  <c r="Y557"/>
  <c r="X557"/>
  <c r="W557"/>
  <c r="V557"/>
  <c r="U557"/>
  <c r="T557"/>
  <c r="S557"/>
  <c r="R557"/>
  <c r="Q557"/>
  <c r="P557"/>
  <c r="O557"/>
  <c r="N557"/>
  <c r="M557"/>
  <c r="L557"/>
  <c r="K557"/>
  <c r="J557"/>
  <c r="I557"/>
  <c r="H557"/>
  <c r="G557"/>
  <c r="Z556"/>
  <c r="X556"/>
  <c r="V556"/>
  <c r="T556"/>
  <c r="R556"/>
  <c r="N556"/>
  <c r="L556"/>
  <c r="J556"/>
  <c r="H556"/>
  <c r="AD555"/>
  <c r="AC555"/>
  <c r="AB555"/>
  <c r="AA555"/>
  <c r="Z555"/>
  <c r="Y555"/>
  <c r="X555"/>
  <c r="W555"/>
  <c r="V555"/>
  <c r="U555"/>
  <c r="T555"/>
  <c r="S555"/>
  <c r="R555"/>
  <c r="Q555"/>
  <c r="P555"/>
  <c r="O555"/>
  <c r="N555"/>
  <c r="M555"/>
  <c r="L555"/>
  <c r="K555"/>
  <c r="J555"/>
  <c r="I555"/>
  <c r="H555"/>
  <c r="G555"/>
  <c r="AD554"/>
  <c r="AC554"/>
  <c r="AB554"/>
  <c r="AA554"/>
  <c r="Z554"/>
  <c r="Y554"/>
  <c r="X554"/>
  <c r="W554"/>
  <c r="V554"/>
  <c r="U554"/>
  <c r="T554"/>
  <c r="S554"/>
  <c r="R554"/>
  <c r="Q554"/>
  <c r="P554"/>
  <c r="O554"/>
  <c r="N554"/>
  <c r="M554"/>
  <c r="L554"/>
  <c r="K554"/>
  <c r="J554"/>
  <c r="I554"/>
  <c r="H554"/>
  <c r="G554"/>
  <c r="AE553"/>
  <c r="AD553"/>
  <c r="AC553"/>
  <c r="AB553"/>
  <c r="AA553"/>
  <c r="Z553"/>
  <c r="Y553"/>
  <c r="X553"/>
  <c r="W553"/>
  <c r="V553"/>
  <c r="U553"/>
  <c r="T553"/>
  <c r="S553"/>
  <c r="R553"/>
  <c r="Q553"/>
  <c r="P553"/>
  <c r="O553"/>
  <c r="N553"/>
  <c r="M553"/>
  <c r="L553"/>
  <c r="K553"/>
  <c r="J553"/>
  <c r="I553"/>
  <c r="H553"/>
  <c r="G553"/>
  <c r="AE552"/>
  <c r="AD552"/>
  <c r="AC552"/>
  <c r="AB552"/>
  <c r="AA552"/>
  <c r="Z552"/>
  <c r="Y552"/>
  <c r="X552"/>
  <c r="W552"/>
  <c r="V552"/>
  <c r="U552"/>
  <c r="T552"/>
  <c r="S552"/>
  <c r="R552"/>
  <c r="Q552"/>
  <c r="P552"/>
  <c r="O552"/>
  <c r="N552"/>
  <c r="M552"/>
  <c r="L552"/>
  <c r="K552"/>
  <c r="J552"/>
  <c r="I552"/>
  <c r="H552"/>
  <c r="G552"/>
  <c r="AE551"/>
  <c r="AD551"/>
  <c r="AC551"/>
  <c r="AB551"/>
  <c r="AA551"/>
  <c r="Z551"/>
  <c r="Y551"/>
  <c r="X551"/>
  <c r="W551"/>
  <c r="V551"/>
  <c r="U551"/>
  <c r="T551"/>
  <c r="S551"/>
  <c r="R551"/>
  <c r="Q551"/>
  <c r="P551"/>
  <c r="O551"/>
  <c r="N551"/>
  <c r="M551"/>
  <c r="L551"/>
  <c r="K551"/>
  <c r="J551"/>
  <c r="I551"/>
  <c r="H551"/>
  <c r="G551"/>
  <c r="Z550"/>
  <c r="X550"/>
  <c r="V550"/>
  <c r="T550"/>
  <c r="R550"/>
  <c r="N550"/>
  <c r="L550"/>
  <c r="J550"/>
  <c r="H550"/>
  <c r="AD549"/>
  <c r="AC549"/>
  <c r="AB549"/>
  <c r="AA549"/>
  <c r="Z549"/>
  <c r="Y549"/>
  <c r="X549"/>
  <c r="W549"/>
  <c r="V549"/>
  <c r="U549"/>
  <c r="T549"/>
  <c r="S549"/>
  <c r="R549"/>
  <c r="Q549"/>
  <c r="P549"/>
  <c r="O549"/>
  <c r="N549"/>
  <c r="M549"/>
  <c r="L549"/>
  <c r="K549"/>
  <c r="J549"/>
  <c r="I549"/>
  <c r="H549"/>
  <c r="G549"/>
  <c r="AD548"/>
  <c r="AC548"/>
  <c r="AB548"/>
  <c r="AA548"/>
  <c r="Z548"/>
  <c r="Y548"/>
  <c r="X548"/>
  <c r="W548"/>
  <c r="V548"/>
  <c r="U548"/>
  <c r="T548"/>
  <c r="S548"/>
  <c r="R548"/>
  <c r="Q548"/>
  <c r="P548"/>
  <c r="O548"/>
  <c r="N548"/>
  <c r="M548"/>
  <c r="L548"/>
  <c r="K548"/>
  <c r="J548"/>
  <c r="I548"/>
  <c r="H548"/>
  <c r="G548"/>
  <c r="AD547"/>
  <c r="AC547"/>
  <c r="AB547"/>
  <c r="AA547"/>
  <c r="Z547"/>
  <c r="Y547"/>
  <c r="X547"/>
  <c r="W547"/>
  <c r="V547"/>
  <c r="U547"/>
  <c r="T547"/>
  <c r="S547"/>
  <c r="R547"/>
  <c r="Q547"/>
  <c r="P547"/>
  <c r="O547"/>
  <c r="N547"/>
  <c r="M547"/>
  <c r="L547"/>
  <c r="K547"/>
  <c r="J547"/>
  <c r="I547"/>
  <c r="H547"/>
  <c r="G547"/>
  <c r="AD546"/>
  <c r="AC546"/>
  <c r="AB546"/>
  <c r="AA546"/>
  <c r="Z546"/>
  <c r="Y546"/>
  <c r="X546"/>
  <c r="W546"/>
  <c r="V546"/>
  <c r="U546"/>
  <c r="T546"/>
  <c r="S546"/>
  <c r="R546"/>
  <c r="Q546"/>
  <c r="P546"/>
  <c r="O546"/>
  <c r="N546"/>
  <c r="M546"/>
  <c r="L546"/>
  <c r="K546"/>
  <c r="AD545"/>
  <c r="AC545"/>
  <c r="AB545"/>
  <c r="AA545"/>
  <c r="Z545"/>
  <c r="Y545"/>
  <c r="X545"/>
  <c r="W545"/>
  <c r="V545"/>
  <c r="U545"/>
  <c r="T545"/>
  <c r="S545"/>
  <c r="R545"/>
  <c r="Q545"/>
  <c r="P545"/>
  <c r="O545"/>
  <c r="N545"/>
  <c r="M545"/>
  <c r="L545"/>
  <c r="K545"/>
  <c r="AD544"/>
  <c r="AC544"/>
  <c r="AB544"/>
  <c r="AA544"/>
  <c r="Z544"/>
  <c r="Y544"/>
  <c r="X544"/>
  <c r="W544"/>
  <c r="V544"/>
  <c r="U544"/>
  <c r="T544"/>
  <c r="S544"/>
  <c r="R544"/>
  <c r="Q544"/>
  <c r="P544"/>
  <c r="O544"/>
  <c r="N544"/>
  <c r="M544"/>
  <c r="L544"/>
  <c r="K544"/>
  <c r="J544"/>
  <c r="I544"/>
  <c r="H544"/>
  <c r="G544"/>
  <c r="AD543"/>
  <c r="AC543"/>
  <c r="AB543"/>
  <c r="AA543"/>
  <c r="Z543"/>
  <c r="Y543"/>
  <c r="X543"/>
  <c r="W543"/>
  <c r="V543"/>
  <c r="U543"/>
  <c r="T543"/>
  <c r="S543"/>
  <c r="R543"/>
  <c r="Q543"/>
  <c r="P543"/>
  <c r="O543"/>
  <c r="N543"/>
  <c r="M543"/>
  <c r="L543"/>
  <c r="K543"/>
  <c r="J543"/>
  <c r="I543"/>
  <c r="H543"/>
  <c r="G543"/>
  <c r="AD542"/>
  <c r="AC542"/>
  <c r="AB542"/>
  <c r="AA542"/>
  <c r="Z542"/>
  <c r="Y542"/>
  <c r="X542"/>
  <c r="W542"/>
  <c r="V542"/>
  <c r="U542"/>
  <c r="T542"/>
  <c r="S542"/>
  <c r="R542"/>
  <c r="Q542"/>
  <c r="P542"/>
  <c r="O542"/>
  <c r="N542"/>
  <c r="M542"/>
  <c r="L542"/>
  <c r="K542"/>
  <c r="J542"/>
  <c r="I542"/>
  <c r="H542"/>
  <c r="G542"/>
  <c r="AD541"/>
  <c r="AC541"/>
  <c r="AB541"/>
  <c r="AA541"/>
  <c r="Z541"/>
  <c r="Y541"/>
  <c r="X541"/>
  <c r="W541"/>
  <c r="V541"/>
  <c r="U541"/>
  <c r="T541"/>
  <c r="S541"/>
  <c r="R541"/>
  <c r="Q541"/>
  <c r="P541"/>
  <c r="O541"/>
  <c r="N541"/>
  <c r="M541"/>
  <c r="L541"/>
  <c r="K541"/>
  <c r="J541"/>
  <c r="I541"/>
  <c r="H541"/>
  <c r="G541"/>
  <c r="AD540"/>
  <c r="AC540"/>
  <c r="AB540"/>
  <c r="AA540"/>
  <c r="Z540"/>
  <c r="Y540"/>
  <c r="X540"/>
  <c r="W540"/>
  <c r="V540"/>
  <c r="U540"/>
  <c r="T540"/>
  <c r="S540"/>
  <c r="R540"/>
  <c r="Q540"/>
  <c r="P540"/>
  <c r="O540"/>
  <c r="N540"/>
  <c r="M540"/>
  <c r="L540"/>
  <c r="K540"/>
  <c r="J540"/>
  <c r="AD539"/>
  <c r="AC539"/>
  <c r="AB539"/>
  <c r="AA539"/>
  <c r="Z539"/>
  <c r="Y539"/>
  <c r="X539"/>
  <c r="W539"/>
  <c r="V539"/>
  <c r="U539"/>
  <c r="T539"/>
  <c r="S539"/>
  <c r="R539"/>
  <c r="Q539"/>
  <c r="P539"/>
  <c r="O539"/>
  <c r="N539"/>
  <c r="M539"/>
  <c r="L539"/>
  <c r="K539"/>
  <c r="J539"/>
  <c r="AD538"/>
  <c r="AC538"/>
  <c r="AB538"/>
  <c r="AA538"/>
  <c r="Z538"/>
  <c r="Y538"/>
  <c r="X538"/>
  <c r="W538"/>
  <c r="V538"/>
  <c r="U538"/>
  <c r="T538"/>
  <c r="S538"/>
  <c r="R538"/>
  <c r="Q538"/>
  <c r="P538"/>
  <c r="O538"/>
  <c r="N538"/>
  <c r="M538"/>
  <c r="L538"/>
  <c r="K538"/>
  <c r="J538"/>
  <c r="I538"/>
  <c r="H538"/>
  <c r="G538"/>
  <c r="AD537"/>
  <c r="AC537"/>
  <c r="AB537"/>
  <c r="AA537"/>
  <c r="Z537"/>
  <c r="Y537"/>
  <c r="X537"/>
  <c r="W537"/>
  <c r="V537"/>
  <c r="U537"/>
  <c r="T537"/>
  <c r="S537"/>
  <c r="R537"/>
  <c r="Q537"/>
  <c r="P537"/>
  <c r="O537"/>
  <c r="N537"/>
  <c r="M537"/>
  <c r="L537"/>
  <c r="K537"/>
  <c r="J537"/>
  <c r="I537"/>
  <c r="H537"/>
  <c r="G537"/>
  <c r="AD536"/>
  <c r="AC536"/>
  <c r="AB536"/>
  <c r="AA536"/>
  <c r="Z536"/>
  <c r="Y536"/>
  <c r="X536"/>
  <c r="W536"/>
  <c r="V536"/>
  <c r="U536"/>
  <c r="T536"/>
  <c r="S536"/>
  <c r="R536"/>
  <c r="Q536"/>
  <c r="P536"/>
  <c r="O536"/>
  <c r="N536"/>
  <c r="M536"/>
  <c r="L536"/>
  <c r="K536"/>
  <c r="J536"/>
  <c r="I536"/>
  <c r="H536"/>
  <c r="G536"/>
  <c r="AD535"/>
  <c r="AC535"/>
  <c r="AB535"/>
  <c r="AA535"/>
  <c r="Z535"/>
  <c r="Y535"/>
  <c r="X535"/>
  <c r="W535"/>
  <c r="V535"/>
  <c r="U535"/>
  <c r="T535"/>
  <c r="S535"/>
  <c r="R535"/>
  <c r="Q535"/>
  <c r="P535"/>
  <c r="O535"/>
  <c r="N535"/>
  <c r="M535"/>
  <c r="L535"/>
  <c r="K535"/>
  <c r="J535"/>
  <c r="I535"/>
  <c r="H535"/>
  <c r="G535"/>
  <c r="AD534"/>
  <c r="AC534"/>
  <c r="AB534"/>
  <c r="AA534"/>
  <c r="Z534"/>
  <c r="Y534"/>
  <c r="X534"/>
  <c r="W534"/>
  <c r="V534"/>
  <c r="U534"/>
  <c r="T534"/>
  <c r="S534"/>
  <c r="R534"/>
  <c r="Q534"/>
  <c r="P534"/>
  <c r="O534"/>
  <c r="N534"/>
  <c r="M534"/>
  <c r="L534"/>
  <c r="K534"/>
  <c r="J534"/>
  <c r="AD533"/>
  <c r="AC533"/>
  <c r="AB533"/>
  <c r="AA533"/>
  <c r="Z533"/>
  <c r="Y533"/>
  <c r="X533"/>
  <c r="W533"/>
  <c r="V533"/>
  <c r="U533"/>
  <c r="T533"/>
  <c r="S533"/>
  <c r="R533"/>
  <c r="Q533"/>
  <c r="P533"/>
  <c r="O533"/>
  <c r="N533"/>
  <c r="M533"/>
  <c r="L533"/>
  <c r="K533"/>
  <c r="J533"/>
  <c r="AD532"/>
  <c r="AC532"/>
  <c r="AB532"/>
  <c r="AA532"/>
  <c r="Z532"/>
  <c r="Y532"/>
  <c r="X532"/>
  <c r="W532"/>
  <c r="V532"/>
  <c r="U532"/>
  <c r="T532"/>
  <c r="S532"/>
  <c r="R532"/>
  <c r="Q532"/>
  <c r="P532"/>
  <c r="O532"/>
  <c r="N532"/>
  <c r="M532"/>
  <c r="L532"/>
  <c r="K532"/>
  <c r="J532"/>
  <c r="I532"/>
  <c r="H532"/>
  <c r="G532"/>
  <c r="AD531"/>
  <c r="AC531"/>
  <c r="AB531"/>
  <c r="AA531"/>
  <c r="Z531"/>
  <c r="Y531"/>
  <c r="X531"/>
  <c r="W531"/>
  <c r="V531"/>
  <c r="U531"/>
  <c r="T531"/>
  <c r="S531"/>
  <c r="R531"/>
  <c r="Q531"/>
  <c r="P531"/>
  <c r="O531"/>
  <c r="N531"/>
  <c r="M531"/>
  <c r="L531"/>
  <c r="K531"/>
  <c r="J531"/>
  <c r="I531"/>
  <c r="H531"/>
  <c r="G531"/>
  <c r="AD530"/>
  <c r="AC530"/>
  <c r="AB530"/>
  <c r="AA530"/>
  <c r="Z530"/>
  <c r="Y530"/>
  <c r="X530"/>
  <c r="W530"/>
  <c r="V530"/>
  <c r="U530"/>
  <c r="T530"/>
  <c r="S530"/>
  <c r="R530"/>
  <c r="Q530"/>
  <c r="P530"/>
  <c r="O530"/>
  <c r="N530"/>
  <c r="M530"/>
  <c r="L530"/>
  <c r="K530"/>
  <c r="J530"/>
  <c r="I530"/>
  <c r="H530"/>
  <c r="G530"/>
  <c r="AD529"/>
  <c r="AC529"/>
  <c r="AB529"/>
  <c r="AA529"/>
  <c r="Z529"/>
  <c r="Y529"/>
  <c r="X529"/>
  <c r="W529"/>
  <c r="V529"/>
  <c r="U529"/>
  <c r="T529"/>
  <c r="S529"/>
  <c r="R529"/>
  <c r="Q529"/>
  <c r="P529"/>
  <c r="O529"/>
  <c r="N529"/>
  <c r="M529"/>
  <c r="L529"/>
  <c r="K529"/>
  <c r="J529"/>
  <c r="I529"/>
  <c r="H529"/>
  <c r="G529"/>
  <c r="Z528"/>
  <c r="X528"/>
  <c r="V528"/>
  <c r="T528"/>
  <c r="R528"/>
  <c r="N528"/>
  <c r="L528"/>
  <c r="J528"/>
  <c r="H528"/>
  <c r="AD527"/>
  <c r="AC527"/>
  <c r="AB527"/>
  <c r="AA527"/>
  <c r="Z527"/>
  <c r="Y527"/>
  <c r="X527"/>
  <c r="W527"/>
  <c r="V527"/>
  <c r="U527"/>
  <c r="T527"/>
  <c r="S527"/>
  <c r="R527"/>
  <c r="Q527"/>
  <c r="P527"/>
  <c r="O527"/>
  <c r="N527"/>
  <c r="M527"/>
  <c r="L527"/>
  <c r="K527"/>
  <c r="J527"/>
  <c r="I527"/>
  <c r="H527"/>
  <c r="G527"/>
  <c r="AD526"/>
  <c r="AC526"/>
  <c r="AB526"/>
  <c r="AA526"/>
  <c r="Z526"/>
  <c r="Y526"/>
  <c r="X526"/>
  <c r="W526"/>
  <c r="V526"/>
  <c r="U526"/>
  <c r="T526"/>
  <c r="S526"/>
  <c r="R526"/>
  <c r="Q526"/>
  <c r="P526"/>
  <c r="O526"/>
  <c r="N526"/>
  <c r="M526"/>
  <c r="L526"/>
  <c r="K526"/>
  <c r="J526"/>
  <c r="I526"/>
  <c r="H526"/>
  <c r="G526"/>
  <c r="AD525"/>
  <c r="AC525"/>
  <c r="AB525"/>
  <c r="AA525"/>
  <c r="Z525"/>
  <c r="Y525"/>
  <c r="X525"/>
  <c r="W525"/>
  <c r="V525"/>
  <c r="U525"/>
  <c r="T525"/>
  <c r="S525"/>
  <c r="R525"/>
  <c r="Q525"/>
  <c r="P525"/>
  <c r="O525"/>
  <c r="N525"/>
  <c r="M525"/>
  <c r="L525"/>
  <c r="K525"/>
  <c r="J525"/>
  <c r="I525"/>
  <c r="H525"/>
  <c r="G525"/>
  <c r="AD524"/>
  <c r="AC524"/>
  <c r="AB524"/>
  <c r="AA524"/>
  <c r="Z524"/>
  <c r="Y524"/>
  <c r="X524"/>
  <c r="W524"/>
  <c r="V524"/>
  <c r="U524"/>
  <c r="T524"/>
  <c r="S524"/>
  <c r="R524"/>
  <c r="Q524"/>
  <c r="P524"/>
  <c r="O524"/>
  <c r="N524"/>
  <c r="M524"/>
  <c r="L524"/>
  <c r="K524"/>
  <c r="J524"/>
  <c r="I524"/>
  <c r="H524"/>
  <c r="G524"/>
  <c r="AD523"/>
  <c r="AC523"/>
  <c r="AB523"/>
  <c r="AA523"/>
  <c r="Z523"/>
  <c r="Y523"/>
  <c r="X523"/>
  <c r="W523"/>
  <c r="V523"/>
  <c r="U523"/>
  <c r="T523"/>
  <c r="S523"/>
  <c r="R523"/>
  <c r="Q523"/>
  <c r="P523"/>
  <c r="O523"/>
  <c r="N523"/>
  <c r="M523"/>
  <c r="L523"/>
  <c r="K523"/>
  <c r="J523"/>
  <c r="I523"/>
  <c r="AD522"/>
  <c r="AC522"/>
  <c r="AB522"/>
  <c r="AA522"/>
  <c r="Z522"/>
  <c r="Y522"/>
  <c r="X522"/>
  <c r="W522"/>
  <c r="V522"/>
  <c r="U522"/>
  <c r="T522"/>
  <c r="S522"/>
  <c r="R522"/>
  <c r="Q522"/>
  <c r="P522"/>
  <c r="O522"/>
  <c r="N522"/>
  <c r="M522"/>
  <c r="L522"/>
  <c r="K522"/>
  <c r="J522"/>
  <c r="I522"/>
  <c r="AD521"/>
  <c r="AC521"/>
  <c r="AB521"/>
  <c r="AA521"/>
  <c r="Z521"/>
  <c r="Y521"/>
  <c r="X521"/>
  <c r="W521"/>
  <c r="V521"/>
  <c r="U521"/>
  <c r="T521"/>
  <c r="S521"/>
  <c r="R521"/>
  <c r="Q521"/>
  <c r="P521"/>
  <c r="O521"/>
  <c r="N521"/>
  <c r="M521"/>
  <c r="L521"/>
  <c r="K521"/>
  <c r="J521"/>
  <c r="I521"/>
  <c r="H521"/>
  <c r="G521"/>
  <c r="AD520"/>
  <c r="AC520"/>
  <c r="AB520"/>
  <c r="AA520"/>
  <c r="Z520"/>
  <c r="Y520"/>
  <c r="X520"/>
  <c r="W520"/>
  <c r="V520"/>
  <c r="U520"/>
  <c r="T520"/>
  <c r="S520"/>
  <c r="R520"/>
  <c r="Q520"/>
  <c r="P520"/>
  <c r="O520"/>
  <c r="N520"/>
  <c r="M520"/>
  <c r="L520"/>
  <c r="K520"/>
  <c r="J520"/>
  <c r="I520"/>
  <c r="H520"/>
  <c r="G520"/>
  <c r="Z519"/>
  <c r="X519"/>
  <c r="V519"/>
  <c r="T519"/>
  <c r="R519"/>
  <c r="N519"/>
  <c r="L519"/>
  <c r="J519"/>
  <c r="H519"/>
  <c r="AD518"/>
  <c r="AC518"/>
  <c r="AB518"/>
  <c r="AA518"/>
  <c r="Z518"/>
  <c r="Y518"/>
  <c r="X518"/>
  <c r="W518"/>
  <c r="V518"/>
  <c r="U518"/>
  <c r="T518"/>
  <c r="S518"/>
  <c r="R518"/>
  <c r="Q518"/>
  <c r="P518"/>
  <c r="O518"/>
  <c r="N518"/>
  <c r="M518"/>
  <c r="L518"/>
  <c r="K518"/>
  <c r="J518"/>
  <c r="I518"/>
  <c r="H518"/>
  <c r="G518"/>
  <c r="AD517"/>
  <c r="AC517"/>
  <c r="AB517"/>
  <c r="AA517"/>
  <c r="Z517"/>
  <c r="Y517"/>
  <c r="X517"/>
  <c r="W517"/>
  <c r="V517"/>
  <c r="U517"/>
  <c r="T517"/>
  <c r="S517"/>
  <c r="R517"/>
  <c r="Q517"/>
  <c r="P517"/>
  <c r="O517"/>
  <c r="N517"/>
  <c r="M517"/>
  <c r="L517"/>
  <c r="K517"/>
  <c r="J517"/>
  <c r="I517"/>
  <c r="H517"/>
  <c r="G517"/>
  <c r="AD516"/>
  <c r="AC516"/>
  <c r="AB516"/>
  <c r="AA516"/>
  <c r="Z516"/>
  <c r="Y516"/>
  <c r="X516"/>
  <c r="W516"/>
  <c r="V516"/>
  <c r="U516"/>
  <c r="T516"/>
  <c r="S516"/>
  <c r="R516"/>
  <c r="Q516"/>
  <c r="P516"/>
  <c r="O516"/>
  <c r="N516"/>
  <c r="M516"/>
  <c r="L516"/>
  <c r="K516"/>
  <c r="J516"/>
  <c r="I516"/>
  <c r="H516"/>
  <c r="G516"/>
  <c r="AD515"/>
  <c r="AC515"/>
  <c r="AB515"/>
  <c r="AA515"/>
  <c r="Z515"/>
  <c r="Y515"/>
  <c r="X515"/>
  <c r="W515"/>
  <c r="V515"/>
  <c r="U515"/>
  <c r="T515"/>
  <c r="S515"/>
  <c r="R515"/>
  <c r="Q515"/>
  <c r="P515"/>
  <c r="O515"/>
  <c r="N515"/>
  <c r="M515"/>
  <c r="L515"/>
  <c r="K515"/>
  <c r="J515"/>
  <c r="AD514"/>
  <c r="AC514"/>
  <c r="AB514"/>
  <c r="AA514"/>
  <c r="Z514"/>
  <c r="Y514"/>
  <c r="X514"/>
  <c r="W514"/>
  <c r="V514"/>
  <c r="U514"/>
  <c r="T514"/>
  <c r="S514"/>
  <c r="R514"/>
  <c r="Q514"/>
  <c r="P514"/>
  <c r="O514"/>
  <c r="N514"/>
  <c r="M514"/>
  <c r="L514"/>
  <c r="K514"/>
  <c r="J514"/>
  <c r="AD513"/>
  <c r="AC513"/>
  <c r="AB513"/>
  <c r="AA513"/>
  <c r="Z513"/>
  <c r="Y513"/>
  <c r="X513"/>
  <c r="W513"/>
  <c r="V513"/>
  <c r="U513"/>
  <c r="T513"/>
  <c r="S513"/>
  <c r="R513"/>
  <c r="Q513"/>
  <c r="P513"/>
  <c r="O513"/>
  <c r="N513"/>
  <c r="M513"/>
  <c r="L513"/>
  <c r="K513"/>
  <c r="J513"/>
  <c r="I513"/>
  <c r="H513"/>
  <c r="G513"/>
  <c r="AD512"/>
  <c r="AC512"/>
  <c r="AB512"/>
  <c r="AA512"/>
  <c r="Z512"/>
  <c r="Y512"/>
  <c r="X512"/>
  <c r="W512"/>
  <c r="V512"/>
  <c r="U512"/>
  <c r="T512"/>
  <c r="S512"/>
  <c r="R512"/>
  <c r="Q512"/>
  <c r="P512"/>
  <c r="O512"/>
  <c r="N512"/>
  <c r="M512"/>
  <c r="L512"/>
  <c r="K512"/>
  <c r="J512"/>
  <c r="I512"/>
  <c r="H512"/>
  <c r="G512"/>
  <c r="AD511"/>
  <c r="AC511"/>
  <c r="AB511"/>
  <c r="AA511"/>
  <c r="Z511"/>
  <c r="Y511"/>
  <c r="X511"/>
  <c r="W511"/>
  <c r="V511"/>
  <c r="U511"/>
  <c r="T511"/>
  <c r="S511"/>
  <c r="R511"/>
  <c r="Q511"/>
  <c r="P511"/>
  <c r="O511"/>
  <c r="N511"/>
  <c r="M511"/>
  <c r="L511"/>
  <c r="K511"/>
  <c r="J511"/>
  <c r="I511"/>
  <c r="H511"/>
  <c r="G511"/>
  <c r="AD510"/>
  <c r="AC510"/>
  <c r="AB510"/>
  <c r="AA510"/>
  <c r="Z510"/>
  <c r="Y510"/>
  <c r="X510"/>
  <c r="W510"/>
  <c r="V510"/>
  <c r="U510"/>
  <c r="T510"/>
  <c r="S510"/>
  <c r="R510"/>
  <c r="Q510"/>
  <c r="P510"/>
  <c r="O510"/>
  <c r="N510"/>
  <c r="M510"/>
  <c r="L510"/>
  <c r="K510"/>
  <c r="J510"/>
  <c r="I510"/>
  <c r="H510"/>
  <c r="G510"/>
  <c r="AD509"/>
  <c r="AC509"/>
  <c r="AB509"/>
  <c r="AA509"/>
  <c r="Z509"/>
  <c r="Y509"/>
  <c r="X509"/>
  <c r="W509"/>
  <c r="V509"/>
  <c r="U509"/>
  <c r="T509"/>
  <c r="S509"/>
  <c r="R509"/>
  <c r="Q509"/>
  <c r="P509"/>
  <c r="O509"/>
  <c r="N509"/>
  <c r="M509"/>
  <c r="L509"/>
  <c r="K509"/>
  <c r="J509"/>
  <c r="I509"/>
  <c r="H509"/>
  <c r="G509"/>
  <c r="AE508"/>
  <c r="AD508"/>
  <c r="AC508"/>
  <c r="AB508"/>
  <c r="AA508"/>
  <c r="Z508"/>
  <c r="Y508"/>
  <c r="X508"/>
  <c r="W508"/>
  <c r="V508"/>
  <c r="U508"/>
  <c r="T508"/>
  <c r="S508"/>
  <c r="R508"/>
  <c r="Q508"/>
  <c r="P508"/>
  <c r="O508"/>
  <c r="N508"/>
  <c r="M508"/>
  <c r="L508"/>
  <c r="K508"/>
  <c r="J508"/>
  <c r="I508"/>
  <c r="H508"/>
  <c r="G508"/>
  <c r="AE507"/>
  <c r="AD507"/>
  <c r="AC507"/>
  <c r="AB507"/>
  <c r="AA507"/>
  <c r="Z507"/>
  <c r="Y507"/>
  <c r="X507"/>
  <c r="W507"/>
  <c r="V507"/>
  <c r="U507"/>
  <c r="T507"/>
  <c r="S507"/>
  <c r="R507"/>
  <c r="Q507"/>
  <c r="P507"/>
  <c r="O507"/>
  <c r="N507"/>
  <c r="M507"/>
  <c r="L507"/>
  <c r="K507"/>
  <c r="J507"/>
  <c r="I507"/>
  <c r="H507"/>
  <c r="G507"/>
  <c r="AE506"/>
  <c r="AD506"/>
  <c r="AC506"/>
  <c r="AB506"/>
  <c r="AA506"/>
  <c r="Z506"/>
  <c r="Y506"/>
  <c r="X506"/>
  <c r="W506"/>
  <c r="V506"/>
  <c r="U506"/>
  <c r="T506"/>
  <c r="S506"/>
  <c r="R506"/>
  <c r="Q506"/>
  <c r="P506"/>
  <c r="O506"/>
  <c r="N506"/>
  <c r="M506"/>
  <c r="L506"/>
  <c r="K506"/>
  <c r="J506"/>
  <c r="I506"/>
  <c r="H506"/>
  <c r="G506"/>
  <c r="AE505"/>
  <c r="AD505"/>
  <c r="AC505"/>
  <c r="AB505"/>
  <c r="AA505"/>
  <c r="Z505"/>
  <c r="Y505"/>
  <c r="X505"/>
  <c r="W505"/>
  <c r="V505"/>
  <c r="U505"/>
  <c r="T505"/>
  <c r="S505"/>
  <c r="R505"/>
  <c r="Q505"/>
  <c r="P505"/>
  <c r="O505"/>
  <c r="N505"/>
  <c r="M505"/>
  <c r="L505"/>
  <c r="K505"/>
  <c r="J505"/>
  <c r="I505"/>
  <c r="H505"/>
  <c r="G505"/>
  <c r="AE504"/>
  <c r="AD504"/>
  <c r="AC504"/>
  <c r="AB504"/>
  <c r="AA504"/>
  <c r="Z504"/>
  <c r="Y504"/>
  <c r="X504"/>
  <c r="W504"/>
  <c r="AE503"/>
  <c r="AD503"/>
  <c r="AC503"/>
  <c r="AB503"/>
  <c r="AA503"/>
  <c r="Z503"/>
  <c r="Y503"/>
  <c r="X503"/>
  <c r="W503"/>
  <c r="AE502"/>
  <c r="AD502"/>
  <c r="AC502"/>
  <c r="AB502"/>
  <c r="AA502"/>
  <c r="Z502"/>
  <c r="Y502"/>
  <c r="X502"/>
  <c r="W502"/>
  <c r="AE501"/>
  <c r="AD501"/>
  <c r="AC501"/>
  <c r="AB501"/>
  <c r="AA501"/>
  <c r="Z501"/>
  <c r="Y501"/>
  <c r="X501"/>
  <c r="W501"/>
  <c r="V501"/>
  <c r="U501"/>
  <c r="T501"/>
  <c r="S501"/>
  <c r="R501"/>
  <c r="Q501"/>
  <c r="P501"/>
  <c r="O501"/>
  <c r="N501"/>
  <c r="M501"/>
  <c r="L501"/>
  <c r="AE500"/>
  <c r="AD500"/>
  <c r="AC500"/>
  <c r="AB500"/>
  <c r="AA500"/>
  <c r="Z500"/>
  <c r="Y500"/>
  <c r="X500"/>
  <c r="W500"/>
  <c r="V500"/>
  <c r="U500"/>
  <c r="T500"/>
  <c r="S500"/>
  <c r="R500"/>
  <c r="Q500"/>
  <c r="P500"/>
  <c r="O500"/>
  <c r="N500"/>
  <c r="M500"/>
  <c r="L500"/>
  <c r="AE499"/>
  <c r="AD499"/>
  <c r="AC499"/>
  <c r="AB499"/>
  <c r="AA499"/>
  <c r="Z499"/>
  <c r="Y499"/>
  <c r="X499"/>
  <c r="W499"/>
  <c r="V499"/>
  <c r="U499"/>
  <c r="T499"/>
  <c r="S499"/>
  <c r="R499"/>
  <c r="Q499"/>
  <c r="P499"/>
  <c r="O499"/>
  <c r="N499"/>
  <c r="M499"/>
  <c r="L499"/>
  <c r="AE498"/>
  <c r="AD498"/>
  <c r="AC498"/>
  <c r="AB498"/>
  <c r="AA498"/>
  <c r="Z498"/>
  <c r="Y498"/>
  <c r="X498"/>
  <c r="W498"/>
  <c r="V498"/>
  <c r="U498"/>
  <c r="T498"/>
  <c r="S498"/>
  <c r="R498"/>
  <c r="Q498"/>
  <c r="P498"/>
  <c r="O498"/>
  <c r="N498"/>
  <c r="M498"/>
  <c r="L498"/>
  <c r="AE497"/>
  <c r="AD497"/>
  <c r="AC497"/>
  <c r="AB497"/>
  <c r="AA497"/>
  <c r="Z497"/>
  <c r="Y497"/>
  <c r="X497"/>
  <c r="W497"/>
  <c r="V497"/>
  <c r="U497"/>
  <c r="T497"/>
  <c r="S497"/>
  <c r="R497"/>
  <c r="Q497"/>
  <c r="P497"/>
  <c r="O497"/>
  <c r="N497"/>
  <c r="M497"/>
  <c r="L497"/>
  <c r="AE496"/>
  <c r="AD496"/>
  <c r="AC496"/>
  <c r="AB496"/>
  <c r="AA496"/>
  <c r="Z496"/>
  <c r="Y496"/>
  <c r="X496"/>
  <c r="W496"/>
  <c r="V496"/>
  <c r="U496"/>
  <c r="T496"/>
  <c r="S496"/>
  <c r="R496"/>
  <c r="Q496"/>
  <c r="P496"/>
  <c r="O496"/>
  <c r="N496"/>
  <c r="M496"/>
  <c r="L496"/>
  <c r="K496"/>
  <c r="J496"/>
  <c r="I496"/>
  <c r="AE495"/>
  <c r="AD495"/>
  <c r="AC495"/>
  <c r="AB495"/>
  <c r="AA495"/>
  <c r="Z495"/>
  <c r="Y495"/>
  <c r="X495"/>
  <c r="W495"/>
  <c r="V495"/>
  <c r="U495"/>
  <c r="T495"/>
  <c r="S495"/>
  <c r="R495"/>
  <c r="Q495"/>
  <c r="P495"/>
  <c r="O495"/>
  <c r="N495"/>
  <c r="M495"/>
  <c r="L495"/>
  <c r="K495"/>
  <c r="J495"/>
  <c r="I495"/>
  <c r="AE494"/>
  <c r="AD494"/>
  <c r="AC494"/>
  <c r="AB494"/>
  <c r="AA494"/>
  <c r="Z494"/>
  <c r="Y494"/>
  <c r="X494"/>
  <c r="W494"/>
  <c r="V494"/>
  <c r="U494"/>
  <c r="T494"/>
  <c r="S494"/>
  <c r="R494"/>
  <c r="Q494"/>
  <c r="P494"/>
  <c r="O494"/>
  <c r="N494"/>
  <c r="M494"/>
  <c r="L494"/>
  <c r="K494"/>
  <c r="J494"/>
  <c r="I494"/>
  <c r="AE493"/>
  <c r="AD493"/>
  <c r="AC493"/>
  <c r="AB493"/>
  <c r="AA493"/>
  <c r="Z493"/>
  <c r="Y493"/>
  <c r="X493"/>
  <c r="W493"/>
  <c r="V493"/>
  <c r="U493"/>
  <c r="T493"/>
  <c r="S493"/>
  <c r="R493"/>
  <c r="Q493"/>
  <c r="P493"/>
  <c r="O493"/>
  <c r="N493"/>
  <c r="M493"/>
  <c r="L493"/>
  <c r="K493"/>
  <c r="J493"/>
  <c r="I493"/>
  <c r="AE492"/>
  <c r="AD492"/>
  <c r="AC492"/>
  <c r="AB492"/>
  <c r="AA492"/>
  <c r="Z492"/>
  <c r="Y492"/>
  <c r="X492"/>
  <c r="W492"/>
  <c r="V492"/>
  <c r="U492"/>
  <c r="T492"/>
  <c r="S492"/>
  <c r="R492"/>
  <c r="Q492"/>
  <c r="P492"/>
  <c r="O492"/>
  <c r="N492"/>
  <c r="M492"/>
  <c r="L492"/>
  <c r="K492"/>
  <c r="J492"/>
  <c r="I492"/>
  <c r="AE491"/>
  <c r="AD491"/>
  <c r="AC491"/>
  <c r="AB491"/>
  <c r="AA491"/>
  <c r="Z491"/>
  <c r="Y491"/>
  <c r="X491"/>
  <c r="W491"/>
  <c r="V491"/>
  <c r="U491"/>
  <c r="T491"/>
  <c r="S491"/>
  <c r="R491"/>
  <c r="Q491"/>
  <c r="P491"/>
  <c r="O491"/>
  <c r="N491"/>
  <c r="M491"/>
  <c r="L491"/>
  <c r="K491"/>
  <c r="J491"/>
  <c r="I491"/>
  <c r="AE490"/>
  <c r="AD490"/>
  <c r="AC490"/>
  <c r="AB490"/>
  <c r="AA490"/>
  <c r="Z490"/>
  <c r="Y490"/>
  <c r="X490"/>
  <c r="W490"/>
  <c r="V490"/>
  <c r="U490"/>
  <c r="T490"/>
  <c r="S490"/>
  <c r="R490"/>
  <c r="Q490"/>
  <c r="P490"/>
  <c r="O490"/>
  <c r="N490"/>
  <c r="M490"/>
  <c r="L490"/>
  <c r="K490"/>
  <c r="J490"/>
  <c r="I490"/>
  <c r="AE489"/>
  <c r="AD489"/>
  <c r="AC489"/>
  <c r="AB489"/>
  <c r="AA489"/>
  <c r="Z489"/>
  <c r="Y489"/>
  <c r="X489"/>
  <c r="W489"/>
  <c r="V489"/>
  <c r="U489"/>
  <c r="T489"/>
  <c r="S489"/>
  <c r="R489"/>
  <c r="Q489"/>
  <c r="P489"/>
  <c r="O489"/>
  <c r="N489"/>
  <c r="M489"/>
  <c r="L489"/>
  <c r="K489"/>
  <c r="J489"/>
  <c r="I489"/>
  <c r="H489"/>
  <c r="G489"/>
  <c r="AE488"/>
  <c r="AD488"/>
  <c r="AC488"/>
  <c r="AB488"/>
  <c r="AA488"/>
  <c r="Z488"/>
  <c r="Y488"/>
  <c r="X488"/>
  <c r="W488"/>
  <c r="V488"/>
  <c r="U488"/>
  <c r="T488"/>
  <c r="S488"/>
  <c r="R488"/>
  <c r="Q488"/>
  <c r="P488"/>
  <c r="O488"/>
  <c r="N488"/>
  <c r="M488"/>
  <c r="L488"/>
  <c r="K488"/>
  <c r="J488"/>
  <c r="I488"/>
  <c r="H488"/>
  <c r="G488"/>
  <c r="Z487"/>
  <c r="X487"/>
  <c r="V487"/>
  <c r="T487"/>
  <c r="R487"/>
  <c r="N487"/>
  <c r="L487"/>
  <c r="J487"/>
  <c r="H487"/>
  <c r="AD486"/>
  <c r="AC486"/>
  <c r="AB486"/>
  <c r="AA486"/>
  <c r="Z486"/>
  <c r="Y486"/>
  <c r="X486"/>
  <c r="W486"/>
  <c r="V486"/>
  <c r="U486"/>
  <c r="T486"/>
  <c r="S486"/>
  <c r="R486"/>
  <c r="Q486"/>
  <c r="P486"/>
  <c r="O486"/>
  <c r="N486"/>
  <c r="M486"/>
  <c r="L486"/>
  <c r="K486"/>
  <c r="J486"/>
  <c r="I486"/>
  <c r="H486"/>
  <c r="G486"/>
  <c r="AD485"/>
  <c r="AC485"/>
  <c r="AB485"/>
  <c r="AA485"/>
  <c r="Z485"/>
  <c r="Y485"/>
  <c r="X485"/>
  <c r="W485"/>
  <c r="V485"/>
  <c r="U485"/>
  <c r="T485"/>
  <c r="S485"/>
  <c r="R485"/>
  <c r="Q485"/>
  <c r="P485"/>
  <c r="O485"/>
  <c r="N485"/>
  <c r="M485"/>
  <c r="L485"/>
  <c r="K485"/>
  <c r="J485"/>
  <c r="I485"/>
  <c r="H485"/>
  <c r="G485"/>
  <c r="AE484"/>
  <c r="AD484"/>
  <c r="AC484"/>
  <c r="AB484"/>
  <c r="AA484"/>
  <c r="Z484"/>
  <c r="Y484"/>
  <c r="X484"/>
  <c r="W484"/>
  <c r="V484"/>
  <c r="U484"/>
  <c r="T484"/>
  <c r="S484"/>
  <c r="R484"/>
  <c r="Q484"/>
  <c r="P484"/>
  <c r="O484"/>
  <c r="N484"/>
  <c r="M484"/>
  <c r="L484"/>
  <c r="K484"/>
  <c r="J484"/>
  <c r="I484"/>
  <c r="H484"/>
  <c r="G484"/>
  <c r="AD483"/>
  <c r="AC483"/>
  <c r="AB483"/>
  <c r="AA483"/>
  <c r="Z483"/>
  <c r="Y483"/>
  <c r="X483"/>
  <c r="W483"/>
  <c r="V483"/>
  <c r="U483"/>
  <c r="T483"/>
  <c r="S483"/>
  <c r="R483"/>
  <c r="Q483"/>
  <c r="P483"/>
  <c r="O483"/>
  <c r="N483"/>
  <c r="M483"/>
  <c r="L483"/>
  <c r="K483"/>
  <c r="J483"/>
  <c r="I483"/>
  <c r="AD482"/>
  <c r="AC482"/>
  <c r="AB482"/>
  <c r="AA482"/>
  <c r="Z482"/>
  <c r="Y482"/>
  <c r="X482"/>
  <c r="W482"/>
  <c r="V482"/>
  <c r="U482"/>
  <c r="T482"/>
  <c r="S482"/>
  <c r="R482"/>
  <c r="Q482"/>
  <c r="P482"/>
  <c r="O482"/>
  <c r="N482"/>
  <c r="M482"/>
  <c r="L482"/>
  <c r="K482"/>
  <c r="J482"/>
  <c r="I482"/>
  <c r="AD481"/>
  <c r="AC481"/>
  <c r="AB481"/>
  <c r="AA481"/>
  <c r="Z481"/>
  <c r="Y481"/>
  <c r="X481"/>
  <c r="W481"/>
  <c r="V481"/>
  <c r="U481"/>
  <c r="T481"/>
  <c r="S481"/>
  <c r="R481"/>
  <c r="Q481"/>
  <c r="P481"/>
  <c r="O481"/>
  <c r="N481"/>
  <c r="M481"/>
  <c r="L481"/>
  <c r="K481"/>
  <c r="J481"/>
  <c r="I481"/>
  <c r="H481"/>
  <c r="G481"/>
  <c r="AD480"/>
  <c r="AC480"/>
  <c r="AB480"/>
  <c r="AA480"/>
  <c r="Z480"/>
  <c r="Y480"/>
  <c r="X480"/>
  <c r="W480"/>
  <c r="V480"/>
  <c r="U480"/>
  <c r="T480"/>
  <c r="S480"/>
  <c r="R480"/>
  <c r="Q480"/>
  <c r="P480"/>
  <c r="O480"/>
  <c r="N480"/>
  <c r="M480"/>
  <c r="L480"/>
  <c r="K480"/>
  <c r="J480"/>
  <c r="I480"/>
  <c r="H480"/>
  <c r="G480"/>
  <c r="AD479"/>
  <c r="AC479"/>
  <c r="AB479"/>
  <c r="AA479"/>
  <c r="Z479"/>
  <c r="Y479"/>
  <c r="X479"/>
  <c r="W479"/>
  <c r="V479"/>
  <c r="U479"/>
  <c r="T479"/>
  <c r="S479"/>
  <c r="R479"/>
  <c r="Q479"/>
  <c r="P479"/>
  <c r="O479"/>
  <c r="N479"/>
  <c r="M479"/>
  <c r="L479"/>
  <c r="K479"/>
  <c r="J479"/>
  <c r="I479"/>
  <c r="H479"/>
  <c r="G479"/>
  <c r="AD478"/>
  <c r="AC478"/>
  <c r="AB478"/>
  <c r="AA478"/>
  <c r="Z478"/>
  <c r="Y478"/>
  <c r="X478"/>
  <c r="W478"/>
  <c r="V478"/>
  <c r="U478"/>
  <c r="T478"/>
  <c r="S478"/>
  <c r="R478"/>
  <c r="Q478"/>
  <c r="P478"/>
  <c r="O478"/>
  <c r="N478"/>
  <c r="M478"/>
  <c r="L478"/>
  <c r="K478"/>
  <c r="J478"/>
  <c r="AD477"/>
  <c r="AC477"/>
  <c r="AB477"/>
  <c r="AA477"/>
  <c r="Z477"/>
  <c r="Y477"/>
  <c r="X477"/>
  <c r="W477"/>
  <c r="V477"/>
  <c r="U477"/>
  <c r="T477"/>
  <c r="S477"/>
  <c r="R477"/>
  <c r="Q477"/>
  <c r="P477"/>
  <c r="O477"/>
  <c r="N477"/>
  <c r="M477"/>
  <c r="L477"/>
  <c r="K477"/>
  <c r="J477"/>
  <c r="AD476"/>
  <c r="AC476"/>
  <c r="AB476"/>
  <c r="AA476"/>
  <c r="Z476"/>
  <c r="Y476"/>
  <c r="X476"/>
  <c r="W476"/>
  <c r="V476"/>
  <c r="U476"/>
  <c r="T476"/>
  <c r="S476"/>
  <c r="R476"/>
  <c r="Q476"/>
  <c r="P476"/>
  <c r="O476"/>
  <c r="N476"/>
  <c r="M476"/>
  <c r="L476"/>
  <c r="K476"/>
  <c r="J476"/>
  <c r="I476"/>
  <c r="H476"/>
  <c r="G476"/>
  <c r="AD475"/>
  <c r="AC475"/>
  <c r="AB475"/>
  <c r="AA475"/>
  <c r="Z475"/>
  <c r="Y475"/>
  <c r="X475"/>
  <c r="W475"/>
  <c r="V475"/>
  <c r="U475"/>
  <c r="T475"/>
  <c r="S475"/>
  <c r="R475"/>
  <c r="Q475"/>
  <c r="P475"/>
  <c r="O475"/>
  <c r="N475"/>
  <c r="M475"/>
  <c r="L475"/>
  <c r="K475"/>
  <c r="J475"/>
  <c r="I475"/>
  <c r="H475"/>
  <c r="G475"/>
  <c r="AD474"/>
  <c r="AC474"/>
  <c r="AB474"/>
  <c r="AA474"/>
  <c r="Z474"/>
  <c r="Y474"/>
  <c r="X474"/>
  <c r="W474"/>
  <c r="V474"/>
  <c r="U474"/>
  <c r="T474"/>
  <c r="S474"/>
  <c r="R474"/>
  <c r="Q474"/>
  <c r="P474"/>
  <c r="O474"/>
  <c r="N474"/>
  <c r="M474"/>
  <c r="L474"/>
  <c r="K474"/>
  <c r="J474"/>
  <c r="I474"/>
  <c r="H474"/>
  <c r="G474"/>
  <c r="AE473"/>
  <c r="AD473"/>
  <c r="AC473"/>
  <c r="AB473"/>
  <c r="AA473"/>
  <c r="Z473"/>
  <c r="Y473"/>
  <c r="X473"/>
  <c r="W473"/>
  <c r="V473"/>
  <c r="U473"/>
  <c r="T473"/>
  <c r="S473"/>
  <c r="R473"/>
  <c r="Q473"/>
  <c r="P473"/>
  <c r="O473"/>
  <c r="N473"/>
  <c r="M473"/>
  <c r="L473"/>
  <c r="K473"/>
  <c r="J473"/>
  <c r="I473"/>
  <c r="AE472"/>
  <c r="AD472"/>
  <c r="AC472"/>
  <c r="AB472"/>
  <c r="AA472"/>
  <c r="Z472"/>
  <c r="Y472"/>
  <c r="X472"/>
  <c r="W472"/>
  <c r="V472"/>
  <c r="U472"/>
  <c r="T472"/>
  <c r="S472"/>
  <c r="R472"/>
  <c r="Q472"/>
  <c r="P472"/>
  <c r="O472"/>
  <c r="N472"/>
  <c r="M472"/>
  <c r="L472"/>
  <c r="K472"/>
  <c r="J472"/>
  <c r="I472"/>
  <c r="AE471"/>
  <c r="AD471"/>
  <c r="AC471"/>
  <c r="AB471"/>
  <c r="AA471"/>
  <c r="Z471"/>
  <c r="Y471"/>
  <c r="X471"/>
  <c r="W471"/>
  <c r="V471"/>
  <c r="U471"/>
  <c r="T471"/>
  <c r="S471"/>
  <c r="R471"/>
  <c r="Q471"/>
  <c r="P471"/>
  <c r="O471"/>
  <c r="N471"/>
  <c r="M471"/>
  <c r="L471"/>
  <c r="K471"/>
  <c r="J471"/>
  <c r="I471"/>
  <c r="H471"/>
  <c r="G471"/>
  <c r="AE470"/>
  <c r="AD470"/>
  <c r="AC470"/>
  <c r="AB470"/>
  <c r="AA470"/>
  <c r="Z470"/>
  <c r="Y470"/>
  <c r="X470"/>
  <c r="W470"/>
  <c r="V470"/>
  <c r="U470"/>
  <c r="T470"/>
  <c r="S470"/>
  <c r="R470"/>
  <c r="Q470"/>
  <c r="P470"/>
  <c r="O470"/>
  <c r="N470"/>
  <c r="M470"/>
  <c r="L470"/>
  <c r="K470"/>
  <c r="J470"/>
  <c r="I470"/>
  <c r="H470"/>
  <c r="G470"/>
  <c r="AE469"/>
  <c r="AD469"/>
  <c r="AC469"/>
  <c r="AB469"/>
  <c r="AA469"/>
  <c r="Z469"/>
  <c r="Y469"/>
  <c r="X469"/>
  <c r="W469"/>
  <c r="V469"/>
  <c r="U469"/>
  <c r="T469"/>
  <c r="S469"/>
  <c r="R469"/>
  <c r="Q469"/>
  <c r="P469"/>
  <c r="O469"/>
  <c r="N469"/>
  <c r="M469"/>
  <c r="L469"/>
  <c r="K469"/>
  <c r="J469"/>
  <c r="I469"/>
  <c r="H469"/>
  <c r="G469"/>
  <c r="AE468"/>
  <c r="AD468"/>
  <c r="AC468"/>
  <c r="AB468"/>
  <c r="AA468"/>
  <c r="Z468"/>
  <c r="Y468"/>
  <c r="X468"/>
  <c r="W468"/>
  <c r="V468"/>
  <c r="U468"/>
  <c r="T468"/>
  <c r="S468"/>
  <c r="R468"/>
  <c r="Q468"/>
  <c r="P468"/>
  <c r="O468"/>
  <c r="N468"/>
  <c r="M468"/>
  <c r="L468"/>
  <c r="K468"/>
  <c r="J468"/>
  <c r="I468"/>
  <c r="H468"/>
  <c r="G468"/>
  <c r="AE467"/>
  <c r="AD467"/>
  <c r="AC467"/>
  <c r="AB467"/>
  <c r="AA467"/>
  <c r="Z467"/>
  <c r="Y467"/>
  <c r="X467"/>
  <c r="W467"/>
  <c r="V467"/>
  <c r="U467"/>
  <c r="T467"/>
  <c r="S467"/>
  <c r="R467"/>
  <c r="Q467"/>
  <c r="P467"/>
  <c r="O467"/>
  <c r="N467"/>
  <c r="M467"/>
  <c r="L467"/>
  <c r="K467"/>
  <c r="J467"/>
  <c r="I467"/>
  <c r="AE466"/>
  <c r="AD466"/>
  <c r="AC466"/>
  <c r="AB466"/>
  <c r="AA466"/>
  <c r="Z466"/>
  <c r="Y466"/>
  <c r="X466"/>
  <c r="W466"/>
  <c r="V466"/>
  <c r="U466"/>
  <c r="T466"/>
  <c r="S466"/>
  <c r="R466"/>
  <c r="Q466"/>
  <c r="P466"/>
  <c r="O466"/>
  <c r="N466"/>
  <c r="M466"/>
  <c r="L466"/>
  <c r="K466"/>
  <c r="J466"/>
  <c r="I466"/>
  <c r="AE465"/>
  <c r="AD465"/>
  <c r="AC465"/>
  <c r="AB465"/>
  <c r="AA465"/>
  <c r="Z465"/>
  <c r="Y465"/>
  <c r="X465"/>
  <c r="W465"/>
  <c r="V465"/>
  <c r="U465"/>
  <c r="T465"/>
  <c r="S465"/>
  <c r="R465"/>
  <c r="Q465"/>
  <c r="P465"/>
  <c r="O465"/>
  <c r="N465"/>
  <c r="M465"/>
  <c r="L465"/>
  <c r="K465"/>
  <c r="J465"/>
  <c r="I465"/>
  <c r="H465"/>
  <c r="AE464"/>
  <c r="AD464"/>
  <c r="AC464"/>
  <c r="AB464"/>
  <c r="AA464"/>
  <c r="Z464"/>
  <c r="Y464"/>
  <c r="X464"/>
  <c r="W464"/>
  <c r="V464"/>
  <c r="U464"/>
  <c r="T464"/>
  <c r="S464"/>
  <c r="R464"/>
  <c r="Q464"/>
  <c r="P464"/>
  <c r="O464"/>
  <c r="N464"/>
  <c r="M464"/>
  <c r="L464"/>
  <c r="K464"/>
  <c r="J464"/>
  <c r="I464"/>
  <c r="H464"/>
  <c r="AE463"/>
  <c r="AD463"/>
  <c r="AC463"/>
  <c r="AB463"/>
  <c r="AA463"/>
  <c r="Z463"/>
  <c r="Y463"/>
  <c r="X463"/>
  <c r="W463"/>
  <c r="V463"/>
  <c r="U463"/>
  <c r="T463"/>
  <c r="S463"/>
  <c r="R463"/>
  <c r="Q463"/>
  <c r="P463"/>
  <c r="O463"/>
  <c r="N463"/>
  <c r="M463"/>
  <c r="L463"/>
  <c r="K463"/>
  <c r="J463"/>
  <c r="I463"/>
  <c r="H463"/>
  <c r="AD462"/>
  <c r="AC462"/>
  <c r="AB462"/>
  <c r="AA462"/>
  <c r="Z462"/>
  <c r="Y462"/>
  <c r="X462"/>
  <c r="W462"/>
  <c r="V462"/>
  <c r="U462"/>
  <c r="T462"/>
  <c r="S462"/>
  <c r="R462"/>
  <c r="Q462"/>
  <c r="P462"/>
  <c r="O462"/>
  <c r="N462"/>
  <c r="M462"/>
  <c r="L462"/>
  <c r="K462"/>
  <c r="J462"/>
  <c r="I462"/>
  <c r="H462"/>
  <c r="AD461"/>
  <c r="AC461"/>
  <c r="AB461"/>
  <c r="AA461"/>
  <c r="Z461"/>
  <c r="Y461"/>
  <c r="X461"/>
  <c r="W461"/>
  <c r="V461"/>
  <c r="U461"/>
  <c r="T461"/>
  <c r="S461"/>
  <c r="R461"/>
  <c r="Q461"/>
  <c r="P461"/>
  <c r="O461"/>
  <c r="N461"/>
  <c r="M461"/>
  <c r="L461"/>
  <c r="K461"/>
  <c r="J461"/>
  <c r="I461"/>
  <c r="H461"/>
  <c r="G461"/>
  <c r="AD460"/>
  <c r="AC460"/>
  <c r="AB460"/>
  <c r="AA460"/>
  <c r="Z460"/>
  <c r="Y460"/>
  <c r="X460"/>
  <c r="W460"/>
  <c r="V460"/>
  <c r="U460"/>
  <c r="T460"/>
  <c r="S460"/>
  <c r="R460"/>
  <c r="Q460"/>
  <c r="P460"/>
  <c r="O460"/>
  <c r="N460"/>
  <c r="M460"/>
  <c r="L460"/>
  <c r="K460"/>
  <c r="J460"/>
  <c r="I460"/>
  <c r="H460"/>
  <c r="G460"/>
  <c r="AE459"/>
  <c r="AD459"/>
  <c r="AC459"/>
  <c r="AB459"/>
  <c r="AA459"/>
  <c r="Z459"/>
  <c r="Y459"/>
  <c r="X459"/>
  <c r="W459"/>
  <c r="V459"/>
  <c r="U459"/>
  <c r="T459"/>
  <c r="S459"/>
  <c r="R459"/>
  <c r="Q459"/>
  <c r="P459"/>
  <c r="O459"/>
  <c r="N459"/>
  <c r="M459"/>
  <c r="L459"/>
  <c r="K459"/>
  <c r="J459"/>
  <c r="I459"/>
  <c r="H459"/>
  <c r="AE458"/>
  <c r="AD458"/>
  <c r="AC458"/>
  <c r="AB458"/>
  <c r="AA458"/>
  <c r="Z458"/>
  <c r="Y458"/>
  <c r="X458"/>
  <c r="W458"/>
  <c r="V458"/>
  <c r="U458"/>
  <c r="T458"/>
  <c r="S458"/>
  <c r="R458"/>
  <c r="Q458"/>
  <c r="P458"/>
  <c r="O458"/>
  <c r="N458"/>
  <c r="M458"/>
  <c r="L458"/>
  <c r="K458"/>
  <c r="J458"/>
  <c r="I458"/>
  <c r="H458"/>
  <c r="G458"/>
  <c r="AE457"/>
  <c r="AD457"/>
  <c r="AC457"/>
  <c r="AB457"/>
  <c r="AA457"/>
  <c r="Z457"/>
  <c r="Y457"/>
  <c r="X457"/>
  <c r="W457"/>
  <c r="V457"/>
  <c r="U457"/>
  <c r="T457"/>
  <c r="S457"/>
  <c r="R457"/>
  <c r="Q457"/>
  <c r="P457"/>
  <c r="O457"/>
  <c r="N457"/>
  <c r="M457"/>
  <c r="L457"/>
  <c r="K457"/>
  <c r="J457"/>
  <c r="I457"/>
  <c r="H457"/>
  <c r="G457"/>
  <c r="Z456"/>
  <c r="X456"/>
  <c r="V456"/>
  <c r="T456"/>
  <c r="R456"/>
  <c r="N456"/>
  <c r="L456"/>
  <c r="J456"/>
  <c r="H456"/>
  <c r="AD455"/>
  <c r="AC455"/>
  <c r="AB455"/>
  <c r="AA455"/>
  <c r="Z455"/>
  <c r="Y455"/>
  <c r="X455"/>
  <c r="W455"/>
  <c r="V455"/>
  <c r="U455"/>
  <c r="T455"/>
  <c r="S455"/>
  <c r="R455"/>
  <c r="Q455"/>
  <c r="P455"/>
  <c r="O455"/>
  <c r="N455"/>
  <c r="M455"/>
  <c r="L455"/>
  <c r="K455"/>
  <c r="J455"/>
  <c r="I455"/>
  <c r="H455"/>
  <c r="G455"/>
  <c r="AD454"/>
  <c r="AC454"/>
  <c r="AB454"/>
  <c r="AA454"/>
  <c r="Z454"/>
  <c r="Y454"/>
  <c r="X454"/>
  <c r="W454"/>
  <c r="V454"/>
  <c r="U454"/>
  <c r="T454"/>
  <c r="S454"/>
  <c r="R454"/>
  <c r="Q454"/>
  <c r="P454"/>
  <c r="O454"/>
  <c r="N454"/>
  <c r="M454"/>
  <c r="L454"/>
  <c r="K454"/>
  <c r="J454"/>
  <c r="I454"/>
  <c r="H454"/>
  <c r="G454"/>
  <c r="Z453"/>
  <c r="X453"/>
  <c r="V453"/>
  <c r="T453"/>
  <c r="R453"/>
  <c r="N453"/>
  <c r="L453"/>
  <c r="J453"/>
  <c r="H453"/>
  <c r="AD452"/>
  <c r="AC452"/>
  <c r="AB452"/>
  <c r="AA452"/>
  <c r="Z452"/>
  <c r="Y452"/>
  <c r="X452"/>
  <c r="W452"/>
  <c r="V452"/>
  <c r="U452"/>
  <c r="T452"/>
  <c r="S452"/>
  <c r="R452"/>
  <c r="Q452"/>
  <c r="P452"/>
  <c r="O452"/>
  <c r="N452"/>
  <c r="M452"/>
  <c r="L452"/>
  <c r="K452"/>
  <c r="J452"/>
  <c r="I452"/>
  <c r="H452"/>
  <c r="G452"/>
  <c r="AD451"/>
  <c r="AC451"/>
  <c r="AB451"/>
  <c r="AA451"/>
  <c r="Z451"/>
  <c r="Y451"/>
  <c r="X451"/>
  <c r="W451"/>
  <c r="V451"/>
  <c r="U451"/>
  <c r="T451"/>
  <c r="S451"/>
  <c r="R451"/>
  <c r="Q451"/>
  <c r="P451"/>
  <c r="O451"/>
  <c r="N451"/>
  <c r="M451"/>
  <c r="L451"/>
  <c r="K451"/>
  <c r="J451"/>
  <c r="I451"/>
  <c r="H451"/>
  <c r="G451"/>
  <c r="AE450"/>
  <c r="AD450"/>
  <c r="AC450"/>
  <c r="AB450"/>
  <c r="AA450"/>
  <c r="Z450"/>
  <c r="Y450"/>
  <c r="X450"/>
  <c r="W450"/>
  <c r="V450"/>
  <c r="U450"/>
  <c r="T450"/>
  <c r="S450"/>
  <c r="R450"/>
  <c r="Q450"/>
  <c r="P450"/>
  <c r="O450"/>
  <c r="N450"/>
  <c r="M450"/>
  <c r="L450"/>
  <c r="K450"/>
  <c r="J450"/>
  <c r="I450"/>
  <c r="AE449"/>
  <c r="AD449"/>
  <c r="AC449"/>
  <c r="AB449"/>
  <c r="AA449"/>
  <c r="Z449"/>
  <c r="Y449"/>
  <c r="X449"/>
  <c r="W449"/>
  <c r="V449"/>
  <c r="U449"/>
  <c r="T449"/>
  <c r="S449"/>
  <c r="R449"/>
  <c r="Q449"/>
  <c r="P449"/>
  <c r="O449"/>
  <c r="N449"/>
  <c r="M449"/>
  <c r="L449"/>
  <c r="K449"/>
  <c r="J449"/>
  <c r="I449"/>
  <c r="AE448"/>
  <c r="AD448"/>
  <c r="AC448"/>
  <c r="AB448"/>
  <c r="AA448"/>
  <c r="Z448"/>
  <c r="Y448"/>
  <c r="X448"/>
  <c r="W448"/>
  <c r="V448"/>
  <c r="U448"/>
  <c r="T448"/>
  <c r="S448"/>
  <c r="R448"/>
  <c r="Q448"/>
  <c r="P448"/>
  <c r="O448"/>
  <c r="N448"/>
  <c r="M448"/>
  <c r="L448"/>
  <c r="K448"/>
  <c r="J448"/>
  <c r="H448"/>
  <c r="AE447"/>
  <c r="AD447"/>
  <c r="AC447"/>
  <c r="AB447"/>
  <c r="AA447"/>
  <c r="Z447"/>
  <c r="Y447"/>
  <c r="X447"/>
  <c r="W447"/>
  <c r="V447"/>
  <c r="U447"/>
  <c r="T447"/>
  <c r="S447"/>
  <c r="R447"/>
  <c r="Q447"/>
  <c r="P447"/>
  <c r="O447"/>
  <c r="N447"/>
  <c r="L447"/>
  <c r="J447"/>
  <c r="H447"/>
  <c r="AE446"/>
  <c r="AD446"/>
  <c r="AC446"/>
  <c r="AB446"/>
  <c r="AA446"/>
  <c r="Z446"/>
  <c r="Y446"/>
  <c r="X446"/>
  <c r="W446"/>
  <c r="V446"/>
  <c r="U446"/>
  <c r="T446"/>
  <c r="S446"/>
  <c r="R446"/>
  <c r="Q446"/>
  <c r="P446"/>
  <c r="O446"/>
  <c r="N446"/>
  <c r="M446"/>
  <c r="L446"/>
  <c r="K446"/>
  <c r="J446"/>
  <c r="I446"/>
  <c r="H446"/>
  <c r="G446"/>
  <c r="AE445"/>
  <c r="AD445"/>
  <c r="AC445"/>
  <c r="AB445"/>
  <c r="AA445"/>
  <c r="Z445"/>
  <c r="Y445"/>
  <c r="X445"/>
  <c r="W445"/>
  <c r="V445"/>
  <c r="U445"/>
  <c r="T445"/>
  <c r="S445"/>
  <c r="R445"/>
  <c r="Q445"/>
  <c r="P445"/>
  <c r="O445"/>
  <c r="N445"/>
  <c r="M445"/>
  <c r="L445"/>
  <c r="K445"/>
  <c r="J445"/>
  <c r="I445"/>
  <c r="H445"/>
  <c r="G445"/>
  <c r="AE444"/>
  <c r="AD444"/>
  <c r="AC444"/>
  <c r="AB444"/>
  <c r="AA444"/>
  <c r="Z444"/>
  <c r="Y444"/>
  <c r="X444"/>
  <c r="W444"/>
  <c r="V444"/>
  <c r="U444"/>
  <c r="T444"/>
  <c r="S444"/>
  <c r="R444"/>
  <c r="Q444"/>
  <c r="P444"/>
  <c r="O444"/>
  <c r="N444"/>
  <c r="M444"/>
  <c r="L444"/>
  <c r="K444"/>
  <c r="J444"/>
  <c r="I444"/>
  <c r="H444"/>
  <c r="G444"/>
  <c r="AE443"/>
  <c r="AD443"/>
  <c r="AC443"/>
  <c r="AB443"/>
  <c r="AA443"/>
  <c r="Z443"/>
  <c r="Y443"/>
  <c r="X443"/>
  <c r="W443"/>
  <c r="V443"/>
  <c r="U443"/>
  <c r="T443"/>
  <c r="S443"/>
  <c r="R443"/>
  <c r="Q443"/>
  <c r="P443"/>
  <c r="O443"/>
  <c r="N443"/>
  <c r="M443"/>
  <c r="L443"/>
  <c r="K443"/>
  <c r="J443"/>
  <c r="I443"/>
  <c r="H443"/>
  <c r="G443"/>
  <c r="AE442"/>
  <c r="AD442"/>
  <c r="AC442"/>
  <c r="AB442"/>
  <c r="AA442"/>
  <c r="Z442"/>
  <c r="Y442"/>
  <c r="X442"/>
  <c r="W442"/>
  <c r="V442"/>
  <c r="U442"/>
  <c r="T442"/>
  <c r="S442"/>
  <c r="R442"/>
  <c r="Q442"/>
  <c r="P442"/>
  <c r="O442"/>
  <c r="N442"/>
  <c r="M442"/>
  <c r="L442"/>
  <c r="K442"/>
  <c r="J442"/>
  <c r="I442"/>
  <c r="H442"/>
  <c r="G442"/>
  <c r="AE441"/>
  <c r="AD441"/>
  <c r="AC441"/>
  <c r="AB441"/>
  <c r="AA441"/>
  <c r="Z441"/>
  <c r="Y441"/>
  <c r="X441"/>
  <c r="W441"/>
  <c r="V441"/>
  <c r="U441"/>
  <c r="T441"/>
  <c r="S441"/>
  <c r="R441"/>
  <c r="Q441"/>
  <c r="P441"/>
  <c r="O441"/>
  <c r="N441"/>
  <c r="M441"/>
  <c r="L441"/>
  <c r="K441"/>
  <c r="J441"/>
  <c r="I441"/>
  <c r="H441"/>
  <c r="G441"/>
  <c r="AE440"/>
  <c r="AD440"/>
  <c r="AC440"/>
  <c r="AB440"/>
  <c r="AA440"/>
  <c r="Z440"/>
  <c r="Y440"/>
  <c r="X440"/>
  <c r="W440"/>
  <c r="V440"/>
  <c r="U440"/>
  <c r="T440"/>
  <c r="S440"/>
  <c r="R440"/>
  <c r="Q440"/>
  <c r="P440"/>
  <c r="O440"/>
  <c r="N440"/>
  <c r="M440"/>
  <c r="L440"/>
  <c r="K440"/>
  <c r="J440"/>
  <c r="I440"/>
  <c r="AE439"/>
  <c r="AD439"/>
  <c r="AC439"/>
  <c r="AB439"/>
  <c r="AA439"/>
  <c r="Z439"/>
  <c r="Y439"/>
  <c r="X439"/>
  <c r="W439"/>
  <c r="V439"/>
  <c r="U439"/>
  <c r="T439"/>
  <c r="S439"/>
  <c r="R439"/>
  <c r="Q439"/>
  <c r="P439"/>
  <c r="O439"/>
  <c r="N439"/>
  <c r="M439"/>
  <c r="L439"/>
  <c r="K439"/>
  <c r="J439"/>
  <c r="I439"/>
  <c r="AE438"/>
  <c r="AD438"/>
  <c r="AC438"/>
  <c r="AB438"/>
  <c r="AA438"/>
  <c r="Z438"/>
  <c r="Y438"/>
  <c r="X438"/>
  <c r="W438"/>
  <c r="V438"/>
  <c r="U438"/>
  <c r="T438"/>
  <c r="S438"/>
  <c r="R438"/>
  <c r="Q438"/>
  <c r="P438"/>
  <c r="O438"/>
  <c r="N438"/>
  <c r="M438"/>
  <c r="L438"/>
  <c r="K438"/>
  <c r="J438"/>
  <c r="I438"/>
  <c r="H438"/>
  <c r="G438"/>
  <c r="AE437"/>
  <c r="AD437"/>
  <c r="AC437"/>
  <c r="AB437"/>
  <c r="AA437"/>
  <c r="Z437"/>
  <c r="Y437"/>
  <c r="X437"/>
  <c r="W437"/>
  <c r="V437"/>
  <c r="U437"/>
  <c r="T437"/>
  <c r="S437"/>
  <c r="R437"/>
  <c r="Q437"/>
  <c r="P437"/>
  <c r="O437"/>
  <c r="N437"/>
  <c r="M437"/>
  <c r="L437"/>
  <c r="K437"/>
  <c r="J437"/>
  <c r="I437"/>
  <c r="H437"/>
  <c r="G437"/>
  <c r="AE436"/>
  <c r="AD436"/>
  <c r="AC436"/>
  <c r="AB436"/>
  <c r="AA436"/>
  <c r="Z436"/>
  <c r="Y436"/>
  <c r="X436"/>
  <c r="W436"/>
  <c r="V436"/>
  <c r="U436"/>
  <c r="T436"/>
  <c r="S436"/>
  <c r="R436"/>
  <c r="Q436"/>
  <c r="P436"/>
  <c r="O436"/>
  <c r="N436"/>
  <c r="M436"/>
  <c r="L436"/>
  <c r="K436"/>
  <c r="J436"/>
  <c r="I436"/>
  <c r="H436"/>
  <c r="G436"/>
  <c r="AE435"/>
  <c r="AD435"/>
  <c r="AC435"/>
  <c r="AB435"/>
  <c r="AA435"/>
  <c r="Z435"/>
  <c r="Y435"/>
  <c r="X435"/>
  <c r="W435"/>
  <c r="V435"/>
  <c r="U435"/>
  <c r="T435"/>
  <c r="S435"/>
  <c r="R435"/>
  <c r="Q435"/>
  <c r="P435"/>
  <c r="O435"/>
  <c r="N435"/>
  <c r="M435"/>
  <c r="L435"/>
  <c r="K435"/>
  <c r="J435"/>
  <c r="I435"/>
  <c r="H435"/>
  <c r="G435"/>
  <c r="AE434"/>
  <c r="AD434"/>
  <c r="AC434"/>
  <c r="AB434"/>
  <c r="AA434"/>
  <c r="Z434"/>
  <c r="Y434"/>
  <c r="X434"/>
  <c r="W434"/>
  <c r="V434"/>
  <c r="U434"/>
  <c r="T434"/>
  <c r="S434"/>
  <c r="R434"/>
  <c r="Q434"/>
  <c r="P434"/>
  <c r="O434"/>
  <c r="N434"/>
  <c r="M434"/>
  <c r="L434"/>
  <c r="K434"/>
  <c r="J434"/>
  <c r="I434"/>
  <c r="H434"/>
  <c r="G434"/>
  <c r="AE433"/>
  <c r="AD433"/>
  <c r="AC433"/>
  <c r="AB433"/>
  <c r="AA433"/>
  <c r="Z433"/>
  <c r="Y433"/>
  <c r="X433"/>
  <c r="W433"/>
  <c r="V433"/>
  <c r="U433"/>
  <c r="T433"/>
  <c r="S433"/>
  <c r="R433"/>
  <c r="Q433"/>
  <c r="P433"/>
  <c r="O433"/>
  <c r="N433"/>
  <c r="M433"/>
  <c r="L433"/>
  <c r="K433"/>
  <c r="J433"/>
  <c r="I433"/>
  <c r="AE432"/>
  <c r="AD432"/>
  <c r="AC432"/>
  <c r="AB432"/>
  <c r="AA432"/>
  <c r="Z432"/>
  <c r="Y432"/>
  <c r="X432"/>
  <c r="W432"/>
  <c r="V432"/>
  <c r="U432"/>
  <c r="T432"/>
  <c r="S432"/>
  <c r="R432"/>
  <c r="Q432"/>
  <c r="P432"/>
  <c r="O432"/>
  <c r="N432"/>
  <c r="M432"/>
  <c r="L432"/>
  <c r="K432"/>
  <c r="J432"/>
  <c r="I432"/>
  <c r="AE431"/>
  <c r="AD431"/>
  <c r="AC431"/>
  <c r="AB431"/>
  <c r="AA431"/>
  <c r="Z431"/>
  <c r="Y431"/>
  <c r="X431"/>
  <c r="W431"/>
  <c r="V431"/>
  <c r="U431"/>
  <c r="T431"/>
  <c r="S431"/>
  <c r="R431"/>
  <c r="Q431"/>
  <c r="P431"/>
  <c r="O431"/>
  <c r="N431"/>
  <c r="M431"/>
  <c r="L431"/>
  <c r="K431"/>
  <c r="J431"/>
  <c r="I431"/>
  <c r="H431"/>
  <c r="G431"/>
  <c r="AE430"/>
  <c r="AD430"/>
  <c r="AC430"/>
  <c r="AB430"/>
  <c r="AA430"/>
  <c r="Z430"/>
  <c r="Y430"/>
  <c r="X430"/>
  <c r="W430"/>
  <c r="V430"/>
  <c r="U430"/>
  <c r="T430"/>
  <c r="S430"/>
  <c r="R430"/>
  <c r="AE429"/>
  <c r="AD429"/>
  <c r="AC429"/>
  <c r="AB429"/>
  <c r="AA429"/>
  <c r="Z429"/>
  <c r="Y429"/>
  <c r="X429"/>
  <c r="W429"/>
  <c r="V429"/>
  <c r="U429"/>
  <c r="T429"/>
  <c r="S429"/>
  <c r="R429"/>
  <c r="Q429"/>
  <c r="P429"/>
  <c r="O429"/>
  <c r="N429"/>
  <c r="M429"/>
  <c r="L429"/>
  <c r="K429"/>
  <c r="J429"/>
  <c r="I429"/>
  <c r="H429"/>
  <c r="G429"/>
  <c r="AE428"/>
  <c r="AD428"/>
  <c r="AC428"/>
  <c r="AB428"/>
  <c r="AA428"/>
  <c r="Z428"/>
  <c r="Y428"/>
  <c r="X428"/>
  <c r="W428"/>
  <c r="V428"/>
  <c r="U428"/>
  <c r="T428"/>
  <c r="S428"/>
  <c r="R428"/>
  <c r="Q428"/>
  <c r="P428"/>
  <c r="O428"/>
  <c r="N428"/>
  <c r="M428"/>
  <c r="L428"/>
  <c r="K428"/>
  <c r="J428"/>
  <c r="I428"/>
  <c r="H428"/>
  <c r="G428"/>
  <c r="AE427"/>
  <c r="AD427"/>
  <c r="AC427"/>
  <c r="AB427"/>
  <c r="AA427"/>
  <c r="Z427"/>
  <c r="Y427"/>
  <c r="X427"/>
  <c r="W427"/>
  <c r="V427"/>
  <c r="U427"/>
  <c r="T427"/>
  <c r="S427"/>
  <c r="R427"/>
  <c r="Q427"/>
  <c r="P427"/>
  <c r="O427"/>
  <c r="N427"/>
  <c r="M427"/>
  <c r="L427"/>
  <c r="K427"/>
  <c r="J427"/>
  <c r="I427"/>
  <c r="H427"/>
  <c r="G427"/>
  <c r="AE426"/>
  <c r="AD426"/>
  <c r="AC426"/>
  <c r="AB426"/>
  <c r="AA426"/>
  <c r="Z426"/>
  <c r="Y426"/>
  <c r="X426"/>
  <c r="W426"/>
  <c r="V426"/>
  <c r="U426"/>
  <c r="T426"/>
  <c r="S426"/>
  <c r="R426"/>
  <c r="Q426"/>
  <c r="P426"/>
  <c r="O426"/>
  <c r="N426"/>
  <c r="M426"/>
  <c r="L426"/>
  <c r="K426"/>
  <c r="J426"/>
  <c r="I426"/>
  <c r="H426"/>
  <c r="G426"/>
  <c r="AE425"/>
  <c r="AD425"/>
  <c r="AC425"/>
  <c r="AB425"/>
  <c r="AA425"/>
  <c r="Z425"/>
  <c r="Y425"/>
  <c r="X425"/>
  <c r="W425"/>
  <c r="V425"/>
  <c r="U425"/>
  <c r="T425"/>
  <c r="S425"/>
  <c r="R425"/>
  <c r="Q425"/>
  <c r="P425"/>
  <c r="O425"/>
  <c r="N425"/>
  <c r="M425"/>
  <c r="L425"/>
  <c r="K425"/>
  <c r="J425"/>
  <c r="I425"/>
  <c r="H425"/>
  <c r="G425"/>
  <c r="AE424"/>
  <c r="AD424"/>
  <c r="AC424"/>
  <c r="AB424"/>
  <c r="AA424"/>
  <c r="Z424"/>
  <c r="Y424"/>
  <c r="X424"/>
  <c r="W424"/>
  <c r="V424"/>
  <c r="U424"/>
  <c r="T424"/>
  <c r="S424"/>
  <c r="R424"/>
  <c r="Q424"/>
  <c r="P424"/>
  <c r="O424"/>
  <c r="N424"/>
  <c r="M424"/>
  <c r="L424"/>
  <c r="K424"/>
  <c r="J424"/>
  <c r="I424"/>
  <c r="H424"/>
  <c r="G424"/>
  <c r="AE423"/>
  <c r="AD423"/>
  <c r="AC423"/>
  <c r="AB423"/>
  <c r="AA423"/>
  <c r="Z423"/>
  <c r="Y423"/>
  <c r="X423"/>
  <c r="W423"/>
  <c r="V423"/>
  <c r="U423"/>
  <c r="T423"/>
  <c r="S423"/>
  <c r="R423"/>
  <c r="Q423"/>
  <c r="P423"/>
  <c r="O423"/>
  <c r="N423"/>
  <c r="M423"/>
  <c r="L423"/>
  <c r="K423"/>
  <c r="J423"/>
  <c r="I423"/>
  <c r="H423"/>
  <c r="G423"/>
  <c r="AE422"/>
  <c r="AD422"/>
  <c r="AC422"/>
  <c r="AB422"/>
  <c r="AA422"/>
  <c r="Z422"/>
  <c r="Y422"/>
  <c r="X422"/>
  <c r="W422"/>
  <c r="V422"/>
  <c r="U422"/>
  <c r="T422"/>
  <c r="S422"/>
  <c r="R422"/>
  <c r="Q422"/>
  <c r="P422"/>
  <c r="O422"/>
  <c r="N422"/>
  <c r="M422"/>
  <c r="L422"/>
  <c r="K422"/>
  <c r="J422"/>
  <c r="I422"/>
  <c r="H422"/>
  <c r="G422"/>
  <c r="AE421"/>
  <c r="AD421"/>
  <c r="AC421"/>
  <c r="AB421"/>
  <c r="AA421"/>
  <c r="Z421"/>
  <c r="Y421"/>
  <c r="X421"/>
  <c r="W421"/>
  <c r="V421"/>
  <c r="U421"/>
  <c r="T421"/>
  <c r="S421"/>
  <c r="R421"/>
  <c r="Q421"/>
  <c r="P421"/>
  <c r="O421"/>
  <c r="N421"/>
  <c r="M421"/>
  <c r="L421"/>
  <c r="K421"/>
  <c r="J421"/>
  <c r="I421"/>
  <c r="H421"/>
  <c r="G421"/>
  <c r="F421"/>
  <c r="E421"/>
  <c r="AD420"/>
  <c r="AC420"/>
  <c r="AB420"/>
  <c r="AA420"/>
  <c r="Z420"/>
  <c r="Y420"/>
  <c r="X420"/>
  <c r="W420"/>
  <c r="V420"/>
  <c r="U420"/>
  <c r="T420"/>
  <c r="S420"/>
  <c r="R420"/>
  <c r="Q420"/>
  <c r="P420"/>
  <c r="O420"/>
  <c r="N420"/>
  <c r="M420"/>
  <c r="L420"/>
  <c r="K420"/>
  <c r="AD419"/>
  <c r="AC419"/>
  <c r="AB419"/>
  <c r="AA419"/>
  <c r="Z419"/>
  <c r="Y419"/>
  <c r="X419"/>
  <c r="W419"/>
  <c r="V419"/>
  <c r="U419"/>
  <c r="T419"/>
  <c r="S419"/>
  <c r="R419"/>
  <c r="Q419"/>
  <c r="P419"/>
  <c r="O419"/>
  <c r="N419"/>
  <c r="M419"/>
  <c r="L419"/>
  <c r="K419"/>
  <c r="AD418"/>
  <c r="AC418"/>
  <c r="AB418"/>
  <c r="AA418"/>
  <c r="Z418"/>
  <c r="Y418"/>
  <c r="X418"/>
  <c r="W418"/>
  <c r="V418"/>
  <c r="U418"/>
  <c r="T418"/>
  <c r="S418"/>
  <c r="R418"/>
  <c r="Q418"/>
  <c r="P418"/>
  <c r="O418"/>
  <c r="N418"/>
  <c r="M418"/>
  <c r="L418"/>
  <c r="K418"/>
  <c r="J418"/>
  <c r="I418"/>
  <c r="H418"/>
  <c r="G418"/>
  <c r="AD417"/>
  <c r="AC417"/>
  <c r="AB417"/>
  <c r="AA417"/>
  <c r="Z417"/>
  <c r="Y417"/>
  <c r="X417"/>
  <c r="W417"/>
  <c r="V417"/>
  <c r="U417"/>
  <c r="T417"/>
  <c r="S417"/>
  <c r="R417"/>
  <c r="Q417"/>
  <c r="P417"/>
  <c r="O417"/>
  <c r="N417"/>
  <c r="M417"/>
  <c r="L417"/>
  <c r="K417"/>
  <c r="J417"/>
  <c r="I417"/>
  <c r="H417"/>
  <c r="G417"/>
  <c r="AD416"/>
  <c r="AC416"/>
  <c r="AB416"/>
  <c r="AA416"/>
  <c r="Z416"/>
  <c r="Y416"/>
  <c r="X416"/>
  <c r="W416"/>
  <c r="V416"/>
  <c r="U416"/>
  <c r="T416"/>
  <c r="S416"/>
  <c r="R416"/>
  <c r="Q416"/>
  <c r="P416"/>
  <c r="O416"/>
  <c r="N416"/>
  <c r="M416"/>
  <c r="L416"/>
  <c r="K416"/>
  <c r="J416"/>
  <c r="I416"/>
  <c r="H416"/>
  <c r="G416"/>
  <c r="AD415"/>
  <c r="AC415"/>
  <c r="AB415"/>
  <c r="AA415"/>
  <c r="Z415"/>
  <c r="Y415"/>
  <c r="X415"/>
  <c r="W415"/>
  <c r="V415"/>
  <c r="U415"/>
  <c r="T415"/>
  <c r="S415"/>
  <c r="R415"/>
  <c r="Q415"/>
  <c r="P415"/>
  <c r="O415"/>
  <c r="N415"/>
  <c r="M415"/>
  <c r="L415"/>
  <c r="K415"/>
  <c r="J415"/>
  <c r="I415"/>
  <c r="H415"/>
  <c r="G415"/>
  <c r="AD414"/>
  <c r="AC414"/>
  <c r="AB414"/>
  <c r="AA414"/>
  <c r="Z414"/>
  <c r="Y414"/>
  <c r="X414"/>
  <c r="W414"/>
  <c r="V414"/>
  <c r="U414"/>
  <c r="T414"/>
  <c r="S414"/>
  <c r="R414"/>
  <c r="Q414"/>
  <c r="P414"/>
  <c r="O414"/>
  <c r="N414"/>
  <c r="M414"/>
  <c r="L414"/>
  <c r="K414"/>
  <c r="J414"/>
  <c r="AD413"/>
  <c r="AC413"/>
  <c r="AB413"/>
  <c r="AA413"/>
  <c r="Z413"/>
  <c r="Y413"/>
  <c r="X413"/>
  <c r="W413"/>
  <c r="V413"/>
  <c r="U413"/>
  <c r="T413"/>
  <c r="S413"/>
  <c r="R413"/>
  <c r="Q413"/>
  <c r="P413"/>
  <c r="O413"/>
  <c r="N413"/>
  <c r="M413"/>
  <c r="L413"/>
  <c r="K413"/>
  <c r="J413"/>
  <c r="AD412"/>
  <c r="AC412"/>
  <c r="AB412"/>
  <c r="AA412"/>
  <c r="Z412"/>
  <c r="Y412"/>
  <c r="X412"/>
  <c r="W412"/>
  <c r="V412"/>
  <c r="U412"/>
  <c r="T412"/>
  <c r="S412"/>
  <c r="R412"/>
  <c r="Q412"/>
  <c r="P412"/>
  <c r="O412"/>
  <c r="N412"/>
  <c r="M412"/>
  <c r="L412"/>
  <c r="K412"/>
  <c r="J412"/>
  <c r="I412"/>
  <c r="H412"/>
  <c r="G412"/>
  <c r="AD411"/>
  <c r="AC411"/>
  <c r="AB411"/>
  <c r="AA411"/>
  <c r="Z411"/>
  <c r="Y411"/>
  <c r="X411"/>
  <c r="W411"/>
  <c r="V411"/>
  <c r="U411"/>
  <c r="T411"/>
  <c r="S411"/>
  <c r="R411"/>
  <c r="Q411"/>
  <c r="P411"/>
  <c r="O411"/>
  <c r="N411"/>
  <c r="M411"/>
  <c r="L411"/>
  <c r="K411"/>
  <c r="J411"/>
  <c r="I411"/>
  <c r="H411"/>
  <c r="G411"/>
  <c r="AD410"/>
  <c r="AC410"/>
  <c r="AB410"/>
  <c r="AA410"/>
  <c r="Z410"/>
  <c r="Y410"/>
  <c r="X410"/>
  <c r="W410"/>
  <c r="V410"/>
  <c r="U410"/>
  <c r="T410"/>
  <c r="S410"/>
  <c r="R410"/>
  <c r="Q410"/>
  <c r="P410"/>
  <c r="O410"/>
  <c r="N410"/>
  <c r="M410"/>
  <c r="L410"/>
  <c r="K410"/>
  <c r="J410"/>
  <c r="I410"/>
  <c r="H410"/>
  <c r="G410"/>
  <c r="AD409"/>
  <c r="AC409"/>
  <c r="AB409"/>
  <c r="AA409"/>
  <c r="Z409"/>
  <c r="Y409"/>
  <c r="X409"/>
  <c r="W409"/>
  <c r="V409"/>
  <c r="U409"/>
  <c r="T409"/>
  <c r="S409"/>
  <c r="R409"/>
  <c r="Q409"/>
  <c r="P409"/>
  <c r="O409"/>
  <c r="N409"/>
  <c r="M409"/>
  <c r="L409"/>
  <c r="K409"/>
  <c r="J409"/>
  <c r="I409"/>
  <c r="H409"/>
  <c r="G409"/>
  <c r="AD408"/>
  <c r="AC408"/>
  <c r="AB408"/>
  <c r="AA408"/>
  <c r="Z408"/>
  <c r="Y408"/>
  <c r="X408"/>
  <c r="W408"/>
  <c r="V408"/>
  <c r="U408"/>
  <c r="T408"/>
  <c r="S408"/>
  <c r="R408"/>
  <c r="Q408"/>
  <c r="P408"/>
  <c r="O408"/>
  <c r="N408"/>
  <c r="M408"/>
  <c r="L408"/>
  <c r="K408"/>
  <c r="J408"/>
  <c r="I408"/>
  <c r="H408"/>
  <c r="G408"/>
  <c r="AE407"/>
  <c r="AD407"/>
  <c r="AC407"/>
  <c r="AB407"/>
  <c r="AA407"/>
  <c r="Z407"/>
  <c r="Y407"/>
  <c r="X407"/>
  <c r="W407"/>
  <c r="V407"/>
  <c r="U407"/>
  <c r="T407"/>
  <c r="S407"/>
  <c r="R407"/>
  <c r="Q407"/>
  <c r="P407"/>
  <c r="O407"/>
  <c r="N407"/>
  <c r="M407"/>
  <c r="L407"/>
  <c r="K407"/>
  <c r="J407"/>
  <c r="H407"/>
  <c r="AE406"/>
  <c r="AD406"/>
  <c r="AC406"/>
  <c r="AB406"/>
  <c r="AA406"/>
  <c r="Z406"/>
  <c r="Y406"/>
  <c r="X406"/>
  <c r="W406"/>
  <c r="V406"/>
  <c r="U406"/>
  <c r="T406"/>
  <c r="S406"/>
  <c r="R406"/>
  <c r="Q406"/>
  <c r="P406"/>
  <c r="O406"/>
  <c r="N406"/>
  <c r="L406"/>
  <c r="J406"/>
  <c r="H406"/>
  <c r="AE405"/>
  <c r="AD405"/>
  <c r="AC405"/>
  <c r="AB405"/>
  <c r="AA405"/>
  <c r="Z405"/>
  <c r="Y405"/>
  <c r="X405"/>
  <c r="W405"/>
  <c r="V405"/>
  <c r="U405"/>
  <c r="T405"/>
  <c r="S405"/>
  <c r="R405"/>
  <c r="Q405"/>
  <c r="P405"/>
  <c r="O405"/>
  <c r="N405"/>
  <c r="M405"/>
  <c r="L405"/>
  <c r="K405"/>
  <c r="J405"/>
  <c r="I405"/>
  <c r="H405"/>
  <c r="G405"/>
  <c r="AE404"/>
  <c r="AD404"/>
  <c r="AC404"/>
  <c r="AB404"/>
  <c r="AA404"/>
  <c r="Z404"/>
  <c r="Y404"/>
  <c r="X404"/>
  <c r="W404"/>
  <c r="V404"/>
  <c r="U404"/>
  <c r="T404"/>
  <c r="S404"/>
  <c r="R404"/>
  <c r="Q404"/>
  <c r="P404"/>
  <c r="O404"/>
  <c r="N404"/>
  <c r="M404"/>
  <c r="L404"/>
  <c r="K404"/>
  <c r="J404"/>
  <c r="AE403"/>
  <c r="AD403"/>
  <c r="AC403"/>
  <c r="AB403"/>
  <c r="AA403"/>
  <c r="Z403"/>
  <c r="Y403"/>
  <c r="X403"/>
  <c r="W403"/>
  <c r="V403"/>
  <c r="U403"/>
  <c r="T403"/>
  <c r="S403"/>
  <c r="R403"/>
  <c r="Q403"/>
  <c r="P403"/>
  <c r="O403"/>
  <c r="N403"/>
  <c r="M403"/>
  <c r="L403"/>
  <c r="K403"/>
  <c r="J403"/>
  <c r="AE402"/>
  <c r="AD402"/>
  <c r="AC402"/>
  <c r="AB402"/>
  <c r="AA402"/>
  <c r="Z402"/>
  <c r="Y402"/>
  <c r="X402"/>
  <c r="W402"/>
  <c r="V402"/>
  <c r="U402"/>
  <c r="T402"/>
  <c r="S402"/>
  <c r="R402"/>
  <c r="Q402"/>
  <c r="P402"/>
  <c r="O402"/>
  <c r="N402"/>
  <c r="M402"/>
  <c r="L402"/>
  <c r="K402"/>
  <c r="J402"/>
  <c r="I402"/>
  <c r="H402"/>
  <c r="G402"/>
  <c r="AE401"/>
  <c r="AD401"/>
  <c r="AC401"/>
  <c r="AB401"/>
  <c r="AA401"/>
  <c r="Z401"/>
  <c r="Y401"/>
  <c r="X401"/>
  <c r="W401"/>
  <c r="V401"/>
  <c r="U401"/>
  <c r="T401"/>
  <c r="S401"/>
  <c r="R401"/>
  <c r="Q401"/>
  <c r="P401"/>
  <c r="O401"/>
  <c r="N401"/>
  <c r="M401"/>
  <c r="L401"/>
  <c r="K401"/>
  <c r="J401"/>
  <c r="I401"/>
  <c r="H401"/>
  <c r="G401"/>
  <c r="AE400"/>
  <c r="AD400"/>
  <c r="AC400"/>
  <c r="AB400"/>
  <c r="AA400"/>
  <c r="Z400"/>
  <c r="Y400"/>
  <c r="X400"/>
  <c r="W400"/>
  <c r="V400"/>
  <c r="U400"/>
  <c r="T400"/>
  <c r="S400"/>
  <c r="R400"/>
  <c r="Q400"/>
  <c r="P400"/>
  <c r="O400"/>
  <c r="N400"/>
  <c r="M400"/>
  <c r="L400"/>
  <c r="K400"/>
  <c r="J400"/>
  <c r="I400"/>
  <c r="H400"/>
  <c r="G400"/>
  <c r="AE399"/>
  <c r="AD399"/>
  <c r="AC399"/>
  <c r="AB399"/>
  <c r="AA399"/>
  <c r="Z399"/>
  <c r="Y399"/>
  <c r="X399"/>
  <c r="W399"/>
  <c r="V399"/>
  <c r="U399"/>
  <c r="T399"/>
  <c r="S399"/>
  <c r="R399"/>
  <c r="Q399"/>
  <c r="P399"/>
  <c r="O399"/>
  <c r="N399"/>
  <c r="M399"/>
  <c r="L399"/>
  <c r="K399"/>
  <c r="J399"/>
  <c r="I399"/>
  <c r="H399"/>
  <c r="G399"/>
  <c r="AE398"/>
  <c r="AD398"/>
  <c r="AC398"/>
  <c r="AB398"/>
  <c r="AA398"/>
  <c r="Z398"/>
  <c r="Y398"/>
  <c r="X398"/>
  <c r="W398"/>
  <c r="V398"/>
  <c r="U398"/>
  <c r="T398"/>
  <c r="S398"/>
  <c r="R398"/>
  <c r="Q398"/>
  <c r="P398"/>
  <c r="O398"/>
  <c r="N398"/>
  <c r="M398"/>
  <c r="L398"/>
  <c r="K398"/>
  <c r="J398"/>
  <c r="I398"/>
  <c r="H398"/>
  <c r="G398"/>
  <c r="AE397"/>
  <c r="AD397"/>
  <c r="AC397"/>
  <c r="AB397"/>
  <c r="AA397"/>
  <c r="Z397"/>
  <c r="Y397"/>
  <c r="X397"/>
  <c r="W397"/>
  <c r="V397"/>
  <c r="U397"/>
  <c r="T397"/>
  <c r="S397"/>
  <c r="R397"/>
  <c r="Q397"/>
  <c r="P397"/>
  <c r="O397"/>
  <c r="N397"/>
  <c r="M397"/>
  <c r="L397"/>
  <c r="K397"/>
  <c r="J397"/>
  <c r="AE396"/>
  <c r="AD396"/>
  <c r="AC396"/>
  <c r="AB396"/>
  <c r="AA396"/>
  <c r="Z396"/>
  <c r="Y396"/>
  <c r="X396"/>
  <c r="W396"/>
  <c r="V396"/>
  <c r="U396"/>
  <c r="T396"/>
  <c r="S396"/>
  <c r="R396"/>
  <c r="Q396"/>
  <c r="P396"/>
  <c r="O396"/>
  <c r="N396"/>
  <c r="M396"/>
  <c r="L396"/>
  <c r="K396"/>
  <c r="J396"/>
  <c r="AE395"/>
  <c r="AD395"/>
  <c r="AC395"/>
  <c r="AB395"/>
  <c r="AA395"/>
  <c r="Z395"/>
  <c r="Y395"/>
  <c r="X395"/>
  <c r="W395"/>
  <c r="V395"/>
  <c r="U395"/>
  <c r="T395"/>
  <c r="S395"/>
  <c r="R395"/>
  <c r="Q395"/>
  <c r="P395"/>
  <c r="O395"/>
  <c r="N395"/>
  <c r="M395"/>
  <c r="L395"/>
  <c r="K395"/>
  <c r="J395"/>
  <c r="I395"/>
  <c r="H395"/>
  <c r="G395"/>
  <c r="AE394"/>
  <c r="AD394"/>
  <c r="AC394"/>
  <c r="AB394"/>
  <c r="AA394"/>
  <c r="Z394"/>
  <c r="Y394"/>
  <c r="X394"/>
  <c r="W394"/>
  <c r="V394"/>
  <c r="U394"/>
  <c r="T394"/>
  <c r="S394"/>
  <c r="R394"/>
  <c r="Q394"/>
  <c r="P394"/>
  <c r="O394"/>
  <c r="N394"/>
  <c r="M394"/>
  <c r="L394"/>
  <c r="K394"/>
  <c r="J394"/>
  <c r="I394"/>
  <c r="H394"/>
  <c r="G394"/>
  <c r="AE393"/>
  <c r="AD393"/>
  <c r="AC393"/>
  <c r="AB393"/>
  <c r="AA393"/>
  <c r="Z393"/>
  <c r="Y393"/>
  <c r="X393"/>
  <c r="W393"/>
  <c r="V393"/>
  <c r="U393"/>
  <c r="T393"/>
  <c r="S393"/>
  <c r="R393"/>
  <c r="Q393"/>
  <c r="P393"/>
  <c r="O393"/>
  <c r="N393"/>
  <c r="M393"/>
  <c r="L393"/>
  <c r="K393"/>
  <c r="J393"/>
  <c r="I393"/>
  <c r="H393"/>
  <c r="G393"/>
  <c r="AE392"/>
  <c r="AD392"/>
  <c r="AC392"/>
  <c r="AB392"/>
  <c r="AA392"/>
  <c r="Z392"/>
  <c r="Y392"/>
  <c r="X392"/>
  <c r="W392"/>
  <c r="V392"/>
  <c r="U392"/>
  <c r="T392"/>
  <c r="S392"/>
  <c r="R392"/>
  <c r="Q392"/>
  <c r="P392"/>
  <c r="O392"/>
  <c r="N392"/>
  <c r="M392"/>
  <c r="L392"/>
  <c r="K392"/>
  <c r="J392"/>
  <c r="I392"/>
  <c r="H392"/>
  <c r="G392"/>
  <c r="AE391"/>
  <c r="AD391"/>
  <c r="AC391"/>
  <c r="AB391"/>
  <c r="AA391"/>
  <c r="Z391"/>
  <c r="Y391"/>
  <c r="X391"/>
  <c r="W391"/>
  <c r="V391"/>
  <c r="U391"/>
  <c r="T391"/>
  <c r="S391"/>
  <c r="R391"/>
  <c r="Q391"/>
  <c r="P391"/>
  <c r="O391"/>
  <c r="N391"/>
  <c r="M391"/>
  <c r="L391"/>
  <c r="K391"/>
  <c r="J391"/>
  <c r="I391"/>
  <c r="H391"/>
  <c r="G391"/>
  <c r="AE390"/>
  <c r="AD390"/>
  <c r="AC390"/>
  <c r="AB390"/>
  <c r="AA390"/>
  <c r="Z390"/>
  <c r="Y390"/>
  <c r="X390"/>
  <c r="W390"/>
  <c r="V390"/>
  <c r="U390"/>
  <c r="T390"/>
  <c r="S390"/>
  <c r="R390"/>
  <c r="Q390"/>
  <c r="P390"/>
  <c r="O390"/>
  <c r="N390"/>
  <c r="M390"/>
  <c r="L390"/>
  <c r="K390"/>
  <c r="J390"/>
  <c r="I390"/>
  <c r="H390"/>
  <c r="G390"/>
  <c r="AE389"/>
  <c r="AD389"/>
  <c r="AC389"/>
  <c r="AB389"/>
  <c r="AA389"/>
  <c r="Z389"/>
  <c r="Y389"/>
  <c r="X389"/>
  <c r="W389"/>
  <c r="V389"/>
  <c r="U389"/>
  <c r="T389"/>
  <c r="S389"/>
  <c r="R389"/>
  <c r="AE388"/>
  <c r="AD388"/>
  <c r="AC388"/>
  <c r="AB388"/>
  <c r="AA388"/>
  <c r="Z388"/>
  <c r="Y388"/>
  <c r="X388"/>
  <c r="W388"/>
  <c r="V388"/>
  <c r="U388"/>
  <c r="T388"/>
  <c r="S388"/>
  <c r="R388"/>
  <c r="Q388"/>
  <c r="P388"/>
  <c r="O388"/>
  <c r="N388"/>
  <c r="M388"/>
  <c r="L388"/>
  <c r="K388"/>
  <c r="J388"/>
  <c r="I388"/>
  <c r="H388"/>
  <c r="G388"/>
  <c r="AE387"/>
  <c r="AD387"/>
  <c r="AC387"/>
  <c r="AB387"/>
  <c r="AA387"/>
  <c r="Z387"/>
  <c r="Y387"/>
  <c r="X387"/>
  <c r="W387"/>
  <c r="V387"/>
  <c r="U387"/>
  <c r="T387"/>
  <c r="S387"/>
  <c r="R387"/>
  <c r="Q387"/>
  <c r="P387"/>
  <c r="O387"/>
  <c r="N387"/>
  <c r="M387"/>
  <c r="L387"/>
  <c r="K387"/>
  <c r="J387"/>
  <c r="AE386"/>
  <c r="AD386"/>
  <c r="AC386"/>
  <c r="AB386"/>
  <c r="AA386"/>
  <c r="Z386"/>
  <c r="Y386"/>
  <c r="X386"/>
  <c r="W386"/>
  <c r="V386"/>
  <c r="U386"/>
  <c r="T386"/>
  <c r="S386"/>
  <c r="R386"/>
  <c r="Q386"/>
  <c r="P386"/>
  <c r="O386"/>
  <c r="N386"/>
  <c r="M386"/>
  <c r="L386"/>
  <c r="K386"/>
  <c r="J386"/>
  <c r="AE385"/>
  <c r="AD385"/>
  <c r="AC385"/>
  <c r="AB385"/>
  <c r="AA385"/>
  <c r="Z385"/>
  <c r="Y385"/>
  <c r="X385"/>
  <c r="W385"/>
  <c r="V385"/>
  <c r="U385"/>
  <c r="T385"/>
  <c r="S385"/>
  <c r="R385"/>
  <c r="Q385"/>
  <c r="P385"/>
  <c r="O385"/>
  <c r="N385"/>
  <c r="M385"/>
  <c r="L385"/>
  <c r="K385"/>
  <c r="J385"/>
  <c r="I385"/>
  <c r="H385"/>
  <c r="G385"/>
  <c r="AE384"/>
  <c r="AD384"/>
  <c r="AC384"/>
  <c r="AB384"/>
  <c r="AA384"/>
  <c r="Z384"/>
  <c r="Y384"/>
  <c r="X384"/>
  <c r="W384"/>
  <c r="V384"/>
  <c r="U384"/>
  <c r="T384"/>
  <c r="S384"/>
  <c r="R384"/>
  <c r="Q384"/>
  <c r="P384"/>
  <c r="O384"/>
  <c r="N384"/>
  <c r="M384"/>
  <c r="L384"/>
  <c r="K384"/>
  <c r="J384"/>
  <c r="I384"/>
  <c r="H384"/>
  <c r="G384"/>
  <c r="AE383"/>
  <c r="AD383"/>
  <c r="AC383"/>
  <c r="AB383"/>
  <c r="AA383"/>
  <c r="Z383"/>
  <c r="Y383"/>
  <c r="X383"/>
  <c r="W383"/>
  <c r="V383"/>
  <c r="U383"/>
  <c r="T383"/>
  <c r="S383"/>
  <c r="R383"/>
  <c r="Q383"/>
  <c r="P383"/>
  <c r="O383"/>
  <c r="N383"/>
  <c r="M383"/>
  <c r="L383"/>
  <c r="K383"/>
  <c r="J383"/>
  <c r="I383"/>
  <c r="H383"/>
  <c r="G383"/>
  <c r="AE382"/>
  <c r="AD382"/>
  <c r="AC382"/>
  <c r="AB382"/>
  <c r="AA382"/>
  <c r="Z382"/>
  <c r="Y382"/>
  <c r="X382"/>
  <c r="W382"/>
  <c r="V382"/>
  <c r="U382"/>
  <c r="T382"/>
  <c r="S382"/>
  <c r="R382"/>
  <c r="Q382"/>
  <c r="P382"/>
  <c r="O382"/>
  <c r="N382"/>
  <c r="M382"/>
  <c r="L382"/>
  <c r="K382"/>
  <c r="J382"/>
  <c r="I382"/>
  <c r="H382"/>
  <c r="G382"/>
  <c r="AE381"/>
  <c r="AD381"/>
  <c r="AC381"/>
  <c r="AB381"/>
  <c r="AA381"/>
  <c r="Z381"/>
  <c r="Y381"/>
  <c r="X381"/>
  <c r="W381"/>
  <c r="V381"/>
  <c r="U381"/>
  <c r="T381"/>
  <c r="S381"/>
  <c r="R381"/>
  <c r="Q381"/>
  <c r="P381"/>
  <c r="O381"/>
  <c r="N381"/>
  <c r="M381"/>
  <c r="L381"/>
  <c r="K381"/>
  <c r="J381"/>
  <c r="I381"/>
  <c r="H381"/>
  <c r="G381"/>
  <c r="AE380"/>
  <c r="AD380"/>
  <c r="AC380"/>
  <c r="AB380"/>
  <c r="AA380"/>
  <c r="Z380"/>
  <c r="Y380"/>
  <c r="X380"/>
  <c r="W380"/>
  <c r="V380"/>
  <c r="U380"/>
  <c r="T380"/>
  <c r="S380"/>
  <c r="R380"/>
  <c r="Q380"/>
  <c r="P380"/>
  <c r="O380"/>
  <c r="N380"/>
  <c r="M380"/>
  <c r="L380"/>
  <c r="K380"/>
  <c r="J380"/>
  <c r="I380"/>
  <c r="H380"/>
  <c r="G380"/>
  <c r="AE379"/>
  <c r="AD379"/>
  <c r="AC379"/>
  <c r="AB379"/>
  <c r="AA379"/>
  <c r="Z379"/>
  <c r="Y379"/>
  <c r="X379"/>
  <c r="W379"/>
  <c r="V379"/>
  <c r="U379"/>
  <c r="T379"/>
  <c r="S379"/>
  <c r="R379"/>
  <c r="Q379"/>
  <c r="P379"/>
  <c r="O379"/>
  <c r="N379"/>
  <c r="M379"/>
  <c r="L379"/>
  <c r="K379"/>
  <c r="J379"/>
  <c r="I379"/>
  <c r="H379"/>
  <c r="G379"/>
  <c r="AD378"/>
  <c r="AC378"/>
  <c r="AB378"/>
  <c r="AA378"/>
  <c r="Z378"/>
  <c r="Y378"/>
  <c r="X378"/>
  <c r="W378"/>
  <c r="V378"/>
  <c r="U378"/>
  <c r="T378"/>
  <c r="S378"/>
  <c r="R378"/>
  <c r="Q378"/>
  <c r="P378"/>
  <c r="O378"/>
  <c r="N378"/>
  <c r="M378"/>
  <c r="L378"/>
  <c r="K378"/>
  <c r="J378"/>
  <c r="AD377"/>
  <c r="AC377"/>
  <c r="AB377"/>
  <c r="AA377"/>
  <c r="Z377"/>
  <c r="Y377"/>
  <c r="X377"/>
  <c r="W377"/>
  <c r="V377"/>
  <c r="U377"/>
  <c r="T377"/>
  <c r="S377"/>
  <c r="R377"/>
  <c r="Q377"/>
  <c r="P377"/>
  <c r="O377"/>
  <c r="N377"/>
  <c r="M377"/>
  <c r="L377"/>
  <c r="K377"/>
  <c r="J377"/>
  <c r="AD376"/>
  <c r="AC376"/>
  <c r="AB376"/>
  <c r="AA376"/>
  <c r="Z376"/>
  <c r="Y376"/>
  <c r="X376"/>
  <c r="W376"/>
  <c r="V376"/>
  <c r="U376"/>
  <c r="T376"/>
  <c r="S376"/>
  <c r="R376"/>
  <c r="Q376"/>
  <c r="P376"/>
  <c r="O376"/>
  <c r="N376"/>
  <c r="M376"/>
  <c r="L376"/>
  <c r="K376"/>
  <c r="J376"/>
  <c r="I376"/>
  <c r="H376"/>
  <c r="G376"/>
  <c r="AD375"/>
  <c r="AC375"/>
  <c r="AB375"/>
  <c r="AA375"/>
  <c r="Z375"/>
  <c r="Y375"/>
  <c r="X375"/>
  <c r="W375"/>
  <c r="V375"/>
  <c r="U375"/>
  <c r="T375"/>
  <c r="S375"/>
  <c r="R375"/>
  <c r="Q375"/>
  <c r="P375"/>
  <c r="O375"/>
  <c r="N375"/>
  <c r="M375"/>
  <c r="L375"/>
  <c r="K375"/>
  <c r="J375"/>
  <c r="I375"/>
  <c r="H375"/>
  <c r="G375"/>
  <c r="AD374"/>
  <c r="AC374"/>
  <c r="AB374"/>
  <c r="AA374"/>
  <c r="Z374"/>
  <c r="Y374"/>
  <c r="X374"/>
  <c r="W374"/>
  <c r="V374"/>
  <c r="U374"/>
  <c r="T374"/>
  <c r="S374"/>
  <c r="R374"/>
  <c r="Q374"/>
  <c r="P374"/>
  <c r="O374"/>
  <c r="N374"/>
  <c r="M374"/>
  <c r="L374"/>
  <c r="K374"/>
  <c r="J374"/>
  <c r="I374"/>
  <c r="H374"/>
  <c r="G374"/>
  <c r="AD373"/>
  <c r="AC373"/>
  <c r="AB373"/>
  <c r="AA373"/>
  <c r="Z373"/>
  <c r="Y373"/>
  <c r="X373"/>
  <c r="W373"/>
  <c r="V373"/>
  <c r="U373"/>
  <c r="T373"/>
  <c r="S373"/>
  <c r="R373"/>
  <c r="Q373"/>
  <c r="P373"/>
  <c r="O373"/>
  <c r="N373"/>
  <c r="M373"/>
  <c r="L373"/>
  <c r="K373"/>
  <c r="J373"/>
  <c r="I373"/>
  <c r="H373"/>
  <c r="G373"/>
  <c r="AD372"/>
  <c r="AC372"/>
  <c r="AB372"/>
  <c r="AA372"/>
  <c r="Z372"/>
  <c r="Y372"/>
  <c r="X372"/>
  <c r="W372"/>
  <c r="V372"/>
  <c r="U372"/>
  <c r="T372"/>
  <c r="S372"/>
  <c r="R372"/>
  <c r="Q372"/>
  <c r="P372"/>
  <c r="O372"/>
  <c r="N372"/>
  <c r="M372"/>
  <c r="L372"/>
  <c r="K372"/>
  <c r="J372"/>
  <c r="I372"/>
  <c r="H372"/>
  <c r="G372"/>
  <c r="AE371"/>
  <c r="AD371"/>
  <c r="AC371"/>
  <c r="AB371"/>
  <c r="AA371"/>
  <c r="Z371"/>
  <c r="Y371"/>
  <c r="X371"/>
  <c r="W371"/>
  <c r="V371"/>
  <c r="U371"/>
  <c r="T371"/>
  <c r="S371"/>
  <c r="R371"/>
  <c r="Q371"/>
  <c r="P371"/>
  <c r="O371"/>
  <c r="N371"/>
  <c r="M371"/>
  <c r="L371"/>
  <c r="K371"/>
  <c r="J371"/>
  <c r="I371"/>
  <c r="H371"/>
  <c r="G371"/>
  <c r="F371"/>
  <c r="E371"/>
  <c r="AE370"/>
  <c r="AD370"/>
  <c r="AC370"/>
  <c r="AB370"/>
  <c r="AA370"/>
  <c r="Z370"/>
  <c r="Y370"/>
  <c r="X370"/>
  <c r="W370"/>
  <c r="V370"/>
  <c r="U370"/>
  <c r="T370"/>
  <c r="S370"/>
  <c r="R370"/>
  <c r="Q370"/>
  <c r="P370"/>
  <c r="O370"/>
  <c r="N370"/>
  <c r="M370"/>
  <c r="L370"/>
  <c r="K370"/>
  <c r="J370"/>
  <c r="I370"/>
  <c r="H370"/>
  <c r="G370"/>
  <c r="F370"/>
  <c r="E370"/>
  <c r="AE369"/>
  <c r="AD369"/>
  <c r="AC369"/>
  <c r="AB369"/>
  <c r="AA369"/>
  <c r="Z369"/>
  <c r="Y369"/>
  <c r="X369"/>
  <c r="W369"/>
  <c r="V369"/>
  <c r="U369"/>
  <c r="T369"/>
  <c r="S369"/>
  <c r="R369"/>
  <c r="Q369"/>
  <c r="P369"/>
  <c r="O369"/>
  <c r="N369"/>
  <c r="M369"/>
  <c r="L369"/>
  <c r="K369"/>
  <c r="J369"/>
  <c r="I369"/>
  <c r="H369"/>
  <c r="G369"/>
  <c r="AE368"/>
  <c r="AD368"/>
  <c r="AC368"/>
  <c r="AB368"/>
  <c r="AA368"/>
  <c r="Z368"/>
  <c r="Y368"/>
  <c r="X368"/>
  <c r="W368"/>
  <c r="V368"/>
  <c r="U368"/>
  <c r="T368"/>
  <c r="S368"/>
  <c r="R368"/>
  <c r="Q368"/>
  <c r="P368"/>
  <c r="O368"/>
  <c r="N368"/>
  <c r="M368"/>
  <c r="L368"/>
  <c r="K368"/>
  <c r="J368"/>
  <c r="I368"/>
  <c r="H368"/>
  <c r="G368"/>
  <c r="AE367"/>
  <c r="AD367"/>
  <c r="AC367"/>
  <c r="AB367"/>
  <c r="AA367"/>
  <c r="Z367"/>
  <c r="Y367"/>
  <c r="X367"/>
  <c r="W367"/>
  <c r="V367"/>
  <c r="U367"/>
  <c r="T367"/>
  <c r="S367"/>
  <c r="R367"/>
  <c r="Q367"/>
  <c r="P367"/>
  <c r="O367"/>
  <c r="N367"/>
  <c r="M367"/>
  <c r="L367"/>
  <c r="K367"/>
  <c r="J367"/>
  <c r="I367"/>
  <c r="H367"/>
  <c r="G367"/>
  <c r="AE366"/>
  <c r="AD366"/>
  <c r="AC366"/>
  <c r="AB366"/>
  <c r="AA366"/>
  <c r="Z366"/>
  <c r="Y366"/>
  <c r="X366"/>
  <c r="W366"/>
  <c r="V366"/>
  <c r="U366"/>
  <c r="T366"/>
  <c r="S366"/>
  <c r="R366"/>
  <c r="Q366"/>
  <c r="P366"/>
  <c r="O366"/>
  <c r="N366"/>
  <c r="M366"/>
  <c r="L366"/>
  <c r="K366"/>
  <c r="J366"/>
  <c r="I366"/>
  <c r="H366"/>
  <c r="G366"/>
  <c r="AD365"/>
  <c r="AC365"/>
  <c r="AB365"/>
  <c r="AA365"/>
  <c r="Z365"/>
  <c r="Y365"/>
  <c r="X365"/>
  <c r="W365"/>
  <c r="V365"/>
  <c r="U365"/>
  <c r="T365"/>
  <c r="S365"/>
  <c r="R365"/>
  <c r="Q365"/>
  <c r="P365"/>
  <c r="O365"/>
  <c r="N365"/>
  <c r="M365"/>
  <c r="L365"/>
  <c r="K365"/>
  <c r="J365"/>
  <c r="I365"/>
  <c r="H365"/>
  <c r="G365"/>
  <c r="AD364"/>
  <c r="AC364"/>
  <c r="AB364"/>
  <c r="AA364"/>
  <c r="Z364"/>
  <c r="Y364"/>
  <c r="X364"/>
  <c r="W364"/>
  <c r="V364"/>
  <c r="U364"/>
  <c r="T364"/>
  <c r="S364"/>
  <c r="R364"/>
  <c r="Q364"/>
  <c r="P364"/>
  <c r="O364"/>
  <c r="N364"/>
  <c r="M364"/>
  <c r="L364"/>
  <c r="K364"/>
  <c r="J364"/>
  <c r="I364"/>
  <c r="H364"/>
  <c r="G364"/>
  <c r="AD363"/>
  <c r="AC363"/>
  <c r="AB363"/>
  <c r="AA363"/>
  <c r="Z363"/>
  <c r="Y363"/>
  <c r="X363"/>
  <c r="W363"/>
  <c r="V363"/>
  <c r="U363"/>
  <c r="T363"/>
  <c r="S363"/>
  <c r="R363"/>
  <c r="Q363"/>
  <c r="P363"/>
  <c r="O363"/>
  <c r="N363"/>
  <c r="M363"/>
  <c r="L363"/>
  <c r="K363"/>
  <c r="J363"/>
  <c r="I363"/>
  <c r="H363"/>
  <c r="G363"/>
  <c r="F363"/>
  <c r="E363"/>
  <c r="AD362"/>
  <c r="AC362"/>
  <c r="AB362"/>
  <c r="AA362"/>
  <c r="Z362"/>
  <c r="Y362"/>
  <c r="X362"/>
  <c r="W362"/>
  <c r="V362"/>
  <c r="U362"/>
  <c r="T362"/>
  <c r="S362"/>
  <c r="R362"/>
  <c r="Q362"/>
  <c r="P362"/>
  <c r="O362"/>
  <c r="N362"/>
  <c r="M362"/>
  <c r="L362"/>
  <c r="K362"/>
  <c r="J362"/>
  <c r="I362"/>
  <c r="H362"/>
  <c r="G362"/>
  <c r="AE361"/>
  <c r="AD361"/>
  <c r="AC361"/>
  <c r="AB361"/>
  <c r="AA361"/>
  <c r="Z361"/>
  <c r="Y361"/>
  <c r="X361"/>
  <c r="W361"/>
  <c r="V361"/>
  <c r="U361"/>
  <c r="T361"/>
  <c r="S361"/>
  <c r="R361"/>
  <c r="Q361"/>
  <c r="P361"/>
  <c r="O361"/>
  <c r="N361"/>
  <c r="M361"/>
  <c r="L361"/>
  <c r="K361"/>
  <c r="J361"/>
  <c r="I361"/>
  <c r="H361"/>
  <c r="G361"/>
  <c r="F361"/>
  <c r="E361"/>
  <c r="AE360"/>
  <c r="AD360"/>
  <c r="AC360"/>
  <c r="AB360"/>
  <c r="AA360"/>
  <c r="Z360"/>
  <c r="Y360"/>
  <c r="X360"/>
  <c r="W360"/>
  <c r="V360"/>
  <c r="U360"/>
  <c r="T360"/>
  <c r="S360"/>
  <c r="R360"/>
  <c r="Q360"/>
  <c r="P360"/>
  <c r="O360"/>
  <c r="N360"/>
  <c r="M360"/>
  <c r="L360"/>
  <c r="K360"/>
  <c r="J360"/>
  <c r="I360"/>
  <c r="H360"/>
  <c r="G360"/>
  <c r="F360"/>
  <c r="E360"/>
  <c r="Z359"/>
  <c r="X359"/>
  <c r="V359"/>
  <c r="T359"/>
  <c r="R359"/>
  <c r="N359"/>
  <c r="L359"/>
  <c r="J359"/>
  <c r="H359"/>
  <c r="AD358"/>
  <c r="AC358"/>
  <c r="AB358"/>
  <c r="AA358"/>
  <c r="Z358"/>
  <c r="Y358"/>
  <c r="X358"/>
  <c r="W358"/>
  <c r="V358"/>
  <c r="U358"/>
  <c r="T358"/>
  <c r="S358"/>
  <c r="R358"/>
  <c r="Q358"/>
  <c r="P358"/>
  <c r="O358"/>
  <c r="N358"/>
  <c r="M358"/>
  <c r="L358"/>
  <c r="K358"/>
  <c r="J358"/>
  <c r="I358"/>
  <c r="H358"/>
  <c r="G358"/>
  <c r="Z357"/>
  <c r="X357"/>
  <c r="V357"/>
  <c r="T357"/>
  <c r="R357"/>
  <c r="N357"/>
  <c r="L357"/>
  <c r="J357"/>
  <c r="H357"/>
  <c r="AD356"/>
  <c r="AC356"/>
  <c r="AB356"/>
  <c r="AA356"/>
  <c r="Z356"/>
  <c r="Y356"/>
  <c r="X356"/>
  <c r="W356"/>
  <c r="V356"/>
  <c r="U356"/>
  <c r="T356"/>
  <c r="S356"/>
  <c r="R356"/>
  <c r="Q356"/>
  <c r="P356"/>
  <c r="O356"/>
  <c r="N356"/>
  <c r="M356"/>
  <c r="L356"/>
  <c r="K356"/>
  <c r="J356"/>
  <c r="I356"/>
  <c r="H356"/>
  <c r="G356"/>
  <c r="AD355"/>
  <c r="AC355"/>
  <c r="AB355"/>
  <c r="AA355"/>
  <c r="Z355"/>
  <c r="Y355"/>
  <c r="X355"/>
  <c r="W355"/>
  <c r="V355"/>
  <c r="U355"/>
  <c r="T355"/>
  <c r="S355"/>
  <c r="R355"/>
  <c r="Q355"/>
  <c r="P355"/>
  <c r="O355"/>
  <c r="N355"/>
  <c r="M355"/>
  <c r="L355"/>
  <c r="K355"/>
  <c r="J355"/>
  <c r="I355"/>
  <c r="H355"/>
  <c r="G355"/>
  <c r="AE354"/>
  <c r="AD354"/>
  <c r="AC354"/>
  <c r="AB354"/>
  <c r="AA354"/>
  <c r="Z354"/>
  <c r="Y354"/>
  <c r="X354"/>
  <c r="W354"/>
  <c r="V354"/>
  <c r="U354"/>
  <c r="T354"/>
  <c r="S354"/>
  <c r="R354"/>
  <c r="Q354"/>
  <c r="P354"/>
  <c r="O354"/>
  <c r="N354"/>
  <c r="M354"/>
  <c r="L354"/>
  <c r="K354"/>
  <c r="J354"/>
  <c r="I354"/>
  <c r="H354"/>
  <c r="G354"/>
  <c r="AE353"/>
  <c r="AD353"/>
  <c r="AC353"/>
  <c r="AB353"/>
  <c r="AA353"/>
  <c r="Z353"/>
  <c r="Y353"/>
  <c r="X353"/>
  <c r="W353"/>
  <c r="V353"/>
  <c r="U353"/>
  <c r="T353"/>
  <c r="S353"/>
  <c r="R353"/>
  <c r="Q353"/>
  <c r="P353"/>
  <c r="O353"/>
  <c r="N353"/>
  <c r="M353"/>
  <c r="L353"/>
  <c r="K353"/>
  <c r="J353"/>
  <c r="I353"/>
  <c r="H353"/>
  <c r="G353"/>
  <c r="AE352"/>
  <c r="AD352"/>
  <c r="AC352"/>
  <c r="AB352"/>
  <c r="AA352"/>
  <c r="Z352"/>
  <c r="Y352"/>
  <c r="X352"/>
  <c r="W352"/>
  <c r="V352"/>
  <c r="U352"/>
  <c r="T352"/>
  <c r="S352"/>
  <c r="R352"/>
  <c r="Q352"/>
  <c r="P352"/>
  <c r="O352"/>
  <c r="N352"/>
  <c r="M352"/>
  <c r="L352"/>
  <c r="K352"/>
  <c r="J352"/>
  <c r="I352"/>
  <c r="H352"/>
  <c r="G352"/>
  <c r="AE351"/>
  <c r="AD351"/>
  <c r="AC351"/>
  <c r="AB351"/>
  <c r="AA351"/>
  <c r="Z351"/>
  <c r="Y351"/>
  <c r="X351"/>
  <c r="AE350"/>
  <c r="AD350"/>
  <c r="AC350"/>
  <c r="AB350"/>
  <c r="AA350"/>
  <c r="Z350"/>
  <c r="Y350"/>
  <c r="X350"/>
  <c r="AD349"/>
  <c r="AC349"/>
  <c r="AB349"/>
  <c r="AA349"/>
  <c r="Z349"/>
  <c r="Y349"/>
  <c r="AD348"/>
  <c r="AC348"/>
  <c r="AB348"/>
  <c r="AA348"/>
  <c r="Z348"/>
  <c r="Y348"/>
  <c r="AE347"/>
  <c r="AD347"/>
  <c r="AC347"/>
  <c r="AB347"/>
  <c r="AA347"/>
  <c r="Z347"/>
  <c r="Y347"/>
  <c r="X347"/>
  <c r="W347"/>
  <c r="V347"/>
  <c r="U347"/>
  <c r="T347"/>
  <c r="S347"/>
  <c r="R347"/>
  <c r="Q347"/>
  <c r="P347"/>
  <c r="O347"/>
  <c r="N347"/>
  <c r="M347"/>
  <c r="L347"/>
  <c r="K347"/>
  <c r="J347"/>
  <c r="I347"/>
  <c r="H347"/>
  <c r="G347"/>
  <c r="AE346"/>
  <c r="AD346"/>
  <c r="AC346"/>
  <c r="AB346"/>
  <c r="AA346"/>
  <c r="Z346"/>
  <c r="Y346"/>
  <c r="X346"/>
  <c r="W346"/>
  <c r="V346"/>
  <c r="U346"/>
  <c r="T346"/>
  <c r="S346"/>
  <c r="R346"/>
  <c r="Q346"/>
  <c r="P346"/>
  <c r="O346"/>
  <c r="N346"/>
  <c r="M346"/>
  <c r="L346"/>
  <c r="K346"/>
  <c r="J346"/>
  <c r="I346"/>
  <c r="H346"/>
  <c r="G346"/>
  <c r="AE345"/>
  <c r="AD345"/>
  <c r="AC345"/>
  <c r="AB345"/>
  <c r="AA345"/>
  <c r="Z345"/>
  <c r="Y345"/>
  <c r="X345"/>
  <c r="W345"/>
  <c r="V345"/>
  <c r="U345"/>
  <c r="T345"/>
  <c r="S345"/>
  <c r="R345"/>
  <c r="Q345"/>
  <c r="P345"/>
  <c r="O345"/>
  <c r="N345"/>
  <c r="M345"/>
  <c r="L345"/>
  <c r="K345"/>
  <c r="J345"/>
  <c r="I345"/>
  <c r="H345"/>
  <c r="G345"/>
  <c r="AE344"/>
  <c r="AD344"/>
  <c r="AC344"/>
  <c r="AB344"/>
  <c r="AA344"/>
  <c r="Z344"/>
  <c r="Y344"/>
  <c r="X344"/>
  <c r="W344"/>
  <c r="V344"/>
  <c r="U344"/>
  <c r="T344"/>
  <c r="S344"/>
  <c r="R344"/>
  <c r="Q344"/>
  <c r="P344"/>
  <c r="O344"/>
  <c r="N344"/>
  <c r="M344"/>
  <c r="L344"/>
  <c r="K344"/>
  <c r="J344"/>
  <c r="I344"/>
  <c r="H344"/>
  <c r="G344"/>
  <c r="AE343"/>
  <c r="AD343"/>
  <c r="AC343"/>
  <c r="AE342"/>
  <c r="AD342"/>
  <c r="AC342"/>
  <c r="AB342"/>
  <c r="AE341"/>
  <c r="AD341"/>
  <c r="AC341"/>
  <c r="AB341"/>
  <c r="AE340"/>
  <c r="AD340"/>
  <c r="AC340"/>
  <c r="AB340"/>
  <c r="AA340"/>
  <c r="Z340"/>
  <c r="Y340"/>
  <c r="X340"/>
  <c r="W340"/>
  <c r="V340"/>
  <c r="U340"/>
  <c r="T340"/>
  <c r="S340"/>
  <c r="R340"/>
  <c r="Q340"/>
  <c r="P340"/>
  <c r="O340"/>
  <c r="N340"/>
  <c r="M340"/>
  <c r="L340"/>
  <c r="K340"/>
  <c r="J340"/>
  <c r="I340"/>
  <c r="H340"/>
  <c r="G340"/>
  <c r="AE339"/>
  <c r="AD339"/>
  <c r="AC339"/>
  <c r="AB339"/>
  <c r="AA339"/>
  <c r="Z339"/>
  <c r="Y339"/>
  <c r="X339"/>
  <c r="W339"/>
  <c r="V339"/>
  <c r="U339"/>
  <c r="T339"/>
  <c r="S339"/>
  <c r="R339"/>
  <c r="Q339"/>
  <c r="P339"/>
  <c r="O339"/>
  <c r="N339"/>
  <c r="M339"/>
  <c r="L339"/>
  <c r="K339"/>
  <c r="J339"/>
  <c r="I339"/>
  <c r="H339"/>
  <c r="G339"/>
  <c r="AE338"/>
  <c r="AD338"/>
  <c r="AC338"/>
  <c r="AB338"/>
  <c r="AA338"/>
  <c r="Z338"/>
  <c r="Y338"/>
  <c r="X338"/>
  <c r="W338"/>
  <c r="V338"/>
  <c r="U338"/>
  <c r="T338"/>
  <c r="S338"/>
  <c r="R338"/>
  <c r="Q338"/>
  <c r="P338"/>
  <c r="O338"/>
  <c r="N338"/>
  <c r="M338"/>
  <c r="L338"/>
  <c r="K338"/>
  <c r="J338"/>
  <c r="I338"/>
  <c r="H338"/>
  <c r="G338"/>
  <c r="AE337"/>
  <c r="AD337"/>
  <c r="AC337"/>
  <c r="AB337"/>
  <c r="AA337"/>
  <c r="Z337"/>
  <c r="Y337"/>
  <c r="X337"/>
  <c r="W337"/>
  <c r="V337"/>
  <c r="U337"/>
  <c r="T337"/>
  <c r="S337"/>
  <c r="R337"/>
  <c r="Q337"/>
  <c r="P337"/>
  <c r="O337"/>
  <c r="N337"/>
  <c r="M337"/>
  <c r="L337"/>
  <c r="K337"/>
  <c r="J337"/>
  <c r="I337"/>
  <c r="H337"/>
  <c r="G337"/>
  <c r="AE336"/>
  <c r="AD336"/>
  <c r="AC336"/>
  <c r="AB336"/>
  <c r="AA336"/>
  <c r="Z336"/>
  <c r="Y336"/>
  <c r="X336"/>
  <c r="W336"/>
  <c r="V336"/>
  <c r="U336"/>
  <c r="T336"/>
  <c r="S336"/>
  <c r="R336"/>
  <c r="Q336"/>
  <c r="P336"/>
  <c r="O336"/>
  <c r="N336"/>
  <c r="M336"/>
  <c r="L336"/>
  <c r="K336"/>
  <c r="J336"/>
  <c r="I336"/>
  <c r="H336"/>
  <c r="AE335"/>
  <c r="AD335"/>
  <c r="AC335"/>
  <c r="AB335"/>
  <c r="AA335"/>
  <c r="Z335"/>
  <c r="Y335"/>
  <c r="X335"/>
  <c r="W335"/>
  <c r="V335"/>
  <c r="U335"/>
  <c r="T335"/>
  <c r="S335"/>
  <c r="R335"/>
  <c r="Q335"/>
  <c r="P335"/>
  <c r="O335"/>
  <c r="N335"/>
  <c r="M335"/>
  <c r="L335"/>
  <c r="K335"/>
  <c r="J335"/>
  <c r="I335"/>
  <c r="H335"/>
  <c r="G335"/>
  <c r="AE334"/>
  <c r="AD334"/>
  <c r="AC334"/>
  <c r="AB334"/>
  <c r="AA334"/>
  <c r="Z334"/>
  <c r="Y334"/>
  <c r="X334"/>
  <c r="W334"/>
  <c r="V334"/>
  <c r="U334"/>
  <c r="T334"/>
  <c r="S334"/>
  <c r="R334"/>
  <c r="Q334"/>
  <c r="P334"/>
  <c r="O334"/>
  <c r="N334"/>
  <c r="M334"/>
  <c r="L334"/>
  <c r="K334"/>
  <c r="J334"/>
  <c r="I334"/>
  <c r="H334"/>
  <c r="G334"/>
  <c r="AE333"/>
  <c r="AD333"/>
  <c r="AC333"/>
  <c r="AB333"/>
  <c r="AA333"/>
  <c r="Z333"/>
  <c r="Y333"/>
  <c r="X333"/>
  <c r="W333"/>
  <c r="V333"/>
  <c r="U333"/>
  <c r="T333"/>
  <c r="S333"/>
  <c r="R333"/>
  <c r="Q333"/>
  <c r="P333"/>
  <c r="O333"/>
  <c r="N333"/>
  <c r="M333"/>
  <c r="L333"/>
  <c r="K333"/>
  <c r="J333"/>
  <c r="I333"/>
  <c r="H333"/>
  <c r="G333"/>
  <c r="AE332"/>
  <c r="AD332"/>
  <c r="AC332"/>
  <c r="AB332"/>
  <c r="AA332"/>
  <c r="Z332"/>
  <c r="Y332"/>
  <c r="X332"/>
  <c r="W332"/>
  <c r="V332"/>
  <c r="U332"/>
  <c r="T332"/>
  <c r="S332"/>
  <c r="R332"/>
  <c r="Q332"/>
  <c r="P332"/>
  <c r="O332"/>
  <c r="N332"/>
  <c r="M332"/>
  <c r="L332"/>
  <c r="K332"/>
  <c r="J332"/>
  <c r="I332"/>
  <c r="H332"/>
  <c r="G332"/>
  <c r="AE331"/>
  <c r="AD331"/>
  <c r="AC331"/>
  <c r="AB331"/>
  <c r="AA331"/>
  <c r="Z331"/>
  <c r="Y331"/>
  <c r="X331"/>
  <c r="W331"/>
  <c r="V331"/>
  <c r="U331"/>
  <c r="T331"/>
  <c r="S331"/>
  <c r="R331"/>
  <c r="Q331"/>
  <c r="P331"/>
  <c r="O331"/>
  <c r="N331"/>
  <c r="M331"/>
  <c r="L331"/>
  <c r="K331"/>
  <c r="J331"/>
  <c r="I331"/>
  <c r="H331"/>
  <c r="G331"/>
  <c r="AE330"/>
  <c r="AD330"/>
  <c r="AC330"/>
  <c r="AB330"/>
  <c r="AA330"/>
  <c r="Z330"/>
  <c r="Y330"/>
  <c r="X330"/>
  <c r="W330"/>
  <c r="V330"/>
  <c r="AD329"/>
  <c r="AC329"/>
  <c r="AB329"/>
  <c r="AA329"/>
  <c r="Z329"/>
  <c r="Y329"/>
  <c r="X329"/>
  <c r="W329"/>
  <c r="V329"/>
  <c r="AE328"/>
  <c r="AD328"/>
  <c r="AC328"/>
  <c r="AB328"/>
  <c r="AA328"/>
  <c r="Z328"/>
  <c r="Y328"/>
  <c r="X328"/>
  <c r="W328"/>
  <c r="V328"/>
  <c r="AE327"/>
  <c r="AD327"/>
  <c r="AC327"/>
  <c r="AB327"/>
  <c r="AA327"/>
  <c r="Z327"/>
  <c r="Y327"/>
  <c r="AE326"/>
  <c r="AD326"/>
  <c r="AC326"/>
  <c r="AB326"/>
  <c r="AA326"/>
  <c r="Z326"/>
  <c r="Y326"/>
  <c r="AE325"/>
  <c r="AD325"/>
  <c r="AC325"/>
  <c r="AB325"/>
  <c r="AA325"/>
  <c r="Z325"/>
  <c r="Y325"/>
  <c r="X325"/>
  <c r="W325"/>
  <c r="V325"/>
  <c r="U325"/>
  <c r="T325"/>
  <c r="S325"/>
  <c r="R325"/>
  <c r="Q325"/>
  <c r="P325"/>
  <c r="O325"/>
  <c r="N325"/>
  <c r="M325"/>
  <c r="L325"/>
  <c r="K325"/>
  <c r="J325"/>
  <c r="I325"/>
  <c r="H325"/>
  <c r="G325"/>
  <c r="AE324"/>
  <c r="AD324"/>
  <c r="AC324"/>
  <c r="AB324"/>
  <c r="AA324"/>
  <c r="Z324"/>
  <c r="Y324"/>
  <c r="X324"/>
  <c r="W324"/>
  <c r="V324"/>
  <c r="U324"/>
  <c r="T324"/>
  <c r="S324"/>
  <c r="R324"/>
  <c r="Q324"/>
  <c r="P324"/>
  <c r="O324"/>
  <c r="N324"/>
  <c r="M324"/>
  <c r="L324"/>
  <c r="K324"/>
  <c r="J324"/>
  <c r="I324"/>
  <c r="H324"/>
  <c r="G324"/>
  <c r="AE323"/>
  <c r="AD323"/>
  <c r="AC323"/>
  <c r="AB323"/>
  <c r="AA323"/>
  <c r="Z323"/>
  <c r="Y323"/>
  <c r="X323"/>
  <c r="W323"/>
  <c r="V323"/>
  <c r="U323"/>
  <c r="T323"/>
  <c r="S323"/>
  <c r="R323"/>
  <c r="Q323"/>
  <c r="P323"/>
  <c r="O323"/>
  <c r="N323"/>
  <c r="M323"/>
  <c r="L323"/>
  <c r="K323"/>
  <c r="J323"/>
  <c r="I323"/>
  <c r="H323"/>
  <c r="G323"/>
  <c r="AE322"/>
  <c r="AD322"/>
  <c r="AC322"/>
  <c r="AB322"/>
  <c r="AA322"/>
  <c r="Z322"/>
  <c r="Y322"/>
  <c r="X322"/>
  <c r="W322"/>
  <c r="V322"/>
  <c r="U322"/>
  <c r="T322"/>
  <c r="S322"/>
  <c r="R322"/>
  <c r="Q322"/>
  <c r="P322"/>
  <c r="O322"/>
  <c r="N322"/>
  <c r="M322"/>
  <c r="L322"/>
  <c r="K322"/>
  <c r="J322"/>
  <c r="I322"/>
  <c r="H322"/>
  <c r="G322"/>
  <c r="AE321"/>
  <c r="AD321"/>
  <c r="AC321"/>
  <c r="AB321"/>
  <c r="AA321"/>
  <c r="Z321"/>
  <c r="Y321"/>
  <c r="X321"/>
  <c r="W321"/>
  <c r="V321"/>
  <c r="U321"/>
  <c r="T321"/>
  <c r="S321"/>
  <c r="R321"/>
  <c r="Q321"/>
  <c r="P321"/>
  <c r="O321"/>
  <c r="N321"/>
  <c r="M321"/>
  <c r="L321"/>
  <c r="K321"/>
  <c r="J321"/>
  <c r="I321"/>
  <c r="H321"/>
  <c r="G321"/>
  <c r="F321"/>
  <c r="E321"/>
  <c r="AE320"/>
  <c r="AD320"/>
  <c r="AC320"/>
  <c r="AB320"/>
  <c r="AA320"/>
  <c r="Z320"/>
  <c r="Y320"/>
  <c r="X320"/>
  <c r="W320"/>
  <c r="V320"/>
  <c r="U320"/>
  <c r="T320"/>
  <c r="S320"/>
  <c r="R320"/>
  <c r="Q320"/>
  <c r="P320"/>
  <c r="O320"/>
  <c r="N320"/>
  <c r="M320"/>
  <c r="L320"/>
  <c r="K320"/>
  <c r="J320"/>
  <c r="I320"/>
  <c r="H320"/>
  <c r="G320"/>
  <c r="F320"/>
  <c r="E320"/>
  <c r="AE319"/>
  <c r="AD319"/>
  <c r="AC319"/>
  <c r="AB319"/>
  <c r="AA319"/>
  <c r="Z319"/>
  <c r="Y319"/>
  <c r="X319"/>
  <c r="W319"/>
  <c r="V319"/>
  <c r="U319"/>
  <c r="T319"/>
  <c r="S319"/>
  <c r="R319"/>
  <c r="Q319"/>
  <c r="P319"/>
  <c r="O319"/>
  <c r="N319"/>
  <c r="M319"/>
  <c r="L319"/>
  <c r="K319"/>
  <c r="J319"/>
  <c r="I319"/>
  <c r="H319"/>
  <c r="G319"/>
  <c r="AD318"/>
  <c r="AC318"/>
  <c r="AB318"/>
  <c r="AA318"/>
  <c r="Z318"/>
  <c r="Y318"/>
  <c r="X318"/>
  <c r="W318"/>
  <c r="V318"/>
  <c r="U318"/>
  <c r="T318"/>
  <c r="S318"/>
  <c r="R318"/>
  <c r="Q318"/>
  <c r="P318"/>
  <c r="O318"/>
  <c r="N318"/>
  <c r="M318"/>
  <c r="L318"/>
  <c r="K318"/>
  <c r="J318"/>
  <c r="I318"/>
  <c r="H318"/>
  <c r="G318"/>
  <c r="AD317"/>
  <c r="AC317"/>
  <c r="AB317"/>
  <c r="AA317"/>
  <c r="Z317"/>
  <c r="Y317"/>
  <c r="X317"/>
  <c r="W317"/>
  <c r="V317"/>
  <c r="U317"/>
  <c r="T317"/>
  <c r="S317"/>
  <c r="R317"/>
  <c r="Q317"/>
  <c r="P317"/>
  <c r="O317"/>
  <c r="N317"/>
  <c r="M317"/>
  <c r="L317"/>
  <c r="K317"/>
  <c r="J317"/>
  <c r="I317"/>
  <c r="H317"/>
  <c r="G317"/>
  <c r="AD316"/>
  <c r="AC316"/>
  <c r="AB316"/>
  <c r="AA316"/>
  <c r="Z316"/>
  <c r="Y316"/>
  <c r="X316"/>
  <c r="W316"/>
  <c r="V316"/>
  <c r="U316"/>
  <c r="T316"/>
  <c r="S316"/>
  <c r="R316"/>
  <c r="Q316"/>
  <c r="P316"/>
  <c r="O316"/>
  <c r="N316"/>
  <c r="M316"/>
  <c r="L316"/>
  <c r="K316"/>
  <c r="J316"/>
  <c r="I316"/>
  <c r="H316"/>
  <c r="G316"/>
  <c r="AD315"/>
  <c r="AC315"/>
  <c r="AB315"/>
  <c r="AA315"/>
  <c r="Z315"/>
  <c r="Y315"/>
  <c r="X315"/>
  <c r="W315"/>
  <c r="V315"/>
  <c r="U315"/>
  <c r="T315"/>
  <c r="S315"/>
  <c r="R315"/>
  <c r="Q315"/>
  <c r="P315"/>
  <c r="O315"/>
  <c r="N315"/>
  <c r="M315"/>
  <c r="L315"/>
  <c r="K315"/>
  <c r="J315"/>
  <c r="I315"/>
  <c r="H315"/>
  <c r="G315"/>
  <c r="AE314"/>
  <c r="AD314"/>
  <c r="AC314"/>
  <c r="AB314"/>
  <c r="AA314"/>
  <c r="Z314"/>
  <c r="Y314"/>
  <c r="X314"/>
  <c r="W314"/>
  <c r="V314"/>
  <c r="U314"/>
  <c r="T314"/>
  <c r="S314"/>
  <c r="R314"/>
  <c r="Q314"/>
  <c r="P314"/>
  <c r="O314"/>
  <c r="N314"/>
  <c r="M314"/>
  <c r="L314"/>
  <c r="K314"/>
  <c r="J314"/>
  <c r="I314"/>
  <c r="H314"/>
  <c r="G314"/>
  <c r="F314"/>
  <c r="E314"/>
  <c r="Z313"/>
  <c r="X313"/>
  <c r="V313"/>
  <c r="T313"/>
  <c r="R313"/>
  <c r="N313"/>
  <c r="L313"/>
  <c r="J313"/>
  <c r="H313"/>
  <c r="AD312"/>
  <c r="AC312"/>
  <c r="AB312"/>
  <c r="AA312"/>
  <c r="Z312"/>
  <c r="Y312"/>
  <c r="X312"/>
  <c r="W312"/>
  <c r="V312"/>
  <c r="U312"/>
  <c r="T312"/>
  <c r="S312"/>
  <c r="R312"/>
  <c r="Q312"/>
  <c r="P312"/>
  <c r="O312"/>
  <c r="N312"/>
  <c r="M312"/>
  <c r="L312"/>
  <c r="K312"/>
  <c r="J312"/>
  <c r="I312"/>
  <c r="H312"/>
  <c r="G312"/>
  <c r="AD311"/>
  <c r="AC311"/>
  <c r="AB311"/>
  <c r="AA311"/>
  <c r="Z311"/>
  <c r="Y311"/>
  <c r="X311"/>
  <c r="W311"/>
  <c r="V311"/>
  <c r="U311"/>
  <c r="T311"/>
  <c r="S311"/>
  <c r="R311"/>
  <c r="Q311"/>
  <c r="P311"/>
  <c r="O311"/>
  <c r="N311"/>
  <c r="M311"/>
  <c r="L311"/>
  <c r="K311"/>
  <c r="J311"/>
  <c r="I311"/>
  <c r="H311"/>
  <c r="G311"/>
  <c r="AD310"/>
  <c r="AC310"/>
  <c r="AB310"/>
  <c r="AA310"/>
  <c r="Z310"/>
  <c r="Y310"/>
  <c r="X310"/>
  <c r="W310"/>
  <c r="V310"/>
  <c r="U310"/>
  <c r="T310"/>
  <c r="S310"/>
  <c r="R310"/>
  <c r="Q310"/>
  <c r="P310"/>
  <c r="O310"/>
  <c r="N310"/>
  <c r="M310"/>
  <c r="L310"/>
  <c r="K310"/>
  <c r="J310"/>
  <c r="I310"/>
  <c r="H310"/>
  <c r="G310"/>
  <c r="AE309"/>
  <c r="AD309"/>
  <c r="AC309"/>
  <c r="AB309"/>
  <c r="AA309"/>
  <c r="Z309"/>
  <c r="Y309"/>
  <c r="X309"/>
  <c r="W309"/>
  <c r="V309"/>
  <c r="U309"/>
  <c r="T309"/>
  <c r="S309"/>
  <c r="R309"/>
  <c r="Q309"/>
  <c r="P309"/>
  <c r="O309"/>
  <c r="N309"/>
  <c r="M309"/>
  <c r="L309"/>
  <c r="J309"/>
  <c r="H309"/>
  <c r="AE308"/>
  <c r="AD308"/>
  <c r="AC308"/>
  <c r="AB308"/>
  <c r="AA308"/>
  <c r="Z308"/>
  <c r="Y308"/>
  <c r="X308"/>
  <c r="W308"/>
  <c r="V308"/>
  <c r="U308"/>
  <c r="T308"/>
  <c r="S308"/>
  <c r="R308"/>
  <c r="Q308"/>
  <c r="P308"/>
  <c r="O308"/>
  <c r="N308"/>
  <c r="M308"/>
  <c r="L308"/>
  <c r="K308"/>
  <c r="J308"/>
  <c r="I308"/>
  <c r="H308"/>
  <c r="G308"/>
  <c r="AE307"/>
  <c r="AD307"/>
  <c r="AC307"/>
  <c r="AB307"/>
  <c r="AA307"/>
  <c r="Z307"/>
  <c r="Y307"/>
  <c r="X307"/>
  <c r="W307"/>
  <c r="V307"/>
  <c r="U307"/>
  <c r="T307"/>
  <c r="S307"/>
  <c r="R307"/>
  <c r="Q307"/>
  <c r="P307"/>
  <c r="O307"/>
  <c r="N307"/>
  <c r="M307"/>
  <c r="L307"/>
  <c r="K307"/>
  <c r="J307"/>
  <c r="I307"/>
  <c r="H307"/>
  <c r="G307"/>
  <c r="Z306"/>
  <c r="X306"/>
  <c r="V306"/>
  <c r="T306"/>
  <c r="R306"/>
  <c r="N306"/>
  <c r="L306"/>
  <c r="J306"/>
  <c r="H306"/>
  <c r="AD305"/>
  <c r="AC305"/>
  <c r="AB305"/>
  <c r="AA305"/>
  <c r="Z305"/>
  <c r="Y305"/>
  <c r="X305"/>
  <c r="W305"/>
  <c r="V305"/>
  <c r="U305"/>
  <c r="T305"/>
  <c r="S305"/>
  <c r="R305"/>
  <c r="Q305"/>
  <c r="P305"/>
  <c r="O305"/>
  <c r="N305"/>
  <c r="M305"/>
  <c r="L305"/>
  <c r="K305"/>
  <c r="J305"/>
  <c r="I305"/>
  <c r="H305"/>
  <c r="G305"/>
  <c r="AD304"/>
  <c r="AC304"/>
  <c r="AB304"/>
  <c r="AA304"/>
  <c r="Z304"/>
  <c r="Y304"/>
  <c r="X304"/>
  <c r="W304"/>
  <c r="V304"/>
  <c r="U304"/>
  <c r="T304"/>
  <c r="S304"/>
  <c r="R304"/>
  <c r="Q304"/>
  <c r="P304"/>
  <c r="O304"/>
  <c r="N304"/>
  <c r="M304"/>
  <c r="L304"/>
  <c r="K304"/>
  <c r="J304"/>
  <c r="I304"/>
  <c r="H304"/>
  <c r="G304"/>
  <c r="AE303"/>
  <c r="AD303"/>
  <c r="AC303"/>
  <c r="AB303"/>
  <c r="AA303"/>
  <c r="Z303"/>
  <c r="Y303"/>
  <c r="X303"/>
  <c r="W303"/>
  <c r="V303"/>
  <c r="U303"/>
  <c r="T303"/>
  <c r="S303"/>
  <c r="R303"/>
  <c r="Q303"/>
  <c r="P303"/>
  <c r="O303"/>
  <c r="N303"/>
  <c r="M303"/>
  <c r="L303"/>
  <c r="K303"/>
  <c r="J303"/>
  <c r="I303"/>
  <c r="H303"/>
  <c r="G303"/>
  <c r="AE302"/>
  <c r="AD302"/>
  <c r="AC302"/>
  <c r="AB302"/>
  <c r="AA302"/>
  <c r="Z302"/>
  <c r="Y302"/>
  <c r="X302"/>
  <c r="W302"/>
  <c r="V302"/>
  <c r="U302"/>
  <c r="T302"/>
  <c r="S302"/>
  <c r="R302"/>
  <c r="Q302"/>
  <c r="P302"/>
  <c r="O302"/>
  <c r="N302"/>
  <c r="M302"/>
  <c r="L302"/>
  <c r="K302"/>
  <c r="J302"/>
  <c r="I302"/>
  <c r="H302"/>
  <c r="G302"/>
  <c r="AE301"/>
  <c r="AD301"/>
  <c r="AC301"/>
  <c r="AB301"/>
  <c r="AA301"/>
  <c r="Z301"/>
  <c r="Y301"/>
  <c r="X301"/>
  <c r="W301"/>
  <c r="V301"/>
  <c r="U301"/>
  <c r="T301"/>
  <c r="S301"/>
  <c r="R301"/>
  <c r="Q301"/>
  <c r="P301"/>
  <c r="O301"/>
  <c r="N301"/>
  <c r="M301"/>
  <c r="L301"/>
  <c r="K301"/>
  <c r="J301"/>
  <c r="I301"/>
  <c r="H301"/>
  <c r="G301"/>
  <c r="AE300"/>
  <c r="AD300"/>
  <c r="AC300"/>
  <c r="AB300"/>
  <c r="AA300"/>
  <c r="Z300"/>
  <c r="Y300"/>
  <c r="X300"/>
  <c r="W300"/>
  <c r="V300"/>
  <c r="U300"/>
  <c r="T300"/>
  <c r="S300"/>
  <c r="R300"/>
  <c r="Q300"/>
  <c r="P300"/>
  <c r="O300"/>
  <c r="N300"/>
  <c r="M300"/>
  <c r="L300"/>
  <c r="K300"/>
  <c r="J300"/>
  <c r="I300"/>
  <c r="H300"/>
  <c r="G300"/>
  <c r="AE299"/>
  <c r="AD299"/>
  <c r="AC299"/>
  <c r="AB299"/>
  <c r="AA299"/>
  <c r="Z299"/>
  <c r="Y299"/>
  <c r="X299"/>
  <c r="W299"/>
  <c r="V299"/>
  <c r="U299"/>
  <c r="T299"/>
  <c r="S299"/>
  <c r="R299"/>
  <c r="Q299"/>
  <c r="P299"/>
  <c r="O299"/>
  <c r="N299"/>
  <c r="M299"/>
  <c r="L299"/>
  <c r="K299"/>
  <c r="J299"/>
  <c r="I299"/>
  <c r="H299"/>
  <c r="G299"/>
  <c r="AE298"/>
  <c r="AD298"/>
  <c r="AC298"/>
  <c r="AB298"/>
  <c r="AA298"/>
  <c r="Z298"/>
  <c r="Y298"/>
  <c r="X298"/>
  <c r="W298"/>
  <c r="V298"/>
  <c r="U298"/>
  <c r="T298"/>
  <c r="S298"/>
  <c r="R298"/>
  <c r="Q298"/>
  <c r="P298"/>
  <c r="O298"/>
  <c r="N298"/>
  <c r="M298"/>
  <c r="L298"/>
  <c r="K298"/>
  <c r="J298"/>
  <c r="I298"/>
  <c r="H298"/>
  <c r="G298"/>
  <c r="AE297"/>
  <c r="AD297"/>
  <c r="AC297"/>
  <c r="AB297"/>
  <c r="AA297"/>
  <c r="Z297"/>
  <c r="Y297"/>
  <c r="X297"/>
  <c r="W297"/>
  <c r="V297"/>
  <c r="U297"/>
  <c r="T297"/>
  <c r="S297"/>
  <c r="R297"/>
  <c r="Q297"/>
  <c r="P297"/>
  <c r="O297"/>
  <c r="N297"/>
  <c r="M297"/>
  <c r="L297"/>
  <c r="K297"/>
  <c r="J297"/>
  <c r="I297"/>
  <c r="H297"/>
  <c r="G297"/>
  <c r="AE296"/>
  <c r="AD296"/>
  <c r="AC296"/>
  <c r="AB296"/>
  <c r="AA296"/>
  <c r="Z296"/>
  <c r="Y296"/>
  <c r="X296"/>
  <c r="W296"/>
  <c r="V296"/>
  <c r="U296"/>
  <c r="T296"/>
  <c r="S296"/>
  <c r="R296"/>
  <c r="Q296"/>
  <c r="P296"/>
  <c r="O296"/>
  <c r="N296"/>
  <c r="M296"/>
  <c r="L296"/>
  <c r="K296"/>
  <c r="J296"/>
  <c r="I296"/>
  <c r="H296"/>
  <c r="G296"/>
  <c r="F296"/>
  <c r="E296"/>
  <c r="Z295"/>
  <c r="X295"/>
  <c r="V295"/>
  <c r="T295"/>
  <c r="R295"/>
  <c r="N295"/>
  <c r="L295"/>
  <c r="J295"/>
  <c r="H295"/>
  <c r="AD294"/>
  <c r="AC294"/>
  <c r="AB294"/>
  <c r="AA294"/>
  <c r="Z294"/>
  <c r="Y294"/>
  <c r="X294"/>
  <c r="W294"/>
  <c r="V294"/>
  <c r="U294"/>
  <c r="T294"/>
  <c r="S294"/>
  <c r="R294"/>
  <c r="Q294"/>
  <c r="P294"/>
  <c r="O294"/>
  <c r="N294"/>
  <c r="M294"/>
  <c r="L294"/>
  <c r="K294"/>
  <c r="J294"/>
  <c r="I294"/>
  <c r="H294"/>
  <c r="G294"/>
  <c r="AD293"/>
  <c r="AC293"/>
  <c r="AB293"/>
  <c r="AA293"/>
  <c r="Z293"/>
  <c r="Y293"/>
  <c r="X293"/>
  <c r="W293"/>
  <c r="V293"/>
  <c r="U293"/>
  <c r="T293"/>
  <c r="S293"/>
  <c r="R293"/>
  <c r="Q293"/>
  <c r="P293"/>
  <c r="O293"/>
  <c r="N293"/>
  <c r="M293"/>
  <c r="L293"/>
  <c r="K293"/>
  <c r="J293"/>
  <c r="I293"/>
  <c r="H293"/>
  <c r="G293"/>
  <c r="AE292"/>
  <c r="AD292"/>
  <c r="AC292"/>
  <c r="AB292"/>
  <c r="AA292"/>
  <c r="Z292"/>
  <c r="Y292"/>
  <c r="X292"/>
  <c r="W292"/>
  <c r="V292"/>
  <c r="U292"/>
  <c r="T292"/>
  <c r="S292"/>
  <c r="R292"/>
  <c r="Q292"/>
  <c r="P292"/>
  <c r="O292"/>
  <c r="N292"/>
  <c r="M292"/>
  <c r="L292"/>
  <c r="K292"/>
  <c r="J292"/>
  <c r="I292"/>
  <c r="H292"/>
  <c r="G292"/>
  <c r="AE291"/>
  <c r="AD291"/>
  <c r="AC291"/>
  <c r="AB291"/>
  <c r="AA291"/>
  <c r="Z291"/>
  <c r="Y291"/>
  <c r="X291"/>
  <c r="W291"/>
  <c r="V291"/>
  <c r="U291"/>
  <c r="T291"/>
  <c r="S291"/>
  <c r="R291"/>
  <c r="Q291"/>
  <c r="P291"/>
  <c r="O291"/>
  <c r="N291"/>
  <c r="M291"/>
  <c r="L291"/>
  <c r="K291"/>
  <c r="J291"/>
  <c r="I291"/>
  <c r="H291"/>
  <c r="G291"/>
  <c r="F291"/>
  <c r="E291"/>
  <c r="AE290"/>
  <c r="AD290"/>
  <c r="AC290"/>
  <c r="AB290"/>
  <c r="AA290"/>
  <c r="Z290"/>
  <c r="Y290"/>
  <c r="X290"/>
  <c r="W290"/>
  <c r="V290"/>
  <c r="U290"/>
  <c r="T290"/>
  <c r="S290"/>
  <c r="R290"/>
  <c r="Q290"/>
  <c r="P290"/>
  <c r="O290"/>
  <c r="N290"/>
  <c r="M290"/>
  <c r="L290"/>
  <c r="K290"/>
  <c r="J290"/>
  <c r="I290"/>
  <c r="H290"/>
  <c r="G290"/>
  <c r="AE289"/>
  <c r="AD289"/>
  <c r="AC289"/>
  <c r="AB289"/>
  <c r="AA289"/>
  <c r="Z289"/>
  <c r="Y289"/>
  <c r="X289"/>
  <c r="W289"/>
  <c r="V289"/>
  <c r="U289"/>
  <c r="T289"/>
  <c r="S289"/>
  <c r="R289"/>
  <c r="Q289"/>
  <c r="P289"/>
  <c r="O289"/>
  <c r="N289"/>
  <c r="M289"/>
  <c r="L289"/>
  <c r="K289"/>
  <c r="J289"/>
  <c r="I289"/>
  <c r="H289"/>
  <c r="G289"/>
  <c r="F289"/>
  <c r="E289"/>
  <c r="AE288"/>
  <c r="AD288"/>
  <c r="AC288"/>
  <c r="AB288"/>
  <c r="AA288"/>
  <c r="Z288"/>
  <c r="Y288"/>
  <c r="X288"/>
  <c r="W288"/>
  <c r="V288"/>
  <c r="U288"/>
  <c r="T288"/>
  <c r="S288"/>
  <c r="R288"/>
  <c r="Q288"/>
  <c r="P288"/>
  <c r="O288"/>
  <c r="N288"/>
  <c r="M288"/>
  <c r="L288"/>
  <c r="K288"/>
  <c r="J288"/>
  <c r="I288"/>
  <c r="H288"/>
  <c r="G288"/>
  <c r="F288"/>
  <c r="E288"/>
  <c r="AE287"/>
  <c r="AD287"/>
  <c r="AC287"/>
  <c r="AB287"/>
  <c r="AA287"/>
  <c r="Z287"/>
  <c r="Y287"/>
  <c r="X287"/>
  <c r="W287"/>
  <c r="V287"/>
  <c r="U287"/>
  <c r="T287"/>
  <c r="S287"/>
  <c r="R287"/>
  <c r="Q287"/>
  <c r="P287"/>
  <c r="O287"/>
  <c r="N287"/>
  <c r="M287"/>
  <c r="L287"/>
  <c r="K287"/>
  <c r="J287"/>
  <c r="I287"/>
  <c r="H287"/>
  <c r="G287"/>
  <c r="AE286"/>
  <c r="AD286"/>
  <c r="AC286"/>
  <c r="AB286"/>
  <c r="AA286"/>
  <c r="Z286"/>
  <c r="Y286"/>
  <c r="X286"/>
  <c r="W286"/>
  <c r="V286"/>
  <c r="U286"/>
  <c r="T286"/>
  <c r="S286"/>
  <c r="R286"/>
  <c r="Q286"/>
  <c r="P286"/>
  <c r="O286"/>
  <c r="N286"/>
  <c r="M286"/>
  <c r="L286"/>
  <c r="K286"/>
  <c r="J286"/>
  <c r="I286"/>
  <c r="H286"/>
  <c r="G286"/>
  <c r="AE285"/>
  <c r="AD285"/>
  <c r="AC285"/>
  <c r="AB285"/>
  <c r="AA285"/>
  <c r="Z285"/>
  <c r="Y285"/>
  <c r="X285"/>
  <c r="W285"/>
  <c r="V285"/>
  <c r="U285"/>
  <c r="T285"/>
  <c r="S285"/>
  <c r="R285"/>
  <c r="Q285"/>
  <c r="P285"/>
  <c r="O285"/>
  <c r="N285"/>
  <c r="M285"/>
  <c r="L285"/>
  <c r="K285"/>
  <c r="J285"/>
  <c r="I285"/>
  <c r="H285"/>
  <c r="G285"/>
  <c r="AE284"/>
  <c r="AD284"/>
  <c r="AC284"/>
  <c r="AB284"/>
  <c r="AA284"/>
  <c r="Z284"/>
  <c r="Y284"/>
  <c r="X284"/>
  <c r="W284"/>
  <c r="V284"/>
  <c r="U284"/>
  <c r="T284"/>
  <c r="S284"/>
  <c r="R284"/>
  <c r="Q284"/>
  <c r="P284"/>
  <c r="O284"/>
  <c r="N284"/>
  <c r="M284"/>
  <c r="L284"/>
  <c r="K284"/>
  <c r="J284"/>
  <c r="I284"/>
  <c r="H284"/>
  <c r="G284"/>
  <c r="AD283"/>
  <c r="AC283"/>
  <c r="AB283"/>
  <c r="AA283"/>
  <c r="Z283"/>
  <c r="Y283"/>
  <c r="X283"/>
  <c r="W283"/>
  <c r="V283"/>
  <c r="U283"/>
  <c r="T283"/>
  <c r="S283"/>
  <c r="R283"/>
  <c r="Q283"/>
  <c r="P283"/>
  <c r="O283"/>
  <c r="N283"/>
  <c r="M283"/>
  <c r="L283"/>
  <c r="K283"/>
  <c r="J283"/>
  <c r="I283"/>
  <c r="H283"/>
  <c r="G283"/>
  <c r="AD282"/>
  <c r="AC282"/>
  <c r="AB282"/>
  <c r="AA282"/>
  <c r="Z282"/>
  <c r="Y282"/>
  <c r="X282"/>
  <c r="W282"/>
  <c r="V282"/>
  <c r="U282"/>
  <c r="T282"/>
  <c r="S282"/>
  <c r="R282"/>
  <c r="Q282"/>
  <c r="P282"/>
  <c r="O282"/>
  <c r="N282"/>
  <c r="M282"/>
  <c r="L282"/>
  <c r="K282"/>
  <c r="J282"/>
  <c r="I282"/>
  <c r="H282"/>
  <c r="G282"/>
  <c r="AE281"/>
  <c r="AD281"/>
  <c r="AC281"/>
  <c r="AB281"/>
  <c r="AA281"/>
  <c r="Z281"/>
  <c r="Y281"/>
  <c r="X281"/>
  <c r="W281"/>
  <c r="V281"/>
  <c r="U281"/>
  <c r="T281"/>
  <c r="S281"/>
  <c r="R281"/>
  <c r="Q281"/>
  <c r="P281"/>
  <c r="O281"/>
  <c r="N281"/>
  <c r="M281"/>
  <c r="L281"/>
  <c r="K281"/>
  <c r="J281"/>
  <c r="I281"/>
  <c r="H281"/>
  <c r="G281"/>
  <c r="AE280"/>
  <c r="AD280"/>
  <c r="AC280"/>
  <c r="AB280"/>
  <c r="AA280"/>
  <c r="Z280"/>
  <c r="Y280"/>
  <c r="X280"/>
  <c r="W280"/>
  <c r="V280"/>
  <c r="U280"/>
  <c r="T280"/>
  <c r="S280"/>
  <c r="R280"/>
  <c r="Q280"/>
  <c r="P280"/>
  <c r="O280"/>
  <c r="N280"/>
  <c r="M280"/>
  <c r="L280"/>
  <c r="K280"/>
  <c r="J280"/>
  <c r="I280"/>
  <c r="H280"/>
  <c r="G280"/>
  <c r="AE279"/>
  <c r="AD279"/>
  <c r="AC279"/>
  <c r="AB279"/>
  <c r="AA279"/>
  <c r="Z279"/>
  <c r="Y279"/>
  <c r="X279"/>
  <c r="W279"/>
  <c r="V279"/>
  <c r="U279"/>
  <c r="T279"/>
  <c r="S279"/>
  <c r="R279"/>
  <c r="Q279"/>
  <c r="P279"/>
  <c r="O279"/>
  <c r="N279"/>
  <c r="M279"/>
  <c r="L279"/>
  <c r="K279"/>
  <c r="J279"/>
  <c r="I279"/>
  <c r="H279"/>
  <c r="G279"/>
  <c r="AE278"/>
  <c r="AD278"/>
  <c r="AC278"/>
  <c r="AB278"/>
  <c r="AA278"/>
  <c r="Z278"/>
  <c r="Y278"/>
  <c r="X278"/>
  <c r="W278"/>
  <c r="V278"/>
  <c r="U278"/>
  <c r="T278"/>
  <c r="S278"/>
  <c r="R278"/>
  <c r="Q278"/>
  <c r="P278"/>
  <c r="O278"/>
  <c r="N278"/>
  <c r="M278"/>
  <c r="L278"/>
  <c r="K278"/>
  <c r="J278"/>
  <c r="I278"/>
  <c r="AE277"/>
  <c r="AD277"/>
  <c r="AC277"/>
  <c r="AB277"/>
  <c r="AA277"/>
  <c r="Z277"/>
  <c r="Y277"/>
  <c r="X277"/>
  <c r="W277"/>
  <c r="V277"/>
  <c r="U277"/>
  <c r="T277"/>
  <c r="S277"/>
  <c r="R277"/>
  <c r="Q277"/>
  <c r="P277"/>
  <c r="O277"/>
  <c r="N277"/>
  <c r="M277"/>
  <c r="L277"/>
  <c r="K277"/>
  <c r="J277"/>
  <c r="I277"/>
  <c r="AE276"/>
  <c r="AD276"/>
  <c r="AC276"/>
  <c r="AB276"/>
  <c r="AA276"/>
  <c r="Z276"/>
  <c r="Y276"/>
  <c r="X276"/>
  <c r="W276"/>
  <c r="V276"/>
  <c r="U276"/>
  <c r="T276"/>
  <c r="S276"/>
  <c r="R276"/>
  <c r="Q276"/>
  <c r="P276"/>
  <c r="O276"/>
  <c r="N276"/>
  <c r="M276"/>
  <c r="L276"/>
  <c r="K276"/>
  <c r="J276"/>
  <c r="I276"/>
  <c r="AD275"/>
  <c r="AC275"/>
  <c r="AB275"/>
  <c r="AA275"/>
  <c r="Z275"/>
  <c r="Y275"/>
  <c r="X275"/>
  <c r="W275"/>
  <c r="V275"/>
  <c r="U275"/>
  <c r="T275"/>
  <c r="S275"/>
  <c r="R275"/>
  <c r="Q275"/>
  <c r="P275"/>
  <c r="O275"/>
  <c r="N275"/>
  <c r="M275"/>
  <c r="L275"/>
  <c r="K275"/>
  <c r="J275"/>
  <c r="I275"/>
  <c r="AD274"/>
  <c r="AC274"/>
  <c r="AB274"/>
  <c r="AA274"/>
  <c r="Z274"/>
  <c r="Y274"/>
  <c r="X274"/>
  <c r="W274"/>
  <c r="V274"/>
  <c r="U274"/>
  <c r="T274"/>
  <c r="S274"/>
  <c r="R274"/>
  <c r="Q274"/>
  <c r="P274"/>
  <c r="O274"/>
  <c r="N274"/>
  <c r="M274"/>
  <c r="L274"/>
  <c r="K274"/>
  <c r="J274"/>
  <c r="I274"/>
  <c r="AD273"/>
  <c r="AC273"/>
  <c r="AB273"/>
  <c r="AA273"/>
  <c r="Z273"/>
  <c r="Y273"/>
  <c r="X273"/>
  <c r="W273"/>
  <c r="V273"/>
  <c r="U273"/>
  <c r="T273"/>
  <c r="S273"/>
  <c r="R273"/>
  <c r="Q273"/>
  <c r="P273"/>
  <c r="O273"/>
  <c r="N273"/>
  <c r="M273"/>
  <c r="L273"/>
  <c r="K273"/>
  <c r="J273"/>
  <c r="I273"/>
  <c r="AE272"/>
  <c r="AD272"/>
  <c r="AC272"/>
  <c r="AB272"/>
  <c r="AA272"/>
  <c r="Z272"/>
  <c r="Y272"/>
  <c r="AE271"/>
  <c r="AD271"/>
  <c r="AC271"/>
  <c r="AB271"/>
  <c r="AA271"/>
  <c r="Z271"/>
  <c r="Y271"/>
  <c r="AE270"/>
  <c r="AD270"/>
  <c r="AC270"/>
  <c r="AB270"/>
  <c r="AA270"/>
  <c r="Z270"/>
  <c r="Y270"/>
  <c r="AD269"/>
  <c r="AC269"/>
  <c r="AB269"/>
  <c r="AA269"/>
  <c r="Z269"/>
  <c r="Y269"/>
  <c r="X269"/>
  <c r="W269"/>
  <c r="V269"/>
  <c r="U269"/>
  <c r="T269"/>
  <c r="S269"/>
  <c r="R269"/>
  <c r="Q269"/>
  <c r="P269"/>
  <c r="O269"/>
  <c r="N269"/>
  <c r="M269"/>
  <c r="L269"/>
  <c r="K269"/>
  <c r="J269"/>
  <c r="I269"/>
  <c r="H269"/>
  <c r="G269"/>
  <c r="AD268"/>
  <c r="AC268"/>
  <c r="AB268"/>
  <c r="AA268"/>
  <c r="Z268"/>
  <c r="Y268"/>
  <c r="X268"/>
  <c r="W268"/>
  <c r="V268"/>
  <c r="U268"/>
  <c r="T268"/>
  <c r="S268"/>
  <c r="R268"/>
  <c r="Q268"/>
  <c r="P268"/>
  <c r="O268"/>
  <c r="N268"/>
  <c r="M268"/>
  <c r="L268"/>
  <c r="K268"/>
  <c r="J268"/>
  <c r="I268"/>
  <c r="H268"/>
  <c r="G268"/>
  <c r="AD267"/>
  <c r="AC267"/>
  <c r="AB267"/>
  <c r="AA267"/>
  <c r="Z267"/>
  <c r="Y267"/>
  <c r="X267"/>
  <c r="W267"/>
  <c r="V267"/>
  <c r="U267"/>
  <c r="T267"/>
  <c r="S267"/>
  <c r="R267"/>
  <c r="Q267"/>
  <c r="P267"/>
  <c r="O267"/>
  <c r="N267"/>
  <c r="M267"/>
  <c r="L267"/>
  <c r="K267"/>
  <c r="J267"/>
  <c r="I267"/>
  <c r="H267"/>
  <c r="G267"/>
  <c r="AE266"/>
  <c r="AD266"/>
  <c r="AC266"/>
  <c r="AB266"/>
  <c r="AA266"/>
  <c r="Z266"/>
  <c r="Y266"/>
  <c r="X266"/>
  <c r="W266"/>
  <c r="V266"/>
  <c r="U266"/>
  <c r="T266"/>
  <c r="S266"/>
  <c r="R266"/>
  <c r="Q266"/>
  <c r="P266"/>
  <c r="O266"/>
  <c r="N266"/>
  <c r="M266"/>
  <c r="L266"/>
  <c r="K266"/>
  <c r="J266"/>
  <c r="I266"/>
  <c r="H266"/>
  <c r="G266"/>
  <c r="AE265"/>
  <c r="AD265"/>
  <c r="AC265"/>
  <c r="AB265"/>
  <c r="AA265"/>
  <c r="Z265"/>
  <c r="Y265"/>
  <c r="X265"/>
  <c r="W265"/>
  <c r="V265"/>
  <c r="U265"/>
  <c r="T265"/>
  <c r="S265"/>
  <c r="R265"/>
  <c r="Q265"/>
  <c r="P265"/>
  <c r="O265"/>
  <c r="N265"/>
  <c r="M265"/>
  <c r="L265"/>
  <c r="K265"/>
  <c r="J265"/>
  <c r="I265"/>
  <c r="H265"/>
  <c r="G265"/>
  <c r="AE264"/>
  <c r="AD264"/>
  <c r="AC264"/>
  <c r="AB264"/>
  <c r="AA264"/>
  <c r="Z264"/>
  <c r="Y264"/>
  <c r="X264"/>
  <c r="W264"/>
  <c r="V264"/>
  <c r="U264"/>
  <c r="T264"/>
  <c r="S264"/>
  <c r="R264"/>
  <c r="Q264"/>
  <c r="P264"/>
  <c r="O264"/>
  <c r="N264"/>
  <c r="M264"/>
  <c r="L264"/>
  <c r="K264"/>
  <c r="J264"/>
  <c r="I264"/>
  <c r="H264"/>
  <c r="G264"/>
  <c r="AE263"/>
  <c r="AD263"/>
  <c r="AC263"/>
  <c r="AB263"/>
  <c r="AA263"/>
  <c r="Z263"/>
  <c r="Y263"/>
  <c r="X263"/>
  <c r="W263"/>
  <c r="V263"/>
  <c r="U263"/>
  <c r="T263"/>
  <c r="S263"/>
  <c r="R263"/>
  <c r="Q263"/>
  <c r="P263"/>
  <c r="O263"/>
  <c r="N263"/>
  <c r="M263"/>
  <c r="L263"/>
  <c r="K263"/>
  <c r="J263"/>
  <c r="I263"/>
  <c r="H263"/>
  <c r="G263"/>
  <c r="F263"/>
  <c r="E263"/>
  <c r="AE262"/>
  <c r="AD262"/>
  <c r="AC262"/>
  <c r="AB262"/>
  <c r="AA262"/>
  <c r="Z262"/>
  <c r="Y262"/>
  <c r="X262"/>
  <c r="W262"/>
  <c r="V262"/>
  <c r="U262"/>
  <c r="T262"/>
  <c r="S262"/>
  <c r="R262"/>
  <c r="Q262"/>
  <c r="P262"/>
  <c r="O262"/>
  <c r="N262"/>
  <c r="M262"/>
  <c r="L262"/>
  <c r="K262"/>
  <c r="J262"/>
  <c r="I262"/>
  <c r="H262"/>
  <c r="G262"/>
  <c r="AE261"/>
  <c r="AD261"/>
  <c r="AC261"/>
  <c r="AB261"/>
  <c r="AA261"/>
  <c r="Z261"/>
  <c r="Y261"/>
  <c r="X261"/>
  <c r="W261"/>
  <c r="V261"/>
  <c r="U261"/>
  <c r="T261"/>
  <c r="S261"/>
  <c r="R261"/>
  <c r="Q261"/>
  <c r="P261"/>
  <c r="O261"/>
  <c r="N261"/>
  <c r="M261"/>
  <c r="L261"/>
  <c r="K261"/>
  <c r="J261"/>
  <c r="I261"/>
  <c r="H261"/>
  <c r="G261"/>
  <c r="AE260"/>
  <c r="AD260"/>
  <c r="AC260"/>
  <c r="AB260"/>
  <c r="AA260"/>
  <c r="Z260"/>
  <c r="Y260"/>
  <c r="X260"/>
  <c r="W260"/>
  <c r="V260"/>
  <c r="U260"/>
  <c r="T260"/>
  <c r="S260"/>
  <c r="R260"/>
  <c r="Q260"/>
  <c r="P260"/>
  <c r="O260"/>
  <c r="N260"/>
  <c r="M260"/>
  <c r="L260"/>
  <c r="K260"/>
  <c r="J260"/>
  <c r="I260"/>
  <c r="H260"/>
  <c r="G260"/>
  <c r="F260"/>
  <c r="E260"/>
  <c r="AE259"/>
  <c r="AD259"/>
  <c r="AC259"/>
  <c r="AB259"/>
  <c r="AA259"/>
  <c r="Z259"/>
  <c r="Y259"/>
  <c r="X259"/>
  <c r="W259"/>
  <c r="V259"/>
  <c r="U259"/>
  <c r="T259"/>
  <c r="S259"/>
  <c r="R259"/>
  <c r="Q259"/>
  <c r="P259"/>
  <c r="O259"/>
  <c r="N259"/>
  <c r="M259"/>
  <c r="L259"/>
  <c r="K259"/>
  <c r="J259"/>
  <c r="I259"/>
  <c r="H259"/>
  <c r="G259"/>
  <c r="F259"/>
  <c r="E259"/>
  <c r="AE258"/>
  <c r="AD258"/>
  <c r="AC258"/>
  <c r="AB258"/>
  <c r="AA258"/>
  <c r="Z258"/>
  <c r="Y258"/>
  <c r="X258"/>
  <c r="W258"/>
  <c r="V258"/>
  <c r="U258"/>
  <c r="T258"/>
  <c r="S258"/>
  <c r="R258"/>
  <c r="Q258"/>
  <c r="P258"/>
  <c r="O258"/>
  <c r="N258"/>
  <c r="M258"/>
  <c r="L258"/>
  <c r="K258"/>
  <c r="J258"/>
  <c r="I258"/>
  <c r="H258"/>
  <c r="G258"/>
  <c r="F258"/>
  <c r="E258"/>
  <c r="AE257"/>
  <c r="AD257"/>
  <c r="AC257"/>
  <c r="AB257"/>
  <c r="AA257"/>
  <c r="Z257"/>
  <c r="Y257"/>
  <c r="X257"/>
  <c r="W257"/>
  <c r="V257"/>
  <c r="U257"/>
  <c r="T257"/>
  <c r="S257"/>
  <c r="R257"/>
  <c r="Q257"/>
  <c r="P257"/>
  <c r="O257"/>
  <c r="N257"/>
  <c r="M257"/>
  <c r="L257"/>
  <c r="K257"/>
  <c r="J257"/>
  <c r="I257"/>
  <c r="H257"/>
  <c r="G257"/>
  <c r="F257"/>
  <c r="E257"/>
  <c r="Z256"/>
  <c r="X256"/>
  <c r="V256"/>
  <c r="T256"/>
  <c r="R256"/>
  <c r="N256"/>
  <c r="L256"/>
  <c r="J256"/>
  <c r="H256"/>
  <c r="AD255"/>
  <c r="AC255"/>
  <c r="AB255"/>
  <c r="AA255"/>
  <c r="Z255"/>
  <c r="Y255"/>
  <c r="X255"/>
  <c r="W255"/>
  <c r="V255"/>
  <c r="U255"/>
  <c r="T255"/>
  <c r="S255"/>
  <c r="R255"/>
  <c r="Q255"/>
  <c r="P255"/>
  <c r="O255"/>
  <c r="N255"/>
  <c r="M255"/>
  <c r="L255"/>
  <c r="K255"/>
  <c r="J255"/>
  <c r="I255"/>
  <c r="H255"/>
  <c r="G255"/>
  <c r="AD254"/>
  <c r="AC254"/>
  <c r="AB254"/>
  <c r="AA254"/>
  <c r="Z254"/>
  <c r="Y254"/>
  <c r="X254"/>
  <c r="W254"/>
  <c r="V254"/>
  <c r="U254"/>
  <c r="T254"/>
  <c r="S254"/>
  <c r="R254"/>
  <c r="Q254"/>
  <c r="P254"/>
  <c r="O254"/>
  <c r="N254"/>
  <c r="M254"/>
  <c r="L254"/>
  <c r="K254"/>
  <c r="J254"/>
  <c r="I254"/>
  <c r="H254"/>
  <c r="G254"/>
  <c r="AD253"/>
  <c r="AC253"/>
  <c r="AB253"/>
  <c r="AA253"/>
  <c r="Z253"/>
  <c r="Y253"/>
  <c r="X253"/>
  <c r="W253"/>
  <c r="V253"/>
  <c r="U253"/>
  <c r="T253"/>
  <c r="S253"/>
  <c r="R253"/>
  <c r="Q253"/>
  <c r="P253"/>
  <c r="O253"/>
  <c r="N253"/>
  <c r="M253"/>
  <c r="L253"/>
  <c r="K253"/>
  <c r="J253"/>
  <c r="I253"/>
  <c r="H253"/>
  <c r="G253"/>
  <c r="AD252"/>
  <c r="AC252"/>
  <c r="AB252"/>
  <c r="AA252"/>
  <c r="Z252"/>
  <c r="Y252"/>
  <c r="X252"/>
  <c r="W252"/>
  <c r="V252"/>
  <c r="U252"/>
  <c r="T252"/>
  <c r="S252"/>
  <c r="R252"/>
  <c r="Q252"/>
  <c r="P252"/>
  <c r="O252"/>
  <c r="N252"/>
  <c r="M252"/>
  <c r="L252"/>
  <c r="K252"/>
  <c r="J252"/>
  <c r="I252"/>
  <c r="H252"/>
  <c r="G252"/>
  <c r="AD251"/>
  <c r="AC251"/>
  <c r="AB251"/>
  <c r="AA251"/>
  <c r="Z251"/>
  <c r="Y251"/>
  <c r="X251"/>
  <c r="W251"/>
  <c r="V251"/>
  <c r="U251"/>
  <c r="T251"/>
  <c r="S251"/>
  <c r="R251"/>
  <c r="Q251"/>
  <c r="P251"/>
  <c r="O251"/>
  <c r="N251"/>
  <c r="M251"/>
  <c r="L251"/>
  <c r="K251"/>
  <c r="J251"/>
  <c r="I251"/>
  <c r="H251"/>
  <c r="G251"/>
  <c r="AD250"/>
  <c r="AC250"/>
  <c r="AB250"/>
  <c r="AA250"/>
  <c r="Z250"/>
  <c r="Y250"/>
  <c r="X250"/>
  <c r="W250"/>
  <c r="V250"/>
  <c r="U250"/>
  <c r="T250"/>
  <c r="S250"/>
  <c r="R250"/>
  <c r="Q250"/>
  <c r="P250"/>
  <c r="O250"/>
  <c r="N250"/>
  <c r="M250"/>
  <c r="L250"/>
  <c r="K250"/>
  <c r="J250"/>
  <c r="I250"/>
  <c r="H250"/>
  <c r="G250"/>
  <c r="AD249"/>
  <c r="AC249"/>
  <c r="AB249"/>
  <c r="AA249"/>
  <c r="Z249"/>
  <c r="Y249"/>
  <c r="X249"/>
  <c r="W249"/>
  <c r="V249"/>
  <c r="U249"/>
  <c r="T249"/>
  <c r="S249"/>
  <c r="R249"/>
  <c r="Q249"/>
  <c r="P249"/>
  <c r="O249"/>
  <c r="N249"/>
  <c r="M249"/>
  <c r="L249"/>
  <c r="K249"/>
  <c r="J249"/>
  <c r="I249"/>
  <c r="H249"/>
  <c r="G249"/>
  <c r="AD248"/>
  <c r="AC248"/>
  <c r="AB248"/>
  <c r="AA248"/>
  <c r="Z248"/>
  <c r="Y248"/>
  <c r="X248"/>
  <c r="W248"/>
  <c r="V248"/>
  <c r="U248"/>
  <c r="T248"/>
  <c r="S248"/>
  <c r="R248"/>
  <c r="Q248"/>
  <c r="P248"/>
  <c r="O248"/>
  <c r="N248"/>
  <c r="M248"/>
  <c r="L248"/>
  <c r="K248"/>
  <c r="J248"/>
  <c r="I248"/>
  <c r="H248"/>
  <c r="G248"/>
  <c r="AD247"/>
  <c r="AC247"/>
  <c r="AB247"/>
  <c r="AA247"/>
  <c r="Z247"/>
  <c r="Y247"/>
  <c r="X247"/>
  <c r="W247"/>
  <c r="V247"/>
  <c r="U247"/>
  <c r="T247"/>
  <c r="S247"/>
  <c r="R247"/>
  <c r="Q247"/>
  <c r="P247"/>
  <c r="O247"/>
  <c r="N247"/>
  <c r="M247"/>
  <c r="L247"/>
  <c r="K247"/>
  <c r="J247"/>
  <c r="I247"/>
  <c r="H247"/>
  <c r="G247"/>
  <c r="AD246"/>
  <c r="AC246"/>
  <c r="AB246"/>
  <c r="AA246"/>
  <c r="Z246"/>
  <c r="Y246"/>
  <c r="X246"/>
  <c r="W246"/>
  <c r="V246"/>
  <c r="U246"/>
  <c r="T246"/>
  <c r="S246"/>
  <c r="R246"/>
  <c r="Q246"/>
  <c r="P246"/>
  <c r="O246"/>
  <c r="N246"/>
  <c r="M246"/>
  <c r="L246"/>
  <c r="K246"/>
  <c r="J246"/>
  <c r="I246"/>
  <c r="H246"/>
  <c r="G246"/>
  <c r="AE245"/>
  <c r="AD245"/>
  <c r="AC245"/>
  <c r="AB245"/>
  <c r="AA245"/>
  <c r="Z245"/>
  <c r="Y245"/>
  <c r="X245"/>
  <c r="W245"/>
  <c r="V245"/>
  <c r="U245"/>
  <c r="T245"/>
  <c r="S245"/>
  <c r="R245"/>
  <c r="Q245"/>
  <c r="P245"/>
  <c r="O245"/>
  <c r="N245"/>
  <c r="M245"/>
  <c r="L245"/>
  <c r="K245"/>
  <c r="J245"/>
  <c r="I245"/>
  <c r="H245"/>
  <c r="G245"/>
  <c r="AE244"/>
  <c r="AD244"/>
  <c r="AC244"/>
  <c r="AB244"/>
  <c r="AA244"/>
  <c r="Z244"/>
  <c r="Y244"/>
  <c r="X244"/>
  <c r="W244"/>
  <c r="V244"/>
  <c r="U244"/>
  <c r="T244"/>
  <c r="S244"/>
  <c r="R244"/>
  <c r="Q244"/>
  <c r="P244"/>
  <c r="O244"/>
  <c r="N244"/>
  <c r="M244"/>
  <c r="L244"/>
  <c r="K244"/>
  <c r="J244"/>
  <c r="I244"/>
  <c r="H244"/>
  <c r="G244"/>
  <c r="AE243"/>
  <c r="AD243"/>
  <c r="AC243"/>
  <c r="AB243"/>
  <c r="AA243"/>
  <c r="Z243"/>
  <c r="Y243"/>
  <c r="X243"/>
  <c r="W243"/>
  <c r="V243"/>
  <c r="U243"/>
  <c r="T243"/>
  <c r="S243"/>
  <c r="R243"/>
  <c r="Q243"/>
  <c r="P243"/>
  <c r="O243"/>
  <c r="N243"/>
  <c r="M243"/>
  <c r="L243"/>
  <c r="K243"/>
  <c r="J243"/>
  <c r="I243"/>
  <c r="H243"/>
  <c r="G243"/>
  <c r="AE242"/>
  <c r="AD242"/>
  <c r="AC242"/>
  <c r="AE241"/>
  <c r="AD241"/>
  <c r="AC241"/>
  <c r="AE240"/>
  <c r="AD240"/>
  <c r="AC240"/>
  <c r="AB240"/>
  <c r="AA240"/>
  <c r="Z240"/>
  <c r="Y240"/>
  <c r="X240"/>
  <c r="W240"/>
  <c r="V240"/>
  <c r="U240"/>
  <c r="T240"/>
  <c r="S240"/>
  <c r="R240"/>
  <c r="Q240"/>
  <c r="P240"/>
  <c r="O240"/>
  <c r="N240"/>
  <c r="M240"/>
  <c r="L240"/>
  <c r="K240"/>
  <c r="J240"/>
  <c r="I240"/>
  <c r="H240"/>
  <c r="G240"/>
  <c r="AE239"/>
  <c r="AD239"/>
  <c r="AC239"/>
  <c r="AB239"/>
  <c r="AA239"/>
  <c r="Z239"/>
  <c r="Y239"/>
  <c r="X239"/>
  <c r="W239"/>
  <c r="V239"/>
  <c r="U239"/>
  <c r="T239"/>
  <c r="S239"/>
  <c r="R239"/>
  <c r="Q239"/>
  <c r="P239"/>
  <c r="O239"/>
  <c r="N239"/>
  <c r="M239"/>
  <c r="L239"/>
  <c r="K239"/>
  <c r="J239"/>
  <c r="I239"/>
  <c r="H239"/>
  <c r="G239"/>
  <c r="AE238"/>
  <c r="AD238"/>
  <c r="AC238"/>
  <c r="AB238"/>
  <c r="AA238"/>
  <c r="Z238"/>
  <c r="Y238"/>
  <c r="X238"/>
  <c r="W238"/>
  <c r="V238"/>
  <c r="U238"/>
  <c r="T238"/>
  <c r="S238"/>
  <c r="R238"/>
  <c r="Q238"/>
  <c r="P238"/>
  <c r="O238"/>
  <c r="N238"/>
  <c r="M238"/>
  <c r="L238"/>
  <c r="K238"/>
  <c r="J238"/>
  <c r="I238"/>
  <c r="H238"/>
  <c r="G238"/>
  <c r="AE237"/>
  <c r="AD237"/>
  <c r="AC237"/>
  <c r="AB237"/>
  <c r="AA237"/>
  <c r="Z237"/>
  <c r="Y237"/>
  <c r="X237"/>
  <c r="W237"/>
  <c r="V237"/>
  <c r="U237"/>
  <c r="T237"/>
  <c r="S237"/>
  <c r="R237"/>
  <c r="Q237"/>
  <c r="P237"/>
  <c r="O237"/>
  <c r="N237"/>
  <c r="M237"/>
  <c r="L237"/>
  <c r="K237"/>
  <c r="J237"/>
  <c r="I237"/>
  <c r="H237"/>
  <c r="G237"/>
  <c r="AE236"/>
  <c r="AD236"/>
  <c r="AC236"/>
  <c r="AB236"/>
  <c r="AA236"/>
  <c r="Z236"/>
  <c r="Y236"/>
  <c r="X236"/>
  <c r="W236"/>
  <c r="V236"/>
  <c r="U236"/>
  <c r="T236"/>
  <c r="S236"/>
  <c r="R236"/>
  <c r="Q236"/>
  <c r="P236"/>
  <c r="O236"/>
  <c r="N236"/>
  <c r="M236"/>
  <c r="L236"/>
  <c r="K236"/>
  <c r="J236"/>
  <c r="I236"/>
  <c r="H236"/>
  <c r="G236"/>
  <c r="AE235"/>
  <c r="AD235"/>
  <c r="AC235"/>
  <c r="AB235"/>
  <c r="AA235"/>
  <c r="Z235"/>
  <c r="Y235"/>
  <c r="X235"/>
  <c r="W235"/>
  <c r="V235"/>
  <c r="U235"/>
  <c r="T235"/>
  <c r="S235"/>
  <c r="R235"/>
  <c r="Q235"/>
  <c r="P235"/>
  <c r="O235"/>
  <c r="N235"/>
  <c r="M235"/>
  <c r="L235"/>
  <c r="K235"/>
  <c r="J235"/>
  <c r="I235"/>
  <c r="H235"/>
  <c r="G235"/>
  <c r="AE234"/>
  <c r="AD234"/>
  <c r="AC234"/>
  <c r="AB234"/>
  <c r="AA234"/>
  <c r="Z234"/>
  <c r="Y234"/>
  <c r="X234"/>
  <c r="W234"/>
  <c r="V234"/>
  <c r="U234"/>
  <c r="T234"/>
  <c r="S234"/>
  <c r="R234"/>
  <c r="Q234"/>
  <c r="P234"/>
  <c r="O234"/>
  <c r="N234"/>
  <c r="M234"/>
  <c r="L234"/>
  <c r="K234"/>
  <c r="J234"/>
  <c r="I234"/>
  <c r="H234"/>
  <c r="G234"/>
  <c r="AE233"/>
  <c r="AD233"/>
  <c r="AC233"/>
  <c r="AB233"/>
  <c r="AA233"/>
  <c r="Z233"/>
  <c r="Y233"/>
  <c r="X233"/>
  <c r="W233"/>
  <c r="V233"/>
  <c r="U233"/>
  <c r="T233"/>
  <c r="S233"/>
  <c r="R233"/>
  <c r="Q233"/>
  <c r="P233"/>
  <c r="O233"/>
  <c r="N233"/>
  <c r="M233"/>
  <c r="L233"/>
  <c r="K233"/>
  <c r="J233"/>
  <c r="I233"/>
  <c r="H233"/>
  <c r="G233"/>
  <c r="F233"/>
  <c r="E233"/>
  <c r="AE232"/>
  <c r="AD232"/>
  <c r="AC232"/>
  <c r="AB232"/>
  <c r="AA232"/>
  <c r="Z232"/>
  <c r="Y232"/>
  <c r="X232"/>
  <c r="W232"/>
  <c r="V232"/>
  <c r="U232"/>
  <c r="T232"/>
  <c r="S232"/>
  <c r="R232"/>
  <c r="Q232"/>
  <c r="P232"/>
  <c r="O232"/>
  <c r="N232"/>
  <c r="M232"/>
  <c r="L232"/>
  <c r="K232"/>
  <c r="J232"/>
  <c r="I232"/>
  <c r="H232"/>
  <c r="G232"/>
  <c r="F232"/>
  <c r="E232"/>
  <c r="AE231"/>
  <c r="AD231"/>
  <c r="AC231"/>
  <c r="AB231"/>
  <c r="AA231"/>
  <c r="Z231"/>
  <c r="Y231"/>
  <c r="X231"/>
  <c r="W231"/>
  <c r="V231"/>
  <c r="U231"/>
  <c r="T231"/>
  <c r="S231"/>
  <c r="R231"/>
  <c r="Q231"/>
  <c r="P231"/>
  <c r="O231"/>
  <c r="N231"/>
  <c r="M231"/>
  <c r="L231"/>
  <c r="K231"/>
  <c r="J231"/>
  <c r="I231"/>
  <c r="H231"/>
  <c r="G231"/>
  <c r="AE230"/>
  <c r="AD230"/>
  <c r="AC230"/>
  <c r="AB230"/>
  <c r="AA230"/>
  <c r="Z230"/>
  <c r="Y230"/>
  <c r="X230"/>
  <c r="W230"/>
  <c r="V230"/>
  <c r="U230"/>
  <c r="T230"/>
  <c r="S230"/>
  <c r="R230"/>
  <c r="Q230"/>
  <c r="P230"/>
  <c r="O230"/>
  <c r="N230"/>
  <c r="M230"/>
  <c r="L230"/>
  <c r="K230"/>
  <c r="J230"/>
  <c r="I230"/>
  <c r="H230"/>
  <c r="G230"/>
  <c r="AE229"/>
  <c r="AD229"/>
  <c r="AC229"/>
  <c r="AB229"/>
  <c r="AA229"/>
  <c r="Z229"/>
  <c r="Y229"/>
  <c r="X229"/>
  <c r="W229"/>
  <c r="V229"/>
  <c r="U229"/>
  <c r="T229"/>
  <c r="S229"/>
  <c r="R229"/>
  <c r="Q229"/>
  <c r="P229"/>
  <c r="O229"/>
  <c r="N229"/>
  <c r="M229"/>
  <c r="L229"/>
  <c r="K229"/>
  <c r="J229"/>
  <c r="I229"/>
  <c r="H229"/>
  <c r="G229"/>
  <c r="AE228"/>
  <c r="AD228"/>
  <c r="AC228"/>
  <c r="AB228"/>
  <c r="AA228"/>
  <c r="Z228"/>
  <c r="Y228"/>
  <c r="AE227"/>
  <c r="AD227"/>
  <c r="AC227"/>
  <c r="AB227"/>
  <c r="AA227"/>
  <c r="Z227"/>
  <c r="Y227"/>
  <c r="AE226"/>
  <c r="AD226"/>
  <c r="AC226"/>
  <c r="AB226"/>
  <c r="AA226"/>
  <c r="Z226"/>
  <c r="Y226"/>
  <c r="AE225"/>
  <c r="AD225"/>
  <c r="AC225"/>
  <c r="AB225"/>
  <c r="AA225"/>
  <c r="Z225"/>
  <c r="Y225"/>
  <c r="AD224"/>
  <c r="AC224"/>
  <c r="AB224"/>
  <c r="AA224"/>
  <c r="Z224"/>
  <c r="Y224"/>
  <c r="X224"/>
  <c r="W224"/>
  <c r="V224"/>
  <c r="U224"/>
  <c r="T224"/>
  <c r="S224"/>
  <c r="R224"/>
  <c r="Q224"/>
  <c r="P224"/>
  <c r="O224"/>
  <c r="N224"/>
  <c r="M224"/>
  <c r="L224"/>
  <c r="K224"/>
  <c r="J224"/>
  <c r="I224"/>
  <c r="H224"/>
  <c r="G224"/>
  <c r="AD223"/>
  <c r="AC223"/>
  <c r="AB223"/>
  <c r="AA223"/>
  <c r="Z223"/>
  <c r="Y223"/>
  <c r="X223"/>
  <c r="W223"/>
  <c r="V223"/>
  <c r="U223"/>
  <c r="T223"/>
  <c r="S223"/>
  <c r="R223"/>
  <c r="Q223"/>
  <c r="P223"/>
  <c r="O223"/>
  <c r="N223"/>
  <c r="M223"/>
  <c r="L223"/>
  <c r="K223"/>
  <c r="J223"/>
  <c r="I223"/>
  <c r="H223"/>
  <c r="G223"/>
  <c r="AD222"/>
  <c r="AC222"/>
  <c r="AB222"/>
  <c r="AA222"/>
  <c r="Z222"/>
  <c r="Y222"/>
  <c r="X222"/>
  <c r="W222"/>
  <c r="V222"/>
  <c r="U222"/>
  <c r="T222"/>
  <c r="S222"/>
  <c r="R222"/>
  <c r="Q222"/>
  <c r="P222"/>
  <c r="O222"/>
  <c r="N222"/>
  <c r="M222"/>
  <c r="L222"/>
  <c r="K222"/>
  <c r="J222"/>
  <c r="I222"/>
  <c r="H222"/>
  <c r="G222"/>
  <c r="AD221"/>
  <c r="AC221"/>
  <c r="AB221"/>
  <c r="AA221"/>
  <c r="Z221"/>
  <c r="Y221"/>
  <c r="X221"/>
  <c r="W221"/>
  <c r="V221"/>
  <c r="U221"/>
  <c r="T221"/>
  <c r="S221"/>
  <c r="R221"/>
  <c r="Q221"/>
  <c r="P221"/>
  <c r="O221"/>
  <c r="N221"/>
  <c r="M221"/>
  <c r="L221"/>
  <c r="K221"/>
  <c r="J221"/>
  <c r="I221"/>
  <c r="H221"/>
  <c r="G221"/>
  <c r="AD220"/>
  <c r="AC220"/>
  <c r="AB220"/>
  <c r="AA220"/>
  <c r="Z220"/>
  <c r="Y220"/>
  <c r="X220"/>
  <c r="W220"/>
  <c r="V220"/>
  <c r="U220"/>
  <c r="T220"/>
  <c r="S220"/>
  <c r="R220"/>
  <c r="Q220"/>
  <c r="P220"/>
  <c r="O220"/>
  <c r="N220"/>
  <c r="M220"/>
  <c r="L220"/>
  <c r="K220"/>
  <c r="J220"/>
  <c r="I220"/>
  <c r="H220"/>
  <c r="G220"/>
  <c r="Z219"/>
  <c r="X219"/>
  <c r="V219"/>
  <c r="T219"/>
  <c r="R219"/>
  <c r="N219"/>
  <c r="L219"/>
  <c r="J219"/>
  <c r="H219"/>
  <c r="AD218"/>
  <c r="AC218"/>
  <c r="AB218"/>
  <c r="AA218"/>
  <c r="Z218"/>
  <c r="Y218"/>
  <c r="X218"/>
  <c r="W218"/>
  <c r="V218"/>
  <c r="U218"/>
  <c r="T218"/>
  <c r="S218"/>
  <c r="R218"/>
  <c r="Q218"/>
  <c r="P218"/>
  <c r="O218"/>
  <c r="N218"/>
  <c r="M218"/>
  <c r="L218"/>
  <c r="K218"/>
  <c r="J218"/>
  <c r="I218"/>
  <c r="H218"/>
  <c r="G218"/>
  <c r="AE217"/>
  <c r="AD217"/>
  <c r="AC217"/>
  <c r="AB217"/>
  <c r="AA217"/>
  <c r="Z217"/>
  <c r="Y217"/>
  <c r="X217"/>
  <c r="W217"/>
  <c r="V217"/>
  <c r="U217"/>
  <c r="T217"/>
  <c r="S217"/>
  <c r="R217"/>
  <c r="Z216"/>
  <c r="X216"/>
  <c r="V216"/>
  <c r="T216"/>
  <c r="R216"/>
  <c r="N216"/>
  <c r="L216"/>
  <c r="J216"/>
  <c r="H216"/>
  <c r="AE215"/>
  <c r="AD215"/>
  <c r="AC215"/>
  <c r="AB215"/>
  <c r="AA215"/>
  <c r="Z215"/>
  <c r="Y215"/>
  <c r="X215"/>
  <c r="W215"/>
  <c r="V215"/>
  <c r="U215"/>
  <c r="T215"/>
  <c r="S215"/>
  <c r="R215"/>
  <c r="Q215"/>
  <c r="P215"/>
  <c r="O215"/>
  <c r="N215"/>
  <c r="M215"/>
  <c r="L215"/>
  <c r="K215"/>
  <c r="J215"/>
  <c r="I215"/>
  <c r="H215"/>
  <c r="G215"/>
  <c r="AE214"/>
  <c r="AD214"/>
  <c r="AC214"/>
  <c r="AB214"/>
  <c r="AA214"/>
  <c r="Z214"/>
  <c r="Y214"/>
  <c r="X214"/>
  <c r="W214"/>
  <c r="V214"/>
  <c r="U214"/>
  <c r="T214"/>
  <c r="S214"/>
  <c r="R214"/>
  <c r="Q214"/>
  <c r="P214"/>
  <c r="O214"/>
  <c r="N214"/>
  <c r="M214"/>
  <c r="L214"/>
  <c r="K214"/>
  <c r="J214"/>
  <c r="I214"/>
  <c r="H214"/>
  <c r="G214"/>
  <c r="AE213"/>
  <c r="AD213"/>
  <c r="AC213"/>
  <c r="AB213"/>
  <c r="AA213"/>
  <c r="Z213"/>
  <c r="Y213"/>
  <c r="X213"/>
  <c r="W213"/>
  <c r="V213"/>
  <c r="U213"/>
  <c r="T213"/>
  <c r="S213"/>
  <c r="R213"/>
  <c r="Q213"/>
  <c r="P213"/>
  <c r="O213"/>
  <c r="N213"/>
  <c r="M213"/>
  <c r="L213"/>
  <c r="K213"/>
  <c r="J213"/>
  <c r="I213"/>
  <c r="H213"/>
  <c r="G213"/>
  <c r="AE212"/>
  <c r="AD212"/>
  <c r="AC212"/>
  <c r="AB212"/>
  <c r="AA212"/>
  <c r="Z212"/>
  <c r="Y212"/>
  <c r="X212"/>
  <c r="W212"/>
  <c r="V212"/>
  <c r="U212"/>
  <c r="T212"/>
  <c r="S212"/>
  <c r="R212"/>
  <c r="Q212"/>
  <c r="P212"/>
  <c r="O212"/>
  <c r="N212"/>
  <c r="M212"/>
  <c r="L212"/>
  <c r="K212"/>
  <c r="J212"/>
  <c r="I212"/>
  <c r="H212"/>
  <c r="G212"/>
  <c r="AE211"/>
  <c r="AD211"/>
  <c r="AC211"/>
  <c r="AB211"/>
  <c r="AA211"/>
  <c r="Z211"/>
  <c r="Y211"/>
  <c r="X211"/>
  <c r="W211"/>
  <c r="V211"/>
  <c r="U211"/>
  <c r="T211"/>
  <c r="S211"/>
  <c r="R211"/>
  <c r="Q211"/>
  <c r="P211"/>
  <c r="O211"/>
  <c r="N211"/>
  <c r="M211"/>
  <c r="L211"/>
  <c r="K211"/>
  <c r="J211"/>
  <c r="I211"/>
  <c r="H211"/>
  <c r="G211"/>
  <c r="AE210"/>
  <c r="AD210"/>
  <c r="AC210"/>
  <c r="AB210"/>
  <c r="AA210"/>
  <c r="Z210"/>
  <c r="Y210"/>
  <c r="X210"/>
  <c r="W210"/>
  <c r="V210"/>
  <c r="U210"/>
  <c r="T210"/>
  <c r="S210"/>
  <c r="R210"/>
  <c r="Q210"/>
  <c r="P210"/>
  <c r="O210"/>
  <c r="N210"/>
  <c r="M210"/>
  <c r="L210"/>
  <c r="K210"/>
  <c r="J210"/>
  <c r="I210"/>
  <c r="H210"/>
  <c r="G210"/>
  <c r="AE209"/>
  <c r="AD209"/>
  <c r="AC209"/>
  <c r="AB209"/>
  <c r="AA209"/>
  <c r="Z209"/>
  <c r="Y209"/>
  <c r="X209"/>
  <c r="W209"/>
  <c r="V209"/>
  <c r="U209"/>
  <c r="T209"/>
  <c r="S209"/>
  <c r="R209"/>
  <c r="Q209"/>
  <c r="P209"/>
  <c r="O209"/>
  <c r="N209"/>
  <c r="M209"/>
  <c r="L209"/>
  <c r="K209"/>
  <c r="J209"/>
  <c r="I209"/>
  <c r="H209"/>
  <c r="G209"/>
  <c r="AE208"/>
  <c r="AD208"/>
  <c r="AC208"/>
  <c r="AB208"/>
  <c r="AA208"/>
  <c r="Z208"/>
  <c r="Y208"/>
  <c r="X208"/>
  <c r="W208"/>
  <c r="V208"/>
  <c r="U208"/>
  <c r="T208"/>
  <c r="S208"/>
  <c r="R208"/>
  <c r="Q208"/>
  <c r="P208"/>
  <c r="O208"/>
  <c r="N208"/>
  <c r="M208"/>
  <c r="L208"/>
  <c r="K208"/>
  <c r="J208"/>
  <c r="I208"/>
  <c r="H208"/>
  <c r="G208"/>
  <c r="AD207"/>
  <c r="AC207"/>
  <c r="AB207"/>
  <c r="AA207"/>
  <c r="Z207"/>
  <c r="Y207"/>
  <c r="X207"/>
  <c r="W207"/>
  <c r="V207"/>
  <c r="U207"/>
  <c r="T207"/>
  <c r="S207"/>
  <c r="R207"/>
  <c r="Q207"/>
  <c r="P207"/>
  <c r="O207"/>
  <c r="N207"/>
  <c r="M207"/>
  <c r="L207"/>
  <c r="K207"/>
  <c r="J207"/>
  <c r="I207"/>
  <c r="H207"/>
  <c r="G207"/>
  <c r="AD206"/>
  <c r="AC206"/>
  <c r="AB206"/>
  <c r="AA206"/>
  <c r="Z206"/>
  <c r="Y206"/>
  <c r="X206"/>
  <c r="W206"/>
  <c r="V206"/>
  <c r="U206"/>
  <c r="T206"/>
  <c r="S206"/>
  <c r="R206"/>
  <c r="Q206"/>
  <c r="P206"/>
  <c r="O206"/>
  <c r="N206"/>
  <c r="M206"/>
  <c r="L206"/>
  <c r="K206"/>
  <c r="J206"/>
  <c r="I206"/>
  <c r="H206"/>
  <c r="G206"/>
  <c r="AE205"/>
  <c r="AD205"/>
  <c r="AC205"/>
  <c r="AB205"/>
  <c r="AA205"/>
  <c r="Z205"/>
  <c r="Y205"/>
  <c r="X205"/>
  <c r="W205"/>
  <c r="V205"/>
  <c r="U205"/>
  <c r="T205"/>
  <c r="S205"/>
  <c r="R205"/>
  <c r="Q205"/>
  <c r="P205"/>
  <c r="O205"/>
  <c r="N205"/>
  <c r="M205"/>
  <c r="L205"/>
  <c r="K205"/>
  <c r="J205"/>
  <c r="I205"/>
  <c r="H205"/>
  <c r="G205"/>
  <c r="AE204"/>
  <c r="AD204"/>
  <c r="AC204"/>
  <c r="AB204"/>
  <c r="AA204"/>
  <c r="Z204"/>
  <c r="Y204"/>
  <c r="X204"/>
  <c r="W204"/>
  <c r="V204"/>
  <c r="U204"/>
  <c r="T204"/>
  <c r="S204"/>
  <c r="R204"/>
  <c r="Q204"/>
  <c r="P204"/>
  <c r="O204"/>
  <c r="N204"/>
  <c r="M204"/>
  <c r="L204"/>
  <c r="K204"/>
  <c r="J204"/>
  <c r="I204"/>
  <c r="H204"/>
  <c r="G204"/>
  <c r="AE203"/>
  <c r="AD203"/>
  <c r="AC203"/>
  <c r="AB203"/>
  <c r="AA203"/>
  <c r="Z203"/>
  <c r="Y203"/>
  <c r="X203"/>
  <c r="W203"/>
  <c r="V203"/>
  <c r="U203"/>
  <c r="T203"/>
  <c r="S203"/>
  <c r="R203"/>
  <c r="Q203"/>
  <c r="P203"/>
  <c r="O203"/>
  <c r="N203"/>
  <c r="M203"/>
  <c r="L203"/>
  <c r="K203"/>
  <c r="J203"/>
  <c r="I203"/>
  <c r="H203"/>
  <c r="G203"/>
  <c r="AE202"/>
  <c r="AD202"/>
  <c r="AC202"/>
  <c r="AB202"/>
  <c r="AA202"/>
  <c r="Z202"/>
  <c r="Y202"/>
  <c r="X202"/>
  <c r="W202"/>
  <c r="V202"/>
  <c r="U202"/>
  <c r="T202"/>
  <c r="S202"/>
  <c r="R202"/>
  <c r="Q202"/>
  <c r="P202"/>
  <c r="O202"/>
  <c r="N202"/>
  <c r="M202"/>
  <c r="L202"/>
  <c r="K202"/>
  <c r="J202"/>
  <c r="I202"/>
  <c r="H202"/>
  <c r="G202"/>
  <c r="AE201"/>
  <c r="AD201"/>
  <c r="AC201"/>
  <c r="AB201"/>
  <c r="AA201"/>
  <c r="Z201"/>
  <c r="Y201"/>
  <c r="X201"/>
  <c r="W201"/>
  <c r="V201"/>
  <c r="U201"/>
  <c r="T201"/>
  <c r="S201"/>
  <c r="R201"/>
  <c r="Q201"/>
  <c r="P201"/>
  <c r="O201"/>
  <c r="N201"/>
  <c r="M201"/>
  <c r="L201"/>
  <c r="K201"/>
  <c r="J201"/>
  <c r="I201"/>
  <c r="H201"/>
  <c r="G201"/>
  <c r="AE200"/>
  <c r="AD200"/>
  <c r="AC200"/>
  <c r="AB200"/>
  <c r="AA200"/>
  <c r="Z200"/>
  <c r="Y200"/>
  <c r="X200"/>
  <c r="W200"/>
  <c r="V200"/>
  <c r="U200"/>
  <c r="T200"/>
  <c r="S200"/>
  <c r="R200"/>
  <c r="Q200"/>
  <c r="P200"/>
  <c r="O200"/>
  <c r="N200"/>
  <c r="M200"/>
  <c r="L200"/>
  <c r="K200"/>
  <c r="J200"/>
  <c r="I200"/>
  <c r="H200"/>
  <c r="G200"/>
  <c r="AE199"/>
  <c r="AD199"/>
  <c r="AC199"/>
  <c r="AB199"/>
  <c r="AA199"/>
  <c r="Z199"/>
  <c r="Y199"/>
  <c r="X199"/>
  <c r="W199"/>
  <c r="V199"/>
  <c r="U199"/>
  <c r="T199"/>
  <c r="S199"/>
  <c r="R199"/>
  <c r="Q199"/>
  <c r="P199"/>
  <c r="O199"/>
  <c r="N199"/>
  <c r="M199"/>
  <c r="L199"/>
  <c r="K199"/>
  <c r="J199"/>
  <c r="I199"/>
  <c r="H199"/>
  <c r="G199"/>
  <c r="AE198"/>
  <c r="AD198"/>
  <c r="AC198"/>
  <c r="AB198"/>
  <c r="AA198"/>
  <c r="Z198"/>
  <c r="Y198"/>
  <c r="X198"/>
  <c r="W198"/>
  <c r="V198"/>
  <c r="U198"/>
  <c r="T198"/>
  <c r="S198"/>
  <c r="R198"/>
  <c r="Q198"/>
  <c r="P198"/>
  <c r="O198"/>
  <c r="N198"/>
  <c r="M198"/>
  <c r="L198"/>
  <c r="K198"/>
  <c r="J198"/>
  <c r="I198"/>
  <c r="H198"/>
  <c r="G198"/>
  <c r="AE197"/>
  <c r="AD197"/>
  <c r="AC197"/>
  <c r="AB197"/>
  <c r="AA197"/>
  <c r="Z197"/>
  <c r="Y197"/>
  <c r="X197"/>
  <c r="W197"/>
  <c r="V197"/>
  <c r="U197"/>
  <c r="T197"/>
  <c r="S197"/>
  <c r="R197"/>
  <c r="Q197"/>
  <c r="P197"/>
  <c r="O197"/>
  <c r="N197"/>
  <c r="M197"/>
  <c r="L197"/>
  <c r="K197"/>
  <c r="J197"/>
  <c r="I197"/>
  <c r="H197"/>
  <c r="G197"/>
  <c r="AE196"/>
  <c r="AD196"/>
  <c r="AC196"/>
  <c r="AB196"/>
  <c r="AA196"/>
  <c r="Z196"/>
  <c r="Y196"/>
  <c r="X196"/>
  <c r="W196"/>
  <c r="V196"/>
  <c r="U196"/>
  <c r="T196"/>
  <c r="S196"/>
  <c r="R196"/>
  <c r="Q196"/>
  <c r="P196"/>
  <c r="O196"/>
  <c r="N196"/>
  <c r="M196"/>
  <c r="L196"/>
  <c r="K196"/>
  <c r="J196"/>
  <c r="I196"/>
  <c r="H196"/>
  <c r="G196"/>
  <c r="AE195"/>
  <c r="AD195"/>
  <c r="AC195"/>
  <c r="AB195"/>
  <c r="AA195"/>
  <c r="Z195"/>
  <c r="Y195"/>
  <c r="X195"/>
  <c r="W195"/>
  <c r="V195"/>
  <c r="U195"/>
  <c r="T195"/>
  <c r="S195"/>
  <c r="R195"/>
  <c r="Q195"/>
  <c r="P195"/>
  <c r="O195"/>
  <c r="N195"/>
  <c r="M195"/>
  <c r="L195"/>
  <c r="K195"/>
  <c r="J195"/>
  <c r="I195"/>
  <c r="H195"/>
  <c r="G195"/>
  <c r="AE194"/>
  <c r="AD194"/>
  <c r="AC194"/>
  <c r="AB194"/>
  <c r="AA194"/>
  <c r="Z194"/>
  <c r="Y194"/>
  <c r="X194"/>
  <c r="W194"/>
  <c r="V194"/>
  <c r="U194"/>
  <c r="T194"/>
  <c r="S194"/>
  <c r="R194"/>
  <c r="Q194"/>
  <c r="P194"/>
  <c r="O194"/>
  <c r="N194"/>
  <c r="M194"/>
  <c r="L194"/>
  <c r="K194"/>
  <c r="J194"/>
  <c r="I194"/>
  <c r="H194"/>
  <c r="G194"/>
  <c r="AE193"/>
  <c r="AD193"/>
  <c r="AC193"/>
  <c r="AB193"/>
  <c r="AA193"/>
  <c r="Z193"/>
  <c r="Y193"/>
  <c r="X193"/>
  <c r="W193"/>
  <c r="V193"/>
  <c r="U193"/>
  <c r="T193"/>
  <c r="S193"/>
  <c r="R193"/>
  <c r="Q193"/>
  <c r="P193"/>
  <c r="O193"/>
  <c r="N193"/>
  <c r="M193"/>
  <c r="L193"/>
  <c r="K193"/>
  <c r="J193"/>
  <c r="I193"/>
  <c r="H193"/>
  <c r="G193"/>
  <c r="AE192"/>
  <c r="AD192"/>
  <c r="AC192"/>
  <c r="AB192"/>
  <c r="AA192"/>
  <c r="Z192"/>
  <c r="Y192"/>
  <c r="X192"/>
  <c r="W192"/>
  <c r="V192"/>
  <c r="U192"/>
  <c r="T192"/>
  <c r="S192"/>
  <c r="R192"/>
  <c r="Q192"/>
  <c r="P192"/>
  <c r="O192"/>
  <c r="N192"/>
  <c r="M192"/>
  <c r="L192"/>
  <c r="K192"/>
  <c r="J192"/>
  <c r="I192"/>
  <c r="H192"/>
  <c r="G192"/>
  <c r="AE191"/>
  <c r="AD191"/>
  <c r="AC191"/>
  <c r="AB191"/>
  <c r="AA191"/>
  <c r="Z191"/>
  <c r="Y191"/>
  <c r="X191"/>
  <c r="W191"/>
  <c r="V191"/>
  <c r="U191"/>
  <c r="T191"/>
  <c r="S191"/>
  <c r="R191"/>
  <c r="Q191"/>
  <c r="P191"/>
  <c r="O191"/>
  <c r="N191"/>
  <c r="M191"/>
  <c r="L191"/>
  <c r="K191"/>
  <c r="J191"/>
  <c r="I191"/>
  <c r="H191"/>
  <c r="G191"/>
  <c r="AE190"/>
  <c r="AD190"/>
  <c r="AC190"/>
  <c r="AB190"/>
  <c r="AA190"/>
  <c r="Z190"/>
  <c r="Y190"/>
  <c r="X190"/>
  <c r="W190"/>
  <c r="V190"/>
  <c r="U190"/>
  <c r="T190"/>
  <c r="S190"/>
  <c r="R190"/>
  <c r="Q190"/>
  <c r="P190"/>
  <c r="O190"/>
  <c r="N190"/>
  <c r="M190"/>
  <c r="L190"/>
  <c r="K190"/>
  <c r="J190"/>
  <c r="I190"/>
  <c r="H190"/>
  <c r="G190"/>
  <c r="AE189"/>
  <c r="AD189"/>
  <c r="AC189"/>
  <c r="AB189"/>
  <c r="AA189"/>
  <c r="Z189"/>
  <c r="Y189"/>
  <c r="X189"/>
  <c r="W189"/>
  <c r="V189"/>
  <c r="U189"/>
  <c r="T189"/>
  <c r="S189"/>
  <c r="R189"/>
  <c r="Q189"/>
  <c r="P189"/>
  <c r="O189"/>
  <c r="N189"/>
  <c r="M189"/>
  <c r="L189"/>
  <c r="K189"/>
  <c r="J189"/>
  <c r="I189"/>
  <c r="H189"/>
  <c r="G189"/>
  <c r="AE188"/>
  <c r="AD188"/>
  <c r="AC188"/>
  <c r="AB188"/>
  <c r="AA188"/>
  <c r="Z188"/>
  <c r="Y188"/>
  <c r="X188"/>
  <c r="W188"/>
  <c r="V188"/>
  <c r="U188"/>
  <c r="T188"/>
  <c r="S188"/>
  <c r="R188"/>
  <c r="Q188"/>
  <c r="P188"/>
  <c r="O188"/>
  <c r="N188"/>
  <c r="M188"/>
  <c r="L188"/>
  <c r="K188"/>
  <c r="J188"/>
  <c r="I188"/>
  <c r="H188"/>
  <c r="G188"/>
  <c r="AE187"/>
  <c r="AD187"/>
  <c r="AC187"/>
  <c r="AB187"/>
  <c r="AA187"/>
  <c r="Z187"/>
  <c r="Y187"/>
  <c r="X187"/>
  <c r="W187"/>
  <c r="V187"/>
  <c r="U187"/>
  <c r="T187"/>
  <c r="S187"/>
  <c r="R187"/>
  <c r="Q187"/>
  <c r="P187"/>
  <c r="O187"/>
  <c r="N187"/>
  <c r="M187"/>
  <c r="L187"/>
  <c r="K187"/>
  <c r="J187"/>
  <c r="I187"/>
  <c r="H187"/>
  <c r="G187"/>
  <c r="AE186"/>
  <c r="AD186"/>
  <c r="AC186"/>
  <c r="AB186"/>
  <c r="AA186"/>
  <c r="Z186"/>
  <c r="Y186"/>
  <c r="X186"/>
  <c r="W186"/>
  <c r="V186"/>
  <c r="U186"/>
  <c r="T186"/>
  <c r="S186"/>
  <c r="R186"/>
  <c r="Q186"/>
  <c r="P186"/>
  <c r="O186"/>
  <c r="N186"/>
  <c r="M186"/>
  <c r="L186"/>
  <c r="K186"/>
  <c r="J186"/>
  <c r="I186"/>
  <c r="H186"/>
  <c r="G186"/>
  <c r="AE185"/>
  <c r="AD185"/>
  <c r="AC185"/>
  <c r="AB185"/>
  <c r="AA185"/>
  <c r="Z185"/>
  <c r="Y185"/>
  <c r="X185"/>
  <c r="W185"/>
  <c r="V185"/>
  <c r="U185"/>
  <c r="T185"/>
  <c r="S185"/>
  <c r="R185"/>
  <c r="Q185"/>
  <c r="P185"/>
  <c r="O185"/>
  <c r="N185"/>
  <c r="M185"/>
  <c r="L185"/>
  <c r="K185"/>
  <c r="J185"/>
  <c r="I185"/>
  <c r="H185"/>
  <c r="G185"/>
  <c r="Z184"/>
  <c r="X184"/>
  <c r="V184"/>
  <c r="T184"/>
  <c r="R184"/>
  <c r="N184"/>
  <c r="L184"/>
  <c r="J184"/>
  <c r="H184"/>
  <c r="AE183"/>
  <c r="AD183"/>
  <c r="AC183"/>
  <c r="AB183"/>
  <c r="AA183"/>
  <c r="Z183"/>
  <c r="Y183"/>
  <c r="X183"/>
  <c r="W183"/>
  <c r="V183"/>
  <c r="U183"/>
  <c r="T183"/>
  <c r="S183"/>
  <c r="R183"/>
  <c r="Q183"/>
  <c r="P183"/>
  <c r="O183"/>
  <c r="N183"/>
  <c r="M183"/>
  <c r="L183"/>
  <c r="K183"/>
  <c r="J183"/>
  <c r="I183"/>
  <c r="H183"/>
  <c r="G183"/>
  <c r="AE182"/>
  <c r="AD182"/>
  <c r="AC182"/>
  <c r="AB182"/>
  <c r="AA182"/>
  <c r="Z182"/>
  <c r="Y182"/>
  <c r="X182"/>
  <c r="W182"/>
  <c r="V182"/>
  <c r="U182"/>
  <c r="T182"/>
  <c r="S182"/>
  <c r="R182"/>
  <c r="Q182"/>
  <c r="P182"/>
  <c r="O182"/>
  <c r="N182"/>
  <c r="M182"/>
  <c r="L182"/>
  <c r="K182"/>
  <c r="J182"/>
  <c r="I182"/>
  <c r="H182"/>
  <c r="G182"/>
  <c r="AE181"/>
  <c r="AD181"/>
  <c r="AC181"/>
  <c r="AB181"/>
  <c r="AA181"/>
  <c r="Z181"/>
  <c r="Y181"/>
  <c r="X181"/>
  <c r="W181"/>
  <c r="V181"/>
  <c r="U181"/>
  <c r="T181"/>
  <c r="S181"/>
  <c r="R181"/>
  <c r="Q181"/>
  <c r="P181"/>
  <c r="O181"/>
  <c r="N181"/>
  <c r="M181"/>
  <c r="L181"/>
  <c r="K181"/>
  <c r="J181"/>
  <c r="I181"/>
  <c r="H181"/>
  <c r="G181"/>
  <c r="AE180"/>
  <c r="AD180"/>
  <c r="AC180"/>
  <c r="AB180"/>
  <c r="AA180"/>
  <c r="Z180"/>
  <c r="Y180"/>
  <c r="X180"/>
  <c r="W180"/>
  <c r="V180"/>
  <c r="U180"/>
  <c r="T180"/>
  <c r="S180"/>
  <c r="R180"/>
  <c r="Q180"/>
  <c r="P180"/>
  <c r="O180"/>
  <c r="N180"/>
  <c r="M180"/>
  <c r="L180"/>
  <c r="K180"/>
  <c r="J180"/>
  <c r="I180"/>
  <c r="H180"/>
  <c r="G180"/>
  <c r="AE179"/>
  <c r="AD179"/>
  <c r="AC179"/>
  <c r="AB179"/>
  <c r="AA179"/>
  <c r="Z179"/>
  <c r="Y179"/>
  <c r="X179"/>
  <c r="W179"/>
  <c r="V179"/>
  <c r="U179"/>
  <c r="T179"/>
  <c r="S179"/>
  <c r="R179"/>
  <c r="Q179"/>
  <c r="P179"/>
  <c r="O179"/>
  <c r="N179"/>
  <c r="M179"/>
  <c r="L179"/>
  <c r="K179"/>
  <c r="J179"/>
  <c r="I179"/>
  <c r="H179"/>
  <c r="G179"/>
  <c r="AE178"/>
  <c r="AD178"/>
  <c r="AC178"/>
  <c r="AB178"/>
  <c r="AA178"/>
  <c r="Z178"/>
  <c r="Y178"/>
  <c r="X178"/>
  <c r="W178"/>
  <c r="V178"/>
  <c r="U178"/>
  <c r="T178"/>
  <c r="S178"/>
  <c r="R178"/>
  <c r="Q178"/>
  <c r="P178"/>
  <c r="O178"/>
  <c r="N178"/>
  <c r="M178"/>
  <c r="L178"/>
  <c r="K178"/>
  <c r="J178"/>
  <c r="I178"/>
  <c r="H178"/>
  <c r="G178"/>
  <c r="AE177"/>
  <c r="AD177"/>
  <c r="AC177"/>
  <c r="AB177"/>
  <c r="AA177"/>
  <c r="Z177"/>
  <c r="Y177"/>
  <c r="X177"/>
  <c r="W177"/>
  <c r="V177"/>
  <c r="U177"/>
  <c r="T177"/>
  <c r="S177"/>
  <c r="R177"/>
  <c r="Q177"/>
  <c r="P177"/>
  <c r="O177"/>
  <c r="N177"/>
  <c r="M177"/>
  <c r="L177"/>
  <c r="K177"/>
  <c r="J177"/>
  <c r="I177"/>
  <c r="H177"/>
  <c r="G177"/>
  <c r="Z176"/>
  <c r="X176"/>
  <c r="V176"/>
  <c r="T176"/>
  <c r="R176"/>
  <c r="N176"/>
  <c r="L176"/>
  <c r="J176"/>
  <c r="H176"/>
  <c r="AD175"/>
  <c r="AC175"/>
  <c r="AB175"/>
  <c r="AA175"/>
  <c r="Z175"/>
  <c r="Y175"/>
  <c r="X175"/>
  <c r="W175"/>
  <c r="V175"/>
  <c r="U175"/>
  <c r="T175"/>
  <c r="S175"/>
  <c r="R175"/>
  <c r="Q175"/>
  <c r="P175"/>
  <c r="O175"/>
  <c r="N175"/>
  <c r="M175"/>
  <c r="L175"/>
  <c r="K175"/>
  <c r="J175"/>
  <c r="I175"/>
  <c r="H175"/>
  <c r="G175"/>
  <c r="AE174"/>
  <c r="AD174"/>
  <c r="AC174"/>
  <c r="AB174"/>
  <c r="AA174"/>
  <c r="Z174"/>
  <c r="Y174"/>
  <c r="X174"/>
  <c r="W174"/>
  <c r="V174"/>
  <c r="U174"/>
  <c r="T174"/>
  <c r="S174"/>
  <c r="R174"/>
  <c r="Q174"/>
  <c r="P174"/>
  <c r="O174"/>
  <c r="N174"/>
  <c r="M174"/>
  <c r="L174"/>
  <c r="K174"/>
  <c r="J174"/>
  <c r="I174"/>
  <c r="H174"/>
  <c r="G174"/>
  <c r="AE173"/>
  <c r="AD173"/>
  <c r="AC173"/>
  <c r="AB173"/>
  <c r="AA173"/>
  <c r="Z173"/>
  <c r="Y173"/>
  <c r="X173"/>
  <c r="W173"/>
  <c r="V173"/>
  <c r="U173"/>
  <c r="T173"/>
  <c r="S173"/>
  <c r="R173"/>
  <c r="Q173"/>
  <c r="P173"/>
  <c r="O173"/>
  <c r="N173"/>
  <c r="M173"/>
  <c r="L173"/>
  <c r="K173"/>
  <c r="J173"/>
  <c r="I173"/>
  <c r="H173"/>
  <c r="G173"/>
  <c r="AE172"/>
  <c r="AD172"/>
  <c r="AC172"/>
  <c r="AB172"/>
  <c r="AA172"/>
  <c r="Z172"/>
  <c r="Y172"/>
  <c r="X172"/>
  <c r="W172"/>
  <c r="V172"/>
  <c r="U172"/>
  <c r="T172"/>
  <c r="S172"/>
  <c r="R172"/>
  <c r="Q172"/>
  <c r="P172"/>
  <c r="O172"/>
  <c r="N172"/>
  <c r="M172"/>
  <c r="L172"/>
  <c r="K172"/>
  <c r="J172"/>
  <c r="I172"/>
  <c r="H172"/>
  <c r="G172"/>
  <c r="AE171"/>
  <c r="AD171"/>
  <c r="AC171"/>
  <c r="AB171"/>
  <c r="AA171"/>
  <c r="Z171"/>
  <c r="Y171"/>
  <c r="X171"/>
  <c r="W171"/>
  <c r="V171"/>
  <c r="U171"/>
  <c r="T171"/>
  <c r="S171"/>
  <c r="R171"/>
  <c r="Q171"/>
  <c r="P171"/>
  <c r="O171"/>
  <c r="N171"/>
  <c r="M171"/>
  <c r="L171"/>
  <c r="K171"/>
  <c r="J171"/>
  <c r="I171"/>
  <c r="H171"/>
  <c r="G171"/>
  <c r="AE170"/>
  <c r="AD170"/>
  <c r="AC170"/>
  <c r="AB170"/>
  <c r="AA170"/>
  <c r="Z170"/>
  <c r="Y170"/>
  <c r="X170"/>
  <c r="W170"/>
  <c r="V170"/>
  <c r="U170"/>
  <c r="T170"/>
  <c r="S170"/>
  <c r="R170"/>
  <c r="Q170"/>
  <c r="P170"/>
  <c r="O170"/>
  <c r="N170"/>
  <c r="M170"/>
  <c r="L170"/>
  <c r="K170"/>
  <c r="J170"/>
  <c r="I170"/>
  <c r="H170"/>
  <c r="G170"/>
  <c r="AE169"/>
  <c r="AD169"/>
  <c r="AC169"/>
  <c r="AB169"/>
  <c r="AA169"/>
  <c r="Z169"/>
  <c r="Y169"/>
  <c r="X169"/>
  <c r="W169"/>
  <c r="V169"/>
  <c r="U169"/>
  <c r="T169"/>
  <c r="S169"/>
  <c r="R169"/>
  <c r="Q169"/>
  <c r="P169"/>
  <c r="O169"/>
  <c r="N169"/>
  <c r="M169"/>
  <c r="L169"/>
  <c r="K169"/>
  <c r="J169"/>
  <c r="I169"/>
  <c r="H169"/>
  <c r="G169"/>
  <c r="AE168"/>
  <c r="AD168"/>
  <c r="AC168"/>
  <c r="AB168"/>
  <c r="AA168"/>
  <c r="Z168"/>
  <c r="Y168"/>
  <c r="X168"/>
  <c r="W168"/>
  <c r="V168"/>
  <c r="U168"/>
  <c r="T168"/>
  <c r="S168"/>
  <c r="R168"/>
  <c r="Q168"/>
  <c r="P168"/>
  <c r="O168"/>
  <c r="N168"/>
  <c r="M168"/>
  <c r="L168"/>
  <c r="K168"/>
  <c r="J168"/>
  <c r="I168"/>
  <c r="H168"/>
  <c r="G168"/>
  <c r="AE167"/>
  <c r="AD167"/>
  <c r="AC167"/>
  <c r="AB167"/>
  <c r="AA167"/>
  <c r="Z167"/>
  <c r="Y167"/>
  <c r="X167"/>
  <c r="W167"/>
  <c r="V167"/>
  <c r="U167"/>
  <c r="T167"/>
  <c r="S167"/>
  <c r="R167"/>
  <c r="Q167"/>
  <c r="P167"/>
  <c r="O167"/>
  <c r="N167"/>
  <c r="M167"/>
  <c r="L167"/>
  <c r="K167"/>
  <c r="J167"/>
  <c r="I167"/>
  <c r="H167"/>
  <c r="G167"/>
  <c r="Z166"/>
  <c r="X166"/>
  <c r="V166"/>
  <c r="T166"/>
  <c r="R166"/>
  <c r="N166"/>
  <c r="L166"/>
  <c r="J166"/>
  <c r="H166"/>
  <c r="AD165"/>
  <c r="AC165"/>
  <c r="AB165"/>
  <c r="AA165"/>
  <c r="Z165"/>
  <c r="Y165"/>
  <c r="X165"/>
  <c r="W165"/>
  <c r="V165"/>
  <c r="U165"/>
  <c r="T165"/>
  <c r="S165"/>
  <c r="R165"/>
  <c r="Q165"/>
  <c r="P165"/>
  <c r="O165"/>
  <c r="N165"/>
  <c r="M165"/>
  <c r="L165"/>
  <c r="K165"/>
  <c r="J165"/>
  <c r="I165"/>
  <c r="H165"/>
  <c r="G165"/>
  <c r="AD164"/>
  <c r="AC164"/>
  <c r="AB164"/>
  <c r="AA164"/>
  <c r="Z164"/>
  <c r="Y164"/>
  <c r="X164"/>
  <c r="W164"/>
  <c r="V164"/>
  <c r="U164"/>
  <c r="T164"/>
  <c r="S164"/>
  <c r="R164"/>
  <c r="Q164"/>
  <c r="P164"/>
  <c r="O164"/>
  <c r="N164"/>
  <c r="M164"/>
  <c r="L164"/>
  <c r="K164"/>
  <c r="J164"/>
  <c r="I164"/>
  <c r="H164"/>
  <c r="G164"/>
  <c r="AD163"/>
  <c r="AC163"/>
  <c r="AB163"/>
  <c r="AA163"/>
  <c r="Z163"/>
  <c r="Y163"/>
  <c r="X163"/>
  <c r="W163"/>
  <c r="V163"/>
  <c r="U163"/>
  <c r="T163"/>
  <c r="S163"/>
  <c r="R163"/>
  <c r="Q163"/>
  <c r="P163"/>
  <c r="O163"/>
  <c r="N163"/>
  <c r="M163"/>
  <c r="L163"/>
  <c r="K163"/>
  <c r="J163"/>
  <c r="I163"/>
  <c r="H163"/>
  <c r="G163"/>
  <c r="AE162"/>
  <c r="AD162"/>
  <c r="AC162"/>
  <c r="AB162"/>
  <c r="AA162"/>
  <c r="Z162"/>
  <c r="Y162"/>
  <c r="X162"/>
  <c r="W162"/>
  <c r="V162"/>
  <c r="U162"/>
  <c r="T162"/>
  <c r="S162"/>
  <c r="R162"/>
  <c r="Q162"/>
  <c r="P162"/>
  <c r="O162"/>
  <c r="N162"/>
  <c r="M162"/>
  <c r="L162"/>
  <c r="K162"/>
  <c r="J162"/>
  <c r="I162"/>
  <c r="H162"/>
  <c r="G162"/>
  <c r="AE161"/>
  <c r="AD161"/>
  <c r="AC161"/>
  <c r="AB161"/>
  <c r="AA161"/>
  <c r="Z161"/>
  <c r="Y161"/>
  <c r="X161"/>
  <c r="W161"/>
  <c r="V161"/>
  <c r="U161"/>
  <c r="T161"/>
  <c r="S161"/>
  <c r="R161"/>
  <c r="Q161"/>
  <c r="P161"/>
  <c r="O161"/>
  <c r="N161"/>
  <c r="M161"/>
  <c r="L161"/>
  <c r="K161"/>
  <c r="J161"/>
  <c r="I161"/>
  <c r="H161"/>
  <c r="G161"/>
  <c r="AE160"/>
  <c r="AD160"/>
  <c r="AC160"/>
  <c r="AB160"/>
  <c r="AA160"/>
  <c r="Z160"/>
  <c r="Y160"/>
  <c r="X160"/>
  <c r="W160"/>
  <c r="V160"/>
  <c r="U160"/>
  <c r="T160"/>
  <c r="S160"/>
  <c r="R160"/>
  <c r="Q160"/>
  <c r="P160"/>
  <c r="O160"/>
  <c r="N160"/>
  <c r="M160"/>
  <c r="L160"/>
  <c r="K160"/>
  <c r="J160"/>
  <c r="I160"/>
  <c r="H160"/>
  <c r="G160"/>
  <c r="AE159"/>
  <c r="AD159"/>
  <c r="AC159"/>
  <c r="AB159"/>
  <c r="AA159"/>
  <c r="Z159"/>
  <c r="Y159"/>
  <c r="X159"/>
  <c r="W159"/>
  <c r="V159"/>
  <c r="U159"/>
  <c r="T159"/>
  <c r="S159"/>
  <c r="R159"/>
  <c r="Q159"/>
  <c r="P159"/>
  <c r="O159"/>
  <c r="N159"/>
  <c r="M159"/>
  <c r="L159"/>
  <c r="K159"/>
  <c r="J159"/>
  <c r="I159"/>
  <c r="H159"/>
  <c r="G159"/>
  <c r="AE158"/>
  <c r="AD158"/>
  <c r="AC158"/>
  <c r="AB158"/>
  <c r="AA158"/>
  <c r="Z158"/>
  <c r="Y158"/>
  <c r="X158"/>
  <c r="W158"/>
  <c r="V158"/>
  <c r="U158"/>
  <c r="T158"/>
  <c r="S158"/>
  <c r="R158"/>
  <c r="Q158"/>
  <c r="P158"/>
  <c r="O158"/>
  <c r="N158"/>
  <c r="M158"/>
  <c r="L158"/>
  <c r="K158"/>
  <c r="J158"/>
  <c r="I158"/>
  <c r="H158"/>
  <c r="G158"/>
  <c r="AE157"/>
  <c r="AD157"/>
  <c r="AC157"/>
  <c r="AB157"/>
  <c r="AA157"/>
  <c r="Z157"/>
  <c r="Y157"/>
  <c r="X157"/>
  <c r="W157"/>
  <c r="V157"/>
  <c r="U157"/>
  <c r="T157"/>
  <c r="S157"/>
  <c r="R157"/>
  <c r="Q157"/>
  <c r="P157"/>
  <c r="O157"/>
  <c r="N157"/>
  <c r="M157"/>
  <c r="L157"/>
  <c r="K157"/>
  <c r="J157"/>
  <c r="I157"/>
  <c r="H157"/>
  <c r="G157"/>
  <c r="AE156"/>
  <c r="AD156"/>
  <c r="AC156"/>
  <c r="AB156"/>
  <c r="AA156"/>
  <c r="Z156"/>
  <c r="Y156"/>
  <c r="X156"/>
  <c r="W156"/>
  <c r="V156"/>
  <c r="U156"/>
  <c r="T156"/>
  <c r="S156"/>
  <c r="R156"/>
  <c r="Q156"/>
  <c r="P156"/>
  <c r="O156"/>
  <c r="N156"/>
  <c r="M156"/>
  <c r="L156"/>
  <c r="K156"/>
  <c r="J156"/>
  <c r="I156"/>
  <c r="H156"/>
  <c r="G156"/>
  <c r="AE155"/>
  <c r="AD155"/>
  <c r="AC155"/>
  <c r="AB155"/>
  <c r="AA155"/>
  <c r="Z155"/>
  <c r="Y155"/>
  <c r="X155"/>
  <c r="W155"/>
  <c r="V155"/>
  <c r="U155"/>
  <c r="T155"/>
  <c r="S155"/>
  <c r="R155"/>
  <c r="Q155"/>
  <c r="P155"/>
  <c r="O155"/>
  <c r="N155"/>
  <c r="M155"/>
  <c r="L155"/>
  <c r="K155"/>
  <c r="J155"/>
  <c r="I155"/>
  <c r="H155"/>
  <c r="G155"/>
  <c r="AE154"/>
  <c r="AD154"/>
  <c r="AC154"/>
  <c r="AB154"/>
  <c r="AA154"/>
  <c r="Z154"/>
  <c r="Y154"/>
  <c r="X154"/>
  <c r="W154"/>
  <c r="V154"/>
  <c r="U154"/>
  <c r="T154"/>
  <c r="S154"/>
  <c r="R154"/>
  <c r="Q154"/>
  <c r="P154"/>
  <c r="O154"/>
  <c r="N154"/>
  <c r="M154"/>
  <c r="L154"/>
  <c r="K154"/>
  <c r="J154"/>
  <c r="I154"/>
  <c r="H154"/>
  <c r="G154"/>
  <c r="Z153"/>
  <c r="X153"/>
  <c r="V153"/>
  <c r="T153"/>
  <c r="R153"/>
  <c r="N153"/>
  <c r="L153"/>
  <c r="J153"/>
  <c r="H153"/>
  <c r="AD152"/>
  <c r="AC152"/>
  <c r="AB152"/>
  <c r="AA152"/>
  <c r="Z152"/>
  <c r="Y152"/>
  <c r="X152"/>
  <c r="W152"/>
  <c r="V152"/>
  <c r="U152"/>
  <c r="T152"/>
  <c r="S152"/>
  <c r="R152"/>
  <c r="Q152"/>
  <c r="P152"/>
  <c r="O152"/>
  <c r="N152"/>
  <c r="M152"/>
  <c r="L152"/>
  <c r="K152"/>
  <c r="J152"/>
  <c r="I152"/>
  <c r="H152"/>
  <c r="G152"/>
  <c r="AE151"/>
  <c r="AD151"/>
  <c r="AC151"/>
  <c r="AB151"/>
  <c r="AA151"/>
  <c r="Z151"/>
  <c r="Y151"/>
  <c r="X151"/>
  <c r="W151"/>
  <c r="V151"/>
  <c r="U151"/>
  <c r="T151"/>
  <c r="S151"/>
  <c r="R151"/>
  <c r="Q151"/>
  <c r="P151"/>
  <c r="O151"/>
  <c r="N151"/>
  <c r="M151"/>
  <c r="L151"/>
  <c r="K151"/>
  <c r="J151"/>
  <c r="I151"/>
  <c r="H151"/>
  <c r="G151"/>
  <c r="AE150"/>
  <c r="AD150"/>
  <c r="AC150"/>
  <c r="AB150"/>
  <c r="AA150"/>
  <c r="Z150"/>
  <c r="Y150"/>
  <c r="X150"/>
  <c r="W150"/>
  <c r="V150"/>
  <c r="U150"/>
  <c r="T150"/>
  <c r="S150"/>
  <c r="R150"/>
  <c r="Q150"/>
  <c r="P150"/>
  <c r="O150"/>
  <c r="N150"/>
  <c r="M150"/>
  <c r="L150"/>
  <c r="K150"/>
  <c r="J150"/>
  <c r="I150"/>
  <c r="H150"/>
  <c r="G150"/>
  <c r="AE149"/>
  <c r="AD149"/>
  <c r="AC149"/>
  <c r="AB149"/>
  <c r="AA149"/>
  <c r="Z149"/>
  <c r="Y149"/>
  <c r="X149"/>
  <c r="W149"/>
  <c r="V149"/>
  <c r="U149"/>
  <c r="T149"/>
  <c r="S149"/>
  <c r="R149"/>
  <c r="Q149"/>
  <c r="P149"/>
  <c r="O149"/>
  <c r="N149"/>
  <c r="M149"/>
  <c r="L149"/>
  <c r="K149"/>
  <c r="J149"/>
  <c r="I149"/>
  <c r="H149"/>
  <c r="G149"/>
  <c r="AE148"/>
  <c r="AD148"/>
  <c r="AC148"/>
  <c r="AB148"/>
  <c r="AA148"/>
  <c r="Z148"/>
  <c r="Y148"/>
  <c r="X148"/>
  <c r="W148"/>
  <c r="V148"/>
  <c r="U148"/>
  <c r="T148"/>
  <c r="S148"/>
  <c r="R148"/>
  <c r="Q148"/>
  <c r="P148"/>
  <c r="O148"/>
  <c r="N148"/>
  <c r="M148"/>
  <c r="L148"/>
  <c r="K148"/>
  <c r="J148"/>
  <c r="I148"/>
  <c r="H148"/>
  <c r="G148"/>
  <c r="AD147"/>
  <c r="AC147"/>
  <c r="AB147"/>
  <c r="AA147"/>
  <c r="Z147"/>
  <c r="Y147"/>
  <c r="X147"/>
  <c r="W147"/>
  <c r="V147"/>
  <c r="U147"/>
  <c r="T147"/>
  <c r="S147"/>
  <c r="R147"/>
  <c r="Q147"/>
  <c r="P147"/>
  <c r="O147"/>
  <c r="N147"/>
  <c r="M147"/>
  <c r="L147"/>
  <c r="K147"/>
  <c r="J147"/>
  <c r="I147"/>
  <c r="H147"/>
  <c r="G147"/>
  <c r="AD146"/>
  <c r="AC146"/>
  <c r="AB146"/>
  <c r="AA146"/>
  <c r="Z146"/>
  <c r="Y146"/>
  <c r="X146"/>
  <c r="W146"/>
  <c r="V146"/>
  <c r="U146"/>
  <c r="T146"/>
  <c r="S146"/>
  <c r="R146"/>
  <c r="Q146"/>
  <c r="P146"/>
  <c r="O146"/>
  <c r="N146"/>
  <c r="M146"/>
  <c r="L146"/>
  <c r="K146"/>
  <c r="J146"/>
  <c r="I146"/>
  <c r="H146"/>
  <c r="G146"/>
  <c r="Z145"/>
  <c r="X145"/>
  <c r="V145"/>
  <c r="T145"/>
  <c r="R145"/>
  <c r="N145"/>
  <c r="L145"/>
  <c r="J145"/>
  <c r="H145"/>
  <c r="AD144"/>
  <c r="AC144"/>
  <c r="AB144"/>
  <c r="AA144"/>
  <c r="Z144"/>
  <c r="Y144"/>
  <c r="X144"/>
  <c r="W144"/>
  <c r="V144"/>
  <c r="U144"/>
  <c r="T144"/>
  <c r="S144"/>
  <c r="R144"/>
  <c r="Q144"/>
  <c r="P144"/>
  <c r="O144"/>
  <c r="N144"/>
  <c r="M144"/>
  <c r="L144"/>
  <c r="K144"/>
  <c r="J144"/>
  <c r="I144"/>
  <c r="H144"/>
  <c r="G144"/>
  <c r="AD143"/>
  <c r="AC143"/>
  <c r="AB143"/>
  <c r="AA143"/>
  <c r="Z143"/>
  <c r="Y143"/>
  <c r="X143"/>
  <c r="W143"/>
  <c r="V143"/>
  <c r="U143"/>
  <c r="T143"/>
  <c r="S143"/>
  <c r="R143"/>
  <c r="Q143"/>
  <c r="P143"/>
  <c r="O143"/>
  <c r="N143"/>
  <c r="M143"/>
  <c r="L143"/>
  <c r="K143"/>
  <c r="J143"/>
  <c r="I143"/>
  <c r="H143"/>
  <c r="G143"/>
  <c r="AD142"/>
  <c r="AC142"/>
  <c r="AB142"/>
  <c r="AA142"/>
  <c r="Z142"/>
  <c r="Y142"/>
  <c r="X142"/>
  <c r="W142"/>
  <c r="V142"/>
  <c r="U142"/>
  <c r="T142"/>
  <c r="S142"/>
  <c r="R142"/>
  <c r="Q142"/>
  <c r="P142"/>
  <c r="O142"/>
  <c r="N142"/>
  <c r="M142"/>
  <c r="L142"/>
  <c r="K142"/>
  <c r="J142"/>
  <c r="I142"/>
  <c r="H142"/>
  <c r="G142"/>
  <c r="Z141"/>
  <c r="X141"/>
  <c r="V141"/>
  <c r="T141"/>
  <c r="R141"/>
  <c r="N141"/>
  <c r="L141"/>
  <c r="J141"/>
  <c r="H141"/>
  <c r="AD140"/>
  <c r="AC140"/>
  <c r="AB140"/>
  <c r="AA140"/>
  <c r="Z140"/>
  <c r="Y140"/>
  <c r="X140"/>
  <c r="W140"/>
  <c r="V140"/>
  <c r="U140"/>
  <c r="T140"/>
  <c r="S140"/>
  <c r="R140"/>
  <c r="Q140"/>
  <c r="P140"/>
  <c r="O140"/>
  <c r="N140"/>
  <c r="M140"/>
  <c r="L140"/>
  <c r="K140"/>
  <c r="J140"/>
  <c r="I140"/>
  <c r="H140"/>
  <c r="G140"/>
  <c r="AE139"/>
  <c r="AD139"/>
  <c r="AC139"/>
  <c r="AB139"/>
  <c r="AA139"/>
  <c r="Z139"/>
  <c r="Y139"/>
  <c r="X139"/>
  <c r="W139"/>
  <c r="V139"/>
  <c r="U139"/>
  <c r="T139"/>
  <c r="S139"/>
  <c r="R139"/>
  <c r="Q139"/>
  <c r="P139"/>
  <c r="O139"/>
  <c r="N139"/>
  <c r="M139"/>
  <c r="L139"/>
  <c r="K139"/>
  <c r="J139"/>
  <c r="I139"/>
  <c r="H139"/>
  <c r="G139"/>
  <c r="AE138"/>
  <c r="AD138"/>
  <c r="AC138"/>
  <c r="AB138"/>
  <c r="AA138"/>
  <c r="Z138"/>
  <c r="Y138"/>
  <c r="X138"/>
  <c r="W138"/>
  <c r="V138"/>
  <c r="U138"/>
  <c r="T138"/>
  <c r="S138"/>
  <c r="R138"/>
  <c r="Q138"/>
  <c r="P138"/>
  <c r="O138"/>
  <c r="N138"/>
  <c r="M138"/>
  <c r="L138"/>
  <c r="K138"/>
  <c r="J138"/>
  <c r="I138"/>
  <c r="H138"/>
  <c r="G138"/>
  <c r="AE137"/>
  <c r="AD137"/>
  <c r="AC137"/>
  <c r="AB137"/>
  <c r="AA137"/>
  <c r="Z137"/>
  <c r="Y137"/>
  <c r="X137"/>
  <c r="W137"/>
  <c r="V137"/>
  <c r="U137"/>
  <c r="T137"/>
  <c r="S137"/>
  <c r="R137"/>
  <c r="Q137"/>
  <c r="P137"/>
  <c r="O137"/>
  <c r="N137"/>
  <c r="M137"/>
  <c r="L137"/>
  <c r="K137"/>
  <c r="J137"/>
  <c r="I137"/>
  <c r="H137"/>
  <c r="G137"/>
  <c r="AE136"/>
  <c r="AD136"/>
  <c r="AC136"/>
  <c r="AB136"/>
  <c r="AA136"/>
  <c r="Z136"/>
  <c r="Y136"/>
  <c r="X136"/>
  <c r="W136"/>
  <c r="V136"/>
  <c r="U136"/>
  <c r="T136"/>
  <c r="S136"/>
  <c r="R136"/>
  <c r="Q136"/>
  <c r="P136"/>
  <c r="O136"/>
  <c r="N136"/>
  <c r="M136"/>
  <c r="L136"/>
  <c r="K136"/>
  <c r="J136"/>
  <c r="I136"/>
  <c r="H136"/>
  <c r="G136"/>
  <c r="AE135"/>
  <c r="AD135"/>
  <c r="AC135"/>
  <c r="AB135"/>
  <c r="AA135"/>
  <c r="Z135"/>
  <c r="Y135"/>
  <c r="X135"/>
  <c r="W135"/>
  <c r="V135"/>
  <c r="U135"/>
  <c r="T135"/>
  <c r="S135"/>
  <c r="R135"/>
  <c r="Q135"/>
  <c r="P135"/>
  <c r="O135"/>
  <c r="N135"/>
  <c r="M135"/>
  <c r="L135"/>
  <c r="K135"/>
  <c r="J135"/>
  <c r="I135"/>
  <c r="H135"/>
  <c r="G135"/>
  <c r="AE134"/>
  <c r="AD134"/>
  <c r="AC134"/>
  <c r="AB134"/>
  <c r="AA134"/>
  <c r="Z134"/>
  <c r="Y134"/>
  <c r="X134"/>
  <c r="W134"/>
  <c r="V134"/>
  <c r="U134"/>
  <c r="T134"/>
  <c r="S134"/>
  <c r="R134"/>
  <c r="Q134"/>
  <c r="P134"/>
  <c r="O134"/>
  <c r="N134"/>
  <c r="M134"/>
  <c r="L134"/>
  <c r="K134"/>
  <c r="J134"/>
  <c r="AE133"/>
  <c r="AD133"/>
  <c r="AC133"/>
  <c r="AB133"/>
  <c r="AA133"/>
  <c r="Z133"/>
  <c r="Y133"/>
  <c r="X133"/>
  <c r="W133"/>
  <c r="V133"/>
  <c r="U133"/>
  <c r="T133"/>
  <c r="S133"/>
  <c r="R133"/>
  <c r="Q133"/>
  <c r="P133"/>
  <c r="O133"/>
  <c r="N133"/>
  <c r="M133"/>
  <c r="L133"/>
  <c r="K133"/>
  <c r="J133"/>
  <c r="AE132"/>
  <c r="AD132"/>
  <c r="AC132"/>
  <c r="AB132"/>
  <c r="AA132"/>
  <c r="Z132"/>
  <c r="Y132"/>
  <c r="X132"/>
  <c r="W132"/>
  <c r="V132"/>
  <c r="U132"/>
  <c r="T132"/>
  <c r="S132"/>
  <c r="R132"/>
  <c r="Q132"/>
  <c r="P132"/>
  <c r="O132"/>
  <c r="N132"/>
  <c r="M132"/>
  <c r="L132"/>
  <c r="K132"/>
  <c r="J132"/>
  <c r="AD131"/>
  <c r="AC131"/>
  <c r="AB131"/>
  <c r="AA131"/>
  <c r="Z131"/>
  <c r="Y131"/>
  <c r="X131"/>
  <c r="W131"/>
  <c r="V131"/>
  <c r="U131"/>
  <c r="T131"/>
  <c r="S131"/>
  <c r="R131"/>
  <c r="Q131"/>
  <c r="P131"/>
  <c r="O131"/>
  <c r="N131"/>
  <c r="M131"/>
  <c r="L131"/>
  <c r="K131"/>
  <c r="J131"/>
  <c r="I131"/>
  <c r="H131"/>
  <c r="G131"/>
  <c r="AD130"/>
  <c r="AC130"/>
  <c r="AB130"/>
  <c r="AA130"/>
  <c r="Z130"/>
  <c r="Y130"/>
  <c r="X130"/>
  <c r="W130"/>
  <c r="V130"/>
  <c r="U130"/>
  <c r="T130"/>
  <c r="S130"/>
  <c r="R130"/>
  <c r="Q130"/>
  <c r="P130"/>
  <c r="O130"/>
  <c r="N130"/>
  <c r="M130"/>
  <c r="L130"/>
  <c r="K130"/>
  <c r="J130"/>
  <c r="I130"/>
  <c r="H130"/>
  <c r="G130"/>
  <c r="AD129"/>
  <c r="AC129"/>
  <c r="AB129"/>
  <c r="AA129"/>
  <c r="Z129"/>
  <c r="Y129"/>
  <c r="X129"/>
  <c r="W129"/>
  <c r="V129"/>
  <c r="U129"/>
  <c r="T129"/>
  <c r="S129"/>
  <c r="R129"/>
  <c r="Q129"/>
  <c r="P129"/>
  <c r="O129"/>
  <c r="N129"/>
  <c r="M129"/>
  <c r="L129"/>
  <c r="K129"/>
  <c r="J129"/>
  <c r="I129"/>
  <c r="H129"/>
  <c r="G129"/>
  <c r="AD128"/>
  <c r="AC128"/>
  <c r="AB128"/>
  <c r="AA128"/>
  <c r="Z128"/>
  <c r="Y128"/>
  <c r="X128"/>
  <c r="W128"/>
  <c r="V128"/>
  <c r="U128"/>
  <c r="T128"/>
  <c r="S128"/>
  <c r="R128"/>
  <c r="Q128"/>
  <c r="P128"/>
  <c r="O128"/>
  <c r="N128"/>
  <c r="M128"/>
  <c r="L128"/>
  <c r="K128"/>
  <c r="J128"/>
  <c r="I128"/>
  <c r="H128"/>
  <c r="G128"/>
  <c r="AE127"/>
  <c r="AD127"/>
  <c r="AC127"/>
  <c r="AB127"/>
  <c r="AA127"/>
  <c r="Z127"/>
  <c r="Y127"/>
  <c r="X127"/>
  <c r="W127"/>
  <c r="V127"/>
  <c r="U127"/>
  <c r="T127"/>
  <c r="S127"/>
  <c r="R127"/>
  <c r="Q127"/>
  <c r="P127"/>
  <c r="O127"/>
  <c r="N127"/>
  <c r="M127"/>
  <c r="L127"/>
  <c r="K127"/>
  <c r="J127"/>
  <c r="I127"/>
  <c r="H127"/>
  <c r="G127"/>
  <c r="AE126"/>
  <c r="AD126"/>
  <c r="AC126"/>
  <c r="AB126"/>
  <c r="AA126"/>
  <c r="Z126"/>
  <c r="Y126"/>
  <c r="X126"/>
  <c r="W126"/>
  <c r="V126"/>
  <c r="U126"/>
  <c r="T126"/>
  <c r="S126"/>
  <c r="R126"/>
  <c r="Q126"/>
  <c r="P126"/>
  <c r="O126"/>
  <c r="N126"/>
  <c r="M126"/>
  <c r="L126"/>
  <c r="K126"/>
  <c r="J126"/>
  <c r="I126"/>
  <c r="H126"/>
  <c r="G126"/>
  <c r="F126"/>
  <c r="E126"/>
  <c r="AD125"/>
  <c r="AC125"/>
  <c r="AB125"/>
  <c r="AA125"/>
  <c r="Z125"/>
  <c r="Y125"/>
  <c r="X125"/>
  <c r="W125"/>
  <c r="V125"/>
  <c r="U125"/>
  <c r="T125"/>
  <c r="S125"/>
  <c r="R125"/>
  <c r="Q125"/>
  <c r="P125"/>
  <c r="O125"/>
  <c r="N125"/>
  <c r="M125"/>
  <c r="L125"/>
  <c r="K125"/>
  <c r="J125"/>
  <c r="I125"/>
  <c r="H125"/>
  <c r="G125"/>
  <c r="AD124"/>
  <c r="AC124"/>
  <c r="AB124"/>
  <c r="AA124"/>
  <c r="Z124"/>
  <c r="Y124"/>
  <c r="X124"/>
  <c r="W124"/>
  <c r="V124"/>
  <c r="U124"/>
  <c r="T124"/>
  <c r="S124"/>
  <c r="R124"/>
  <c r="Q124"/>
  <c r="P124"/>
  <c r="O124"/>
  <c r="N124"/>
  <c r="M124"/>
  <c r="L124"/>
  <c r="K124"/>
  <c r="J124"/>
  <c r="I124"/>
  <c r="H124"/>
  <c r="G124"/>
  <c r="AD123"/>
  <c r="AC123"/>
  <c r="AB123"/>
  <c r="AA123"/>
  <c r="Z123"/>
  <c r="Y123"/>
  <c r="X123"/>
  <c r="W123"/>
  <c r="V123"/>
  <c r="U123"/>
  <c r="T123"/>
  <c r="S123"/>
  <c r="R123"/>
  <c r="Q123"/>
  <c r="P123"/>
  <c r="O123"/>
  <c r="N123"/>
  <c r="M123"/>
  <c r="L123"/>
  <c r="K123"/>
  <c r="J123"/>
  <c r="I123"/>
  <c r="H123"/>
  <c r="G123"/>
  <c r="F123"/>
  <c r="E123"/>
  <c r="AD122"/>
  <c r="AC122"/>
  <c r="AB122"/>
  <c r="AA122"/>
  <c r="Z122"/>
  <c r="Y122"/>
  <c r="X122"/>
  <c r="W122"/>
  <c r="V122"/>
  <c r="U122"/>
  <c r="T122"/>
  <c r="S122"/>
  <c r="R122"/>
  <c r="Q122"/>
  <c r="P122"/>
  <c r="O122"/>
  <c r="N122"/>
  <c r="M122"/>
  <c r="L122"/>
  <c r="K122"/>
  <c r="J122"/>
  <c r="I122"/>
  <c r="H122"/>
  <c r="G122"/>
  <c r="AD121"/>
  <c r="AC121"/>
  <c r="AB121"/>
  <c r="AA121"/>
  <c r="Z121"/>
  <c r="Y121"/>
  <c r="X121"/>
  <c r="W121"/>
  <c r="V121"/>
  <c r="U121"/>
  <c r="T121"/>
  <c r="S121"/>
  <c r="R121"/>
  <c r="Q121"/>
  <c r="P121"/>
  <c r="O121"/>
  <c r="N121"/>
  <c r="M121"/>
  <c r="L121"/>
  <c r="K121"/>
  <c r="J121"/>
  <c r="I121"/>
  <c r="H121"/>
  <c r="G121"/>
  <c r="F121"/>
  <c r="E121"/>
  <c r="Z120"/>
  <c r="X120"/>
  <c r="V120"/>
  <c r="T120"/>
  <c r="R120"/>
  <c r="N120"/>
  <c r="L120"/>
  <c r="J120"/>
  <c r="H120"/>
  <c r="AD119"/>
  <c r="AC119"/>
  <c r="AB119"/>
  <c r="AA119"/>
  <c r="Z119"/>
  <c r="Y119"/>
  <c r="X119"/>
  <c r="W119"/>
  <c r="V119"/>
  <c r="U119"/>
  <c r="T119"/>
  <c r="S119"/>
  <c r="R119"/>
  <c r="Q119"/>
  <c r="P119"/>
  <c r="O119"/>
  <c r="N119"/>
  <c r="M119"/>
  <c r="L119"/>
  <c r="K119"/>
  <c r="J119"/>
  <c r="I119"/>
  <c r="H119"/>
  <c r="G119"/>
  <c r="AD118"/>
  <c r="AC118"/>
  <c r="AB118"/>
  <c r="AA118"/>
  <c r="Z118"/>
  <c r="Y118"/>
  <c r="X118"/>
  <c r="W118"/>
  <c r="V118"/>
  <c r="U118"/>
  <c r="T118"/>
  <c r="S118"/>
  <c r="R118"/>
  <c r="Q118"/>
  <c r="P118"/>
  <c r="O118"/>
  <c r="N118"/>
  <c r="M118"/>
  <c r="L118"/>
  <c r="K118"/>
  <c r="J118"/>
  <c r="I118"/>
  <c r="H118"/>
  <c r="G118"/>
  <c r="AE117"/>
  <c r="AD117"/>
  <c r="AC117"/>
  <c r="AB117"/>
  <c r="AA117"/>
  <c r="Z117"/>
  <c r="X117"/>
  <c r="V117"/>
  <c r="T117"/>
  <c r="R117"/>
  <c r="N117"/>
  <c r="L117"/>
  <c r="J117"/>
  <c r="H117"/>
  <c r="AE116"/>
  <c r="AD116"/>
  <c r="AC116"/>
  <c r="AB116"/>
  <c r="AA116"/>
  <c r="Z116"/>
  <c r="Y116"/>
  <c r="X116"/>
  <c r="W116"/>
  <c r="V116"/>
  <c r="U116"/>
  <c r="T116"/>
  <c r="S116"/>
  <c r="R116"/>
  <c r="Q116"/>
  <c r="P116"/>
  <c r="O116"/>
  <c r="N116"/>
  <c r="M116"/>
  <c r="L116"/>
  <c r="K116"/>
  <c r="J116"/>
  <c r="I116"/>
  <c r="H116"/>
  <c r="G116"/>
  <c r="AE115"/>
  <c r="AD115"/>
  <c r="AC115"/>
  <c r="AB115"/>
  <c r="AA115"/>
  <c r="Z115"/>
  <c r="Y115"/>
  <c r="X115"/>
  <c r="W115"/>
  <c r="V115"/>
  <c r="U115"/>
  <c r="T115"/>
  <c r="S115"/>
  <c r="R115"/>
  <c r="Q115"/>
  <c r="P115"/>
  <c r="O115"/>
  <c r="N115"/>
  <c r="M115"/>
  <c r="L115"/>
  <c r="K115"/>
  <c r="J115"/>
  <c r="I115"/>
  <c r="H115"/>
  <c r="G115"/>
  <c r="AD114"/>
  <c r="AC114"/>
  <c r="AB114"/>
  <c r="AA114"/>
  <c r="Z114"/>
  <c r="Y114"/>
  <c r="X114"/>
  <c r="W114"/>
  <c r="V114"/>
  <c r="U114"/>
  <c r="T114"/>
  <c r="S114"/>
  <c r="R114"/>
  <c r="Q114"/>
  <c r="P114"/>
  <c r="O114"/>
  <c r="N114"/>
  <c r="M114"/>
  <c r="L114"/>
  <c r="K114"/>
  <c r="J114"/>
  <c r="I114"/>
  <c r="H114"/>
  <c r="G114"/>
  <c r="AD113"/>
  <c r="AC113"/>
  <c r="AB113"/>
  <c r="AA113"/>
  <c r="Z113"/>
  <c r="Y113"/>
  <c r="X113"/>
  <c r="W113"/>
  <c r="V113"/>
  <c r="U113"/>
  <c r="T113"/>
  <c r="S113"/>
  <c r="R113"/>
  <c r="Q113"/>
  <c r="P113"/>
  <c r="O113"/>
  <c r="N113"/>
  <c r="M113"/>
  <c r="L113"/>
  <c r="K113"/>
  <c r="J113"/>
  <c r="I113"/>
  <c r="H113"/>
  <c r="G113"/>
  <c r="AD112"/>
  <c r="AC112"/>
  <c r="AB112"/>
  <c r="AA112"/>
  <c r="Z112"/>
  <c r="Y112"/>
  <c r="X112"/>
  <c r="W112"/>
  <c r="V112"/>
  <c r="U112"/>
  <c r="T112"/>
  <c r="S112"/>
  <c r="R112"/>
  <c r="Q112"/>
  <c r="P112"/>
  <c r="O112"/>
  <c r="N112"/>
  <c r="M112"/>
  <c r="L112"/>
  <c r="K112"/>
  <c r="J112"/>
  <c r="I112"/>
  <c r="H112"/>
  <c r="G112"/>
  <c r="AD111"/>
  <c r="AC111"/>
  <c r="AB111"/>
  <c r="AA111"/>
  <c r="Z111"/>
  <c r="Y111"/>
  <c r="X111"/>
  <c r="W111"/>
  <c r="V111"/>
  <c r="U111"/>
  <c r="T111"/>
  <c r="S111"/>
  <c r="R111"/>
  <c r="Q111"/>
  <c r="P111"/>
  <c r="O111"/>
  <c r="N111"/>
  <c r="M111"/>
  <c r="L111"/>
  <c r="K111"/>
  <c r="J111"/>
  <c r="I111"/>
  <c r="H111"/>
  <c r="G111"/>
  <c r="AD110"/>
  <c r="AC110"/>
  <c r="AB110"/>
  <c r="AA110"/>
  <c r="Z110"/>
  <c r="Y110"/>
  <c r="X110"/>
  <c r="W110"/>
  <c r="V110"/>
  <c r="U110"/>
  <c r="T110"/>
  <c r="S110"/>
  <c r="R110"/>
  <c r="Q110"/>
  <c r="P110"/>
  <c r="O110"/>
  <c r="N110"/>
  <c r="M110"/>
  <c r="L110"/>
  <c r="K110"/>
  <c r="J110"/>
  <c r="I110"/>
  <c r="H110"/>
  <c r="G110"/>
  <c r="AE109"/>
  <c r="AD109"/>
  <c r="AC109"/>
  <c r="AB109"/>
  <c r="AA109"/>
  <c r="Z109"/>
  <c r="Y109"/>
  <c r="X109"/>
  <c r="W109"/>
  <c r="V109"/>
  <c r="U109"/>
  <c r="T109"/>
  <c r="S109"/>
  <c r="R109"/>
  <c r="Q109"/>
  <c r="P109"/>
  <c r="O109"/>
  <c r="N109"/>
  <c r="M109"/>
  <c r="L109"/>
  <c r="K109"/>
  <c r="J109"/>
  <c r="I109"/>
  <c r="H109"/>
  <c r="G109"/>
  <c r="AE108"/>
  <c r="AD108"/>
  <c r="AC108"/>
  <c r="AB108"/>
  <c r="AA108"/>
  <c r="Z108"/>
  <c r="Y108"/>
  <c r="X108"/>
  <c r="W108"/>
  <c r="V108"/>
  <c r="U108"/>
  <c r="T108"/>
  <c r="S108"/>
  <c r="R108"/>
  <c r="Q108"/>
  <c r="P108"/>
  <c r="O108"/>
  <c r="N108"/>
  <c r="M108"/>
  <c r="L108"/>
  <c r="K108"/>
  <c r="J108"/>
  <c r="I108"/>
  <c r="H108"/>
  <c r="G108"/>
  <c r="AE107"/>
  <c r="AD107"/>
  <c r="AC107"/>
  <c r="AB107"/>
  <c r="AA107"/>
  <c r="Z107"/>
  <c r="Y107"/>
  <c r="AE106"/>
  <c r="AD106"/>
  <c r="AC106"/>
  <c r="AB106"/>
  <c r="AA106"/>
  <c r="Z106"/>
  <c r="Y106"/>
  <c r="AE105"/>
  <c r="AD105"/>
  <c r="AC105"/>
  <c r="AB105"/>
  <c r="AA105"/>
  <c r="Z105"/>
  <c r="Y105"/>
  <c r="AD104"/>
  <c r="AC104"/>
  <c r="AB104"/>
  <c r="AA104"/>
  <c r="Z104"/>
  <c r="Y104"/>
  <c r="X104"/>
  <c r="W104"/>
  <c r="V104"/>
  <c r="U104"/>
  <c r="T104"/>
  <c r="S104"/>
  <c r="R104"/>
  <c r="Q104"/>
  <c r="P104"/>
  <c r="O104"/>
  <c r="N104"/>
  <c r="M104"/>
  <c r="L104"/>
  <c r="K104"/>
  <c r="J104"/>
  <c r="I104"/>
  <c r="H104"/>
  <c r="G104"/>
  <c r="AD103"/>
  <c r="AC103"/>
  <c r="AB103"/>
  <c r="AA103"/>
  <c r="Z103"/>
  <c r="Y103"/>
  <c r="X103"/>
  <c r="W103"/>
  <c r="V103"/>
  <c r="U103"/>
  <c r="T103"/>
  <c r="S103"/>
  <c r="R103"/>
  <c r="Q103"/>
  <c r="P103"/>
  <c r="O103"/>
  <c r="N103"/>
  <c r="M103"/>
  <c r="L103"/>
  <c r="K103"/>
  <c r="J103"/>
  <c r="I103"/>
  <c r="H103"/>
  <c r="G103"/>
  <c r="AD102"/>
  <c r="AC102"/>
  <c r="AB102"/>
  <c r="AA102"/>
  <c r="Z102"/>
  <c r="Y102"/>
  <c r="X102"/>
  <c r="W102"/>
  <c r="V102"/>
  <c r="U102"/>
  <c r="T102"/>
  <c r="S102"/>
  <c r="R102"/>
  <c r="Q102"/>
  <c r="P102"/>
  <c r="O102"/>
  <c r="N102"/>
  <c r="M102"/>
  <c r="L102"/>
  <c r="K102"/>
  <c r="J102"/>
  <c r="I102"/>
  <c r="H102"/>
  <c r="G102"/>
  <c r="AE101"/>
  <c r="AD101"/>
  <c r="AC101"/>
  <c r="AB101"/>
  <c r="AA101"/>
  <c r="Z101"/>
  <c r="Y101"/>
  <c r="X101"/>
  <c r="W101"/>
  <c r="V101"/>
  <c r="U101"/>
  <c r="T101"/>
  <c r="S101"/>
  <c r="R101"/>
  <c r="Q101"/>
  <c r="P101"/>
  <c r="O101"/>
  <c r="N101"/>
  <c r="M101"/>
  <c r="L101"/>
  <c r="K101"/>
  <c r="J101"/>
  <c r="I101"/>
  <c r="H101"/>
  <c r="G101"/>
  <c r="AE100"/>
  <c r="AD100"/>
  <c r="AC100"/>
  <c r="AB100"/>
  <c r="AA100"/>
  <c r="Z100"/>
  <c r="Y100"/>
  <c r="X100"/>
  <c r="W100"/>
  <c r="V100"/>
  <c r="U100"/>
  <c r="T100"/>
  <c r="S100"/>
  <c r="R100"/>
  <c r="Q100"/>
  <c r="P100"/>
  <c r="O100"/>
  <c r="N100"/>
  <c r="M100"/>
  <c r="L100"/>
  <c r="K100"/>
  <c r="J100"/>
  <c r="I100"/>
  <c r="H100"/>
  <c r="G100"/>
  <c r="AE99"/>
  <c r="AD99"/>
  <c r="AC99"/>
  <c r="AB99"/>
  <c r="AA99"/>
  <c r="Z99"/>
  <c r="Y99"/>
  <c r="X99"/>
  <c r="W99"/>
  <c r="V99"/>
  <c r="U99"/>
  <c r="T99"/>
  <c r="S99"/>
  <c r="R99"/>
  <c r="Q99"/>
  <c r="P99"/>
  <c r="O99"/>
  <c r="N99"/>
  <c r="M99"/>
  <c r="L99"/>
  <c r="K99"/>
  <c r="J99"/>
  <c r="I99"/>
  <c r="H99"/>
  <c r="G99"/>
  <c r="AE98"/>
  <c r="AD98"/>
  <c r="AC98"/>
  <c r="AB98"/>
  <c r="AA98"/>
  <c r="Z98"/>
  <c r="Y98"/>
  <c r="X98"/>
  <c r="W98"/>
  <c r="V98"/>
  <c r="U98"/>
  <c r="T98"/>
  <c r="S98"/>
  <c r="R98"/>
  <c r="Q98"/>
  <c r="P98"/>
  <c r="O98"/>
  <c r="N98"/>
  <c r="M98"/>
  <c r="L98"/>
  <c r="K98"/>
  <c r="J98"/>
  <c r="I98"/>
  <c r="H98"/>
  <c r="G98"/>
  <c r="AE97"/>
  <c r="AD97"/>
  <c r="AC97"/>
  <c r="AB97"/>
  <c r="AA97"/>
  <c r="Z97"/>
  <c r="Y97"/>
  <c r="X97"/>
  <c r="W97"/>
  <c r="V97"/>
  <c r="U97"/>
  <c r="T97"/>
  <c r="S97"/>
  <c r="R97"/>
  <c r="Q97"/>
  <c r="P97"/>
  <c r="O97"/>
  <c r="N97"/>
  <c r="M97"/>
  <c r="L97"/>
  <c r="K97"/>
  <c r="J97"/>
  <c r="I97"/>
  <c r="H97"/>
  <c r="G97"/>
  <c r="AE96"/>
  <c r="AD96"/>
  <c r="AC96"/>
  <c r="AB96"/>
  <c r="AA96"/>
  <c r="Z96"/>
  <c r="Y96"/>
  <c r="X96"/>
  <c r="W96"/>
  <c r="V96"/>
  <c r="U96"/>
  <c r="T96"/>
  <c r="S96"/>
  <c r="R96"/>
  <c r="Q96"/>
  <c r="P96"/>
  <c r="O96"/>
  <c r="N96"/>
  <c r="M96"/>
  <c r="L96"/>
  <c r="K96"/>
  <c r="J96"/>
  <c r="I96"/>
  <c r="H96"/>
  <c r="G96"/>
  <c r="AE95"/>
  <c r="AD95"/>
  <c r="AC95"/>
  <c r="AB95"/>
  <c r="AA95"/>
  <c r="Z95"/>
  <c r="Y95"/>
  <c r="X95"/>
  <c r="W95"/>
  <c r="V95"/>
  <c r="U95"/>
  <c r="T95"/>
  <c r="S95"/>
  <c r="R95"/>
  <c r="Q95"/>
  <c r="P95"/>
  <c r="O95"/>
  <c r="N95"/>
  <c r="M95"/>
  <c r="L95"/>
  <c r="K95"/>
  <c r="J95"/>
  <c r="I95"/>
  <c r="H95"/>
  <c r="G95"/>
  <c r="AE94"/>
  <c r="AD94"/>
  <c r="AC94"/>
  <c r="AB94"/>
  <c r="AA94"/>
  <c r="Z94"/>
  <c r="Y94"/>
  <c r="X94"/>
  <c r="W94"/>
  <c r="V94"/>
  <c r="U94"/>
  <c r="T94"/>
  <c r="S94"/>
  <c r="R94"/>
  <c r="Q94"/>
  <c r="P94"/>
  <c r="O94"/>
  <c r="N94"/>
  <c r="M94"/>
  <c r="L94"/>
  <c r="K94"/>
  <c r="J94"/>
  <c r="I94"/>
  <c r="H94"/>
  <c r="G94"/>
  <c r="F94"/>
  <c r="E94"/>
  <c r="AE93"/>
  <c r="AD93"/>
  <c r="AC93"/>
  <c r="AB93"/>
  <c r="AA93"/>
  <c r="Z93"/>
  <c r="Y93"/>
  <c r="X93"/>
  <c r="W93"/>
  <c r="V93"/>
  <c r="U93"/>
  <c r="T93"/>
  <c r="S93"/>
  <c r="R93"/>
  <c r="Q93"/>
  <c r="P93"/>
  <c r="O93"/>
  <c r="N93"/>
  <c r="M93"/>
  <c r="L93"/>
  <c r="K93"/>
  <c r="J93"/>
  <c r="I93"/>
  <c r="H93"/>
  <c r="G93"/>
  <c r="F93"/>
  <c r="E93"/>
  <c r="AE92"/>
  <c r="AD92"/>
  <c r="AC92"/>
  <c r="AB92"/>
  <c r="AA92"/>
  <c r="Z92"/>
  <c r="Y92"/>
  <c r="X92"/>
  <c r="W92"/>
  <c r="V92"/>
  <c r="U92"/>
  <c r="T92"/>
  <c r="S92"/>
  <c r="R92"/>
  <c r="Q92"/>
  <c r="P92"/>
  <c r="O92"/>
  <c r="N92"/>
  <c r="M92"/>
  <c r="L92"/>
  <c r="K92"/>
  <c r="J92"/>
  <c r="I92"/>
  <c r="H92"/>
  <c r="G92"/>
  <c r="AE91"/>
  <c r="AD91"/>
  <c r="AC91"/>
  <c r="AB91"/>
  <c r="AA91"/>
  <c r="Z91"/>
  <c r="Y91"/>
  <c r="X91"/>
  <c r="W91"/>
  <c r="V91"/>
  <c r="U91"/>
  <c r="T91"/>
  <c r="S91"/>
  <c r="R91"/>
  <c r="Q91"/>
  <c r="P91"/>
  <c r="O91"/>
  <c r="N91"/>
  <c r="M91"/>
  <c r="L91"/>
  <c r="K91"/>
  <c r="J91"/>
  <c r="I91"/>
  <c r="H91"/>
  <c r="G91"/>
  <c r="F91"/>
  <c r="E91"/>
  <c r="AE90"/>
  <c r="AD90"/>
  <c r="AC90"/>
  <c r="AB90"/>
  <c r="AA90"/>
  <c r="Z90"/>
  <c r="Y90"/>
  <c r="AE89"/>
  <c r="AD89"/>
  <c r="AC89"/>
  <c r="AB89"/>
  <c r="AA89"/>
  <c r="Z89"/>
  <c r="Y89"/>
  <c r="AE88"/>
  <c r="AD88"/>
  <c r="AC88"/>
  <c r="AB88"/>
  <c r="AA88"/>
  <c r="Z88"/>
  <c r="Y88"/>
  <c r="AD87"/>
  <c r="AC87"/>
  <c r="AB87"/>
  <c r="AA87"/>
  <c r="Z87"/>
  <c r="Y87"/>
  <c r="X87"/>
  <c r="W87"/>
  <c r="V87"/>
  <c r="U87"/>
  <c r="T87"/>
  <c r="S87"/>
  <c r="R87"/>
  <c r="Q87"/>
  <c r="P87"/>
  <c r="O87"/>
  <c r="N87"/>
  <c r="M87"/>
  <c r="L87"/>
  <c r="K87"/>
  <c r="J87"/>
  <c r="I87"/>
  <c r="H87"/>
  <c r="G87"/>
  <c r="AD86"/>
  <c r="AC86"/>
  <c r="AB86"/>
  <c r="AA86"/>
  <c r="Z86"/>
  <c r="Y86"/>
  <c r="X86"/>
  <c r="W86"/>
  <c r="V86"/>
  <c r="U86"/>
  <c r="T86"/>
  <c r="S86"/>
  <c r="R86"/>
  <c r="Q86"/>
  <c r="P86"/>
  <c r="O86"/>
  <c r="N86"/>
  <c r="M86"/>
  <c r="L86"/>
  <c r="K86"/>
  <c r="J86"/>
  <c r="I86"/>
  <c r="H86"/>
  <c r="G86"/>
  <c r="AD85"/>
  <c r="AC85"/>
  <c r="AB85"/>
  <c r="AA85"/>
  <c r="Z85"/>
  <c r="Y85"/>
  <c r="X85"/>
  <c r="W85"/>
  <c r="V85"/>
  <c r="U85"/>
  <c r="T85"/>
  <c r="S85"/>
  <c r="R85"/>
  <c r="Q85"/>
  <c r="P85"/>
  <c r="O85"/>
  <c r="N85"/>
  <c r="M85"/>
  <c r="L85"/>
  <c r="K85"/>
  <c r="J85"/>
  <c r="I85"/>
  <c r="H85"/>
  <c r="G85"/>
  <c r="AD84"/>
  <c r="AC84"/>
  <c r="AB84"/>
  <c r="AA84"/>
  <c r="Z84"/>
  <c r="Y84"/>
  <c r="X84"/>
  <c r="W84"/>
  <c r="V84"/>
  <c r="U84"/>
  <c r="T84"/>
  <c r="S84"/>
  <c r="R84"/>
  <c r="Q84"/>
  <c r="P84"/>
  <c r="O84"/>
  <c r="N84"/>
  <c r="M84"/>
  <c r="L84"/>
  <c r="K84"/>
  <c r="J84"/>
  <c r="I84"/>
  <c r="H84"/>
  <c r="G84"/>
  <c r="AD83"/>
  <c r="AC83"/>
  <c r="AB83"/>
  <c r="AA83"/>
  <c r="Z83"/>
  <c r="Y83"/>
  <c r="X83"/>
  <c r="W83"/>
  <c r="V83"/>
  <c r="U83"/>
  <c r="T83"/>
  <c r="S83"/>
  <c r="R83"/>
  <c r="Q83"/>
  <c r="P83"/>
  <c r="O83"/>
  <c r="N83"/>
  <c r="M83"/>
  <c r="L83"/>
  <c r="K83"/>
  <c r="J83"/>
  <c r="I83"/>
  <c r="H83"/>
  <c r="G83"/>
  <c r="AD82"/>
  <c r="AC82"/>
  <c r="AB82"/>
  <c r="AA82"/>
  <c r="Z82"/>
  <c r="Y82"/>
  <c r="X82"/>
  <c r="W82"/>
  <c r="V82"/>
  <c r="U82"/>
  <c r="T82"/>
  <c r="S82"/>
  <c r="R82"/>
  <c r="Q82"/>
  <c r="P82"/>
  <c r="O82"/>
  <c r="N82"/>
  <c r="M82"/>
  <c r="L82"/>
  <c r="K82"/>
  <c r="J82"/>
  <c r="I82"/>
  <c r="H82"/>
  <c r="G82"/>
  <c r="AE81"/>
  <c r="AD81"/>
  <c r="AC81"/>
  <c r="AB81"/>
  <c r="AA81"/>
  <c r="Z81"/>
  <c r="Y81"/>
  <c r="X81"/>
  <c r="W81"/>
  <c r="V81"/>
  <c r="U81"/>
  <c r="T81"/>
  <c r="S81"/>
  <c r="R81"/>
  <c r="Q81"/>
  <c r="P81"/>
  <c r="O81"/>
  <c r="N81"/>
  <c r="M81"/>
  <c r="L81"/>
  <c r="K81"/>
  <c r="J81"/>
  <c r="I81"/>
  <c r="H81"/>
  <c r="G81"/>
  <c r="AE80"/>
  <c r="AD80"/>
  <c r="AC80"/>
  <c r="AB80"/>
  <c r="AA80"/>
  <c r="Z80"/>
  <c r="Y80"/>
  <c r="X80"/>
  <c r="W80"/>
  <c r="V80"/>
  <c r="U80"/>
  <c r="T80"/>
  <c r="S80"/>
  <c r="R80"/>
  <c r="Q80"/>
  <c r="P80"/>
  <c r="O80"/>
  <c r="N80"/>
  <c r="M80"/>
  <c r="L80"/>
  <c r="K80"/>
  <c r="J80"/>
  <c r="I80"/>
  <c r="H80"/>
  <c r="G80"/>
  <c r="AE79"/>
  <c r="AD79"/>
  <c r="AC79"/>
  <c r="AB79"/>
  <c r="AA79"/>
  <c r="Z79"/>
  <c r="Y79"/>
  <c r="X79"/>
  <c r="W79"/>
  <c r="V79"/>
  <c r="U79"/>
  <c r="T79"/>
  <c r="S79"/>
  <c r="R79"/>
  <c r="Q79"/>
  <c r="P79"/>
  <c r="O79"/>
  <c r="N79"/>
  <c r="M79"/>
  <c r="L79"/>
  <c r="K79"/>
  <c r="J79"/>
  <c r="I79"/>
  <c r="H79"/>
  <c r="G79"/>
  <c r="AE78"/>
  <c r="AD78"/>
  <c r="AC78"/>
  <c r="AB78"/>
  <c r="AA78"/>
  <c r="Z78"/>
  <c r="Y78"/>
  <c r="X78"/>
  <c r="W78"/>
  <c r="V78"/>
  <c r="U78"/>
  <c r="T78"/>
  <c r="S78"/>
  <c r="R78"/>
  <c r="Q78"/>
  <c r="P78"/>
  <c r="O78"/>
  <c r="N78"/>
  <c r="M78"/>
  <c r="L78"/>
  <c r="K78"/>
  <c r="J78"/>
  <c r="I78"/>
  <c r="H78"/>
  <c r="G78"/>
  <c r="AE77"/>
  <c r="AD77"/>
  <c r="AC77"/>
  <c r="AB77"/>
  <c r="AA77"/>
  <c r="Z77"/>
  <c r="Y77"/>
  <c r="X77"/>
  <c r="W77"/>
  <c r="V77"/>
  <c r="U77"/>
  <c r="T77"/>
  <c r="S77"/>
  <c r="R77"/>
  <c r="Q77"/>
  <c r="P77"/>
  <c r="O77"/>
  <c r="N77"/>
  <c r="M77"/>
  <c r="L77"/>
  <c r="K77"/>
  <c r="J77"/>
  <c r="I77"/>
  <c r="H77"/>
  <c r="G77"/>
  <c r="AE76"/>
  <c r="AD76"/>
  <c r="AC76"/>
  <c r="AB76"/>
  <c r="AA76"/>
  <c r="Z76"/>
  <c r="Y76"/>
  <c r="X76"/>
  <c r="W76"/>
  <c r="V76"/>
  <c r="U76"/>
  <c r="T76"/>
  <c r="S76"/>
  <c r="R76"/>
  <c r="Q76"/>
  <c r="P76"/>
  <c r="O76"/>
  <c r="N76"/>
  <c r="M76"/>
  <c r="L76"/>
  <c r="K76"/>
  <c r="J76"/>
  <c r="I76"/>
  <c r="H76"/>
  <c r="G76"/>
  <c r="AE75"/>
  <c r="AD75"/>
  <c r="AC75"/>
  <c r="AB75"/>
  <c r="AA75"/>
  <c r="Z75"/>
  <c r="Y75"/>
  <c r="X75"/>
  <c r="W75"/>
  <c r="V75"/>
  <c r="U75"/>
  <c r="T75"/>
  <c r="S75"/>
  <c r="R75"/>
  <c r="Q75"/>
  <c r="P75"/>
  <c r="O75"/>
  <c r="N75"/>
  <c r="M75"/>
  <c r="L75"/>
  <c r="K75"/>
  <c r="J75"/>
  <c r="I75"/>
  <c r="H75"/>
  <c r="G75"/>
  <c r="AE74"/>
  <c r="AD74"/>
  <c r="AC74"/>
  <c r="AB74"/>
  <c r="AA74"/>
  <c r="Z74"/>
  <c r="Y74"/>
  <c r="X74"/>
  <c r="W74"/>
  <c r="V74"/>
  <c r="U74"/>
  <c r="T74"/>
  <c r="S74"/>
  <c r="R74"/>
  <c r="Q74"/>
  <c r="P74"/>
  <c r="O74"/>
  <c r="N74"/>
  <c r="M74"/>
  <c r="L74"/>
  <c r="K74"/>
  <c r="J74"/>
  <c r="I74"/>
  <c r="H74"/>
  <c r="G74"/>
  <c r="AE73"/>
  <c r="AD73"/>
  <c r="AC73"/>
  <c r="AB73"/>
  <c r="AA73"/>
  <c r="Z73"/>
  <c r="Y73"/>
  <c r="X73"/>
  <c r="W73"/>
  <c r="V73"/>
  <c r="U73"/>
  <c r="T73"/>
  <c r="S73"/>
  <c r="R73"/>
  <c r="Q73"/>
  <c r="P73"/>
  <c r="O73"/>
  <c r="N73"/>
  <c r="M73"/>
  <c r="L73"/>
  <c r="K73"/>
  <c r="J73"/>
  <c r="I73"/>
  <c r="H73"/>
  <c r="G73"/>
  <c r="AE72"/>
  <c r="AD72"/>
  <c r="AC72"/>
  <c r="AB72"/>
  <c r="AA72"/>
  <c r="Z72"/>
  <c r="Y72"/>
  <c r="X72"/>
  <c r="W72"/>
  <c r="V72"/>
  <c r="U72"/>
  <c r="T72"/>
  <c r="S72"/>
  <c r="R72"/>
  <c r="Q72"/>
  <c r="P72"/>
  <c r="O72"/>
  <c r="N72"/>
  <c r="M72"/>
  <c r="L72"/>
  <c r="K72"/>
  <c r="J72"/>
  <c r="I72"/>
  <c r="H72"/>
  <c r="G72"/>
  <c r="AE71"/>
  <c r="AD71"/>
  <c r="AC71"/>
  <c r="AB71"/>
  <c r="AA71"/>
  <c r="Z71"/>
  <c r="Y71"/>
  <c r="X71"/>
  <c r="W71"/>
  <c r="V71"/>
  <c r="U71"/>
  <c r="T71"/>
  <c r="S71"/>
  <c r="R71"/>
  <c r="Q71"/>
  <c r="P71"/>
  <c r="O71"/>
  <c r="N71"/>
  <c r="M71"/>
  <c r="L71"/>
  <c r="K71"/>
  <c r="J71"/>
  <c r="I71"/>
  <c r="H71"/>
  <c r="G71"/>
  <c r="AE70"/>
  <c r="AD70"/>
  <c r="AC70"/>
  <c r="AB70"/>
  <c r="AA70"/>
  <c r="Z70"/>
  <c r="Y70"/>
  <c r="X70"/>
  <c r="W70"/>
  <c r="V70"/>
  <c r="U70"/>
  <c r="T70"/>
  <c r="S70"/>
  <c r="R70"/>
  <c r="Q70"/>
  <c r="P70"/>
  <c r="O70"/>
  <c r="N70"/>
  <c r="M70"/>
  <c r="L70"/>
  <c r="K70"/>
  <c r="J70"/>
  <c r="I70"/>
  <c r="H70"/>
  <c r="G70"/>
  <c r="AE69"/>
  <c r="AD69"/>
  <c r="AC69"/>
  <c r="AB69"/>
  <c r="AA69"/>
  <c r="Z69"/>
  <c r="Y69"/>
  <c r="X69"/>
  <c r="W69"/>
  <c r="V69"/>
  <c r="U69"/>
  <c r="T69"/>
  <c r="S69"/>
  <c r="R69"/>
  <c r="Q69"/>
  <c r="P69"/>
  <c r="O69"/>
  <c r="N69"/>
  <c r="M69"/>
  <c r="L69"/>
  <c r="K69"/>
  <c r="J69"/>
  <c r="I69"/>
  <c r="H69"/>
  <c r="G69"/>
  <c r="AE68"/>
  <c r="AD68"/>
  <c r="AC68"/>
  <c r="AB68"/>
  <c r="AA68"/>
  <c r="Z68"/>
  <c r="Y68"/>
  <c r="X68"/>
  <c r="W68"/>
  <c r="V68"/>
  <c r="U68"/>
  <c r="T68"/>
  <c r="S68"/>
  <c r="R68"/>
  <c r="Q68"/>
  <c r="P68"/>
  <c r="O68"/>
  <c r="N68"/>
  <c r="M68"/>
  <c r="L68"/>
  <c r="AE67"/>
  <c r="AD67"/>
  <c r="AC67"/>
  <c r="AB67"/>
  <c r="AA67"/>
  <c r="Z67"/>
  <c r="Y67"/>
  <c r="X67"/>
  <c r="W67"/>
  <c r="V67"/>
  <c r="U67"/>
  <c r="T67"/>
  <c r="S67"/>
  <c r="R67"/>
  <c r="Q67"/>
  <c r="P67"/>
  <c r="O67"/>
  <c r="N67"/>
  <c r="M67"/>
  <c r="L67"/>
  <c r="AE66"/>
  <c r="AD66"/>
  <c r="AC66"/>
  <c r="AB66"/>
  <c r="AA66"/>
  <c r="Z66"/>
  <c r="Y66"/>
  <c r="X66"/>
  <c r="W66"/>
  <c r="V66"/>
  <c r="U66"/>
  <c r="T66"/>
  <c r="S66"/>
  <c r="R66"/>
  <c r="Q66"/>
  <c r="P66"/>
  <c r="O66"/>
  <c r="N66"/>
  <c r="M66"/>
  <c r="L66"/>
  <c r="K66"/>
  <c r="J66"/>
  <c r="I66"/>
  <c r="H66"/>
  <c r="G66"/>
  <c r="AE65"/>
  <c r="AD65"/>
  <c r="AC65"/>
  <c r="AB65"/>
  <c r="AA65"/>
  <c r="Z65"/>
  <c r="Y65"/>
  <c r="X65"/>
  <c r="W65"/>
  <c r="V65"/>
  <c r="U65"/>
  <c r="T65"/>
  <c r="S65"/>
  <c r="R65"/>
  <c r="Q65"/>
  <c r="P65"/>
  <c r="O65"/>
  <c r="N65"/>
  <c r="M65"/>
  <c r="L65"/>
  <c r="K65"/>
  <c r="J65"/>
  <c r="I65"/>
  <c r="H65"/>
  <c r="G65"/>
  <c r="AE64"/>
  <c r="AD64"/>
  <c r="AC64"/>
  <c r="AB64"/>
  <c r="AA64"/>
  <c r="Z64"/>
  <c r="Y64"/>
  <c r="X64"/>
  <c r="W64"/>
  <c r="V64"/>
  <c r="U64"/>
  <c r="T64"/>
  <c r="S64"/>
  <c r="R64"/>
  <c r="Q64"/>
  <c r="P64"/>
  <c r="O64"/>
  <c r="N64"/>
  <c r="M64"/>
  <c r="L64"/>
  <c r="K64"/>
  <c r="J64"/>
  <c r="I64"/>
  <c r="H64"/>
  <c r="G64"/>
  <c r="AE63"/>
  <c r="AD63"/>
  <c r="AC63"/>
  <c r="AB63"/>
  <c r="AA63"/>
  <c r="Z63"/>
  <c r="Y63"/>
  <c r="X63"/>
  <c r="W63"/>
  <c r="V63"/>
  <c r="U63"/>
  <c r="T63"/>
  <c r="S63"/>
  <c r="R63"/>
  <c r="Q63"/>
  <c r="P63"/>
  <c r="O63"/>
  <c r="N63"/>
  <c r="M63"/>
  <c r="L63"/>
  <c r="AE62"/>
  <c r="AD62"/>
  <c r="AC62"/>
  <c r="AB62"/>
  <c r="AA62"/>
  <c r="Z62"/>
  <c r="Y62"/>
  <c r="X62"/>
  <c r="W62"/>
  <c r="V62"/>
  <c r="U62"/>
  <c r="T62"/>
  <c r="S62"/>
  <c r="R62"/>
  <c r="Q62"/>
  <c r="P62"/>
  <c r="O62"/>
  <c r="N62"/>
  <c r="M62"/>
  <c r="L62"/>
  <c r="AE61"/>
  <c r="AD61"/>
  <c r="AC61"/>
  <c r="AB61"/>
  <c r="AA61"/>
  <c r="Z61"/>
  <c r="Y61"/>
  <c r="X61"/>
  <c r="W61"/>
  <c r="V61"/>
  <c r="U61"/>
  <c r="T61"/>
  <c r="S61"/>
  <c r="R61"/>
  <c r="Q61"/>
  <c r="P61"/>
  <c r="O61"/>
  <c r="N61"/>
  <c r="M61"/>
  <c r="L61"/>
  <c r="K61"/>
  <c r="J61"/>
  <c r="I61"/>
  <c r="H61"/>
  <c r="G61"/>
  <c r="AE60"/>
  <c r="AD60"/>
  <c r="AC60"/>
  <c r="AB60"/>
  <c r="AA60"/>
  <c r="Z60"/>
  <c r="Y60"/>
  <c r="X60"/>
  <c r="W60"/>
  <c r="V60"/>
  <c r="U60"/>
  <c r="T60"/>
  <c r="S60"/>
  <c r="R60"/>
  <c r="Q60"/>
  <c r="P60"/>
  <c r="O60"/>
  <c r="N60"/>
  <c r="M60"/>
  <c r="L60"/>
  <c r="K60"/>
  <c r="J60"/>
  <c r="I60"/>
  <c r="H60"/>
  <c r="G60"/>
  <c r="AE59"/>
  <c r="AD59"/>
  <c r="AC59"/>
  <c r="AB59"/>
  <c r="AA59"/>
  <c r="Z59"/>
  <c r="Y59"/>
  <c r="X59"/>
  <c r="W59"/>
  <c r="V59"/>
  <c r="U59"/>
  <c r="T59"/>
  <c r="S59"/>
  <c r="R59"/>
  <c r="Q59"/>
  <c r="P59"/>
  <c r="O59"/>
  <c r="N59"/>
  <c r="M59"/>
  <c r="L59"/>
  <c r="K59"/>
  <c r="J59"/>
  <c r="I59"/>
  <c r="H59"/>
  <c r="G59"/>
  <c r="AE58"/>
  <c r="AD58"/>
  <c r="AC58"/>
  <c r="AB58"/>
  <c r="AA58"/>
  <c r="Z58"/>
  <c r="Y58"/>
  <c r="X58"/>
  <c r="W58"/>
  <c r="V58"/>
  <c r="U58"/>
  <c r="T58"/>
  <c r="S58"/>
  <c r="R58"/>
  <c r="Q58"/>
  <c r="P58"/>
  <c r="O58"/>
  <c r="N58"/>
  <c r="M58"/>
  <c r="L58"/>
  <c r="K58"/>
  <c r="J58"/>
  <c r="I58"/>
  <c r="H58"/>
  <c r="G58"/>
  <c r="AE57"/>
  <c r="AD57"/>
  <c r="AC57"/>
  <c r="AB57"/>
  <c r="AA57"/>
  <c r="Z57"/>
  <c r="Y57"/>
  <c r="X57"/>
  <c r="W57"/>
  <c r="V57"/>
  <c r="U57"/>
  <c r="T57"/>
  <c r="S57"/>
  <c r="R57"/>
  <c r="Q57"/>
  <c r="P57"/>
  <c r="O57"/>
  <c r="N57"/>
  <c r="M57"/>
  <c r="L57"/>
  <c r="K57"/>
  <c r="J57"/>
  <c r="I57"/>
  <c r="H57"/>
  <c r="G57"/>
  <c r="AE56"/>
  <c r="AD56"/>
  <c r="AC56"/>
  <c r="AB56"/>
  <c r="AA56"/>
  <c r="Z56"/>
  <c r="Y56"/>
  <c r="X56"/>
  <c r="W56"/>
  <c r="V56"/>
  <c r="U56"/>
  <c r="T56"/>
  <c r="S56"/>
  <c r="R56"/>
  <c r="Q56"/>
  <c r="P56"/>
  <c r="O56"/>
  <c r="N56"/>
  <c r="M56"/>
  <c r="L56"/>
  <c r="K56"/>
  <c r="J56"/>
  <c r="I56"/>
  <c r="H56"/>
  <c r="G56"/>
  <c r="AE55"/>
  <c r="AD55"/>
  <c r="AC55"/>
  <c r="AB55"/>
  <c r="AA55"/>
  <c r="Z55"/>
  <c r="Y55"/>
  <c r="X55"/>
  <c r="W55"/>
  <c r="V55"/>
  <c r="U55"/>
  <c r="T55"/>
  <c r="S55"/>
  <c r="R55"/>
  <c r="Q55"/>
  <c r="P55"/>
  <c r="O55"/>
  <c r="N55"/>
  <c r="M55"/>
  <c r="L55"/>
  <c r="K55"/>
  <c r="J55"/>
  <c r="I55"/>
  <c r="H55"/>
  <c r="G55"/>
  <c r="AE54"/>
  <c r="AD54"/>
  <c r="AC54"/>
  <c r="AB54"/>
  <c r="AA54"/>
  <c r="Z54"/>
  <c r="Y54"/>
  <c r="X54"/>
  <c r="W54"/>
  <c r="V54"/>
  <c r="U54"/>
  <c r="T54"/>
  <c r="S54"/>
  <c r="R54"/>
  <c r="Q54"/>
  <c r="P54"/>
  <c r="O54"/>
  <c r="N54"/>
  <c r="M54"/>
  <c r="L54"/>
  <c r="K54"/>
  <c r="J54"/>
  <c r="I54"/>
  <c r="H54"/>
  <c r="G54"/>
  <c r="AE53"/>
  <c r="AD53"/>
  <c r="AC53"/>
  <c r="AB53"/>
  <c r="AA53"/>
  <c r="Z53"/>
  <c r="Y53"/>
  <c r="X53"/>
  <c r="W53"/>
  <c r="V53"/>
  <c r="U53"/>
  <c r="T53"/>
  <c r="S53"/>
  <c r="R53"/>
  <c r="Q53"/>
  <c r="P53"/>
  <c r="O53"/>
  <c r="N53"/>
  <c r="M53"/>
  <c r="L53"/>
  <c r="K53"/>
  <c r="J53"/>
  <c r="I53"/>
  <c r="H53"/>
  <c r="G53"/>
  <c r="AE52"/>
  <c r="AD52"/>
  <c r="AC52"/>
  <c r="AB52"/>
  <c r="AA52"/>
  <c r="Z52"/>
  <c r="Y52"/>
  <c r="X52"/>
  <c r="W52"/>
  <c r="V52"/>
  <c r="U52"/>
  <c r="T52"/>
  <c r="S52"/>
  <c r="R52"/>
  <c r="Q52"/>
  <c r="P52"/>
  <c r="O52"/>
  <c r="N52"/>
  <c r="M52"/>
  <c r="L52"/>
  <c r="K52"/>
  <c r="J52"/>
  <c r="I52"/>
  <c r="H52"/>
  <c r="G52"/>
  <c r="AE51"/>
  <c r="AD51"/>
  <c r="AC51"/>
  <c r="AB51"/>
  <c r="AA51"/>
  <c r="Z51"/>
  <c r="Y51"/>
  <c r="X51"/>
  <c r="W51"/>
  <c r="V51"/>
  <c r="U51"/>
  <c r="T51"/>
  <c r="S51"/>
  <c r="R51"/>
  <c r="Q51"/>
  <c r="P51"/>
  <c r="O51"/>
  <c r="N51"/>
  <c r="M51"/>
  <c r="L51"/>
  <c r="K51"/>
  <c r="J51"/>
  <c r="I51"/>
  <c r="H51"/>
  <c r="G51"/>
  <c r="AE50"/>
  <c r="AD50"/>
  <c r="AC50"/>
  <c r="AB50"/>
  <c r="AA50"/>
  <c r="Z50"/>
  <c r="Y50"/>
  <c r="X50"/>
  <c r="W50"/>
  <c r="V50"/>
  <c r="U50"/>
  <c r="T50"/>
  <c r="S50"/>
  <c r="R50"/>
  <c r="Q50"/>
  <c r="P50"/>
  <c r="O50"/>
  <c r="N50"/>
  <c r="M50"/>
  <c r="L50"/>
  <c r="K50"/>
  <c r="J50"/>
  <c r="I50"/>
  <c r="H50"/>
  <c r="G50"/>
  <c r="AE49"/>
  <c r="AD49"/>
  <c r="AC49"/>
  <c r="AB49"/>
  <c r="AA49"/>
  <c r="Z49"/>
  <c r="Y49"/>
  <c r="X49"/>
  <c r="W49"/>
  <c r="V49"/>
  <c r="U49"/>
  <c r="T49"/>
  <c r="S49"/>
  <c r="R49"/>
  <c r="Q49"/>
  <c r="P49"/>
  <c r="O49"/>
  <c r="N49"/>
  <c r="M49"/>
  <c r="L49"/>
  <c r="K49"/>
  <c r="J49"/>
  <c r="I49"/>
  <c r="H49"/>
  <c r="G49"/>
  <c r="AE48"/>
  <c r="AD48"/>
  <c r="AC48"/>
  <c r="AB48"/>
  <c r="AA48"/>
  <c r="Z48"/>
  <c r="Y48"/>
  <c r="X48"/>
  <c r="W48"/>
  <c r="V48"/>
  <c r="U48"/>
  <c r="T48"/>
  <c r="S48"/>
  <c r="R48"/>
  <c r="Q48"/>
  <c r="P48"/>
  <c r="O48"/>
  <c r="N48"/>
  <c r="M48"/>
  <c r="L48"/>
  <c r="K48"/>
  <c r="J48"/>
  <c r="I48"/>
  <c r="H48"/>
  <c r="G48"/>
  <c r="AE47"/>
  <c r="AD47"/>
  <c r="AC47"/>
  <c r="AB47"/>
  <c r="AA47"/>
  <c r="Z47"/>
  <c r="Y47"/>
  <c r="X47"/>
  <c r="W47"/>
  <c r="V47"/>
  <c r="U47"/>
  <c r="T47"/>
  <c r="S47"/>
  <c r="R47"/>
  <c r="Q47"/>
  <c r="P47"/>
  <c r="O47"/>
  <c r="N47"/>
  <c r="M47"/>
  <c r="L47"/>
  <c r="K47"/>
  <c r="J47"/>
  <c r="I47"/>
  <c r="H47"/>
  <c r="G47"/>
  <c r="F47"/>
  <c r="E47"/>
  <c r="AE46"/>
  <c r="AD46"/>
  <c r="AC46"/>
  <c r="AB46"/>
  <c r="AA46"/>
  <c r="Z46"/>
  <c r="Y46"/>
  <c r="X46"/>
  <c r="W46"/>
  <c r="V46"/>
  <c r="U46"/>
  <c r="T46"/>
  <c r="S46"/>
  <c r="R46"/>
  <c r="Q46"/>
  <c r="P46"/>
  <c r="O46"/>
  <c r="N46"/>
  <c r="M46"/>
  <c r="L46"/>
  <c r="K46"/>
  <c r="J46"/>
  <c r="I46"/>
  <c r="H46"/>
  <c r="G46"/>
  <c r="AE45"/>
  <c r="AD45"/>
  <c r="AC45"/>
  <c r="AB45"/>
  <c r="AA45"/>
  <c r="Z45"/>
  <c r="Y45"/>
  <c r="X45"/>
  <c r="W45"/>
  <c r="V45"/>
  <c r="U45"/>
  <c r="T45"/>
  <c r="S45"/>
  <c r="R45"/>
  <c r="Q45"/>
  <c r="P45"/>
  <c r="O45"/>
  <c r="N45"/>
  <c r="M45"/>
  <c r="L45"/>
  <c r="K45"/>
  <c r="J45"/>
  <c r="I45"/>
  <c r="H45"/>
  <c r="G45"/>
  <c r="AE44"/>
  <c r="AD44"/>
  <c r="AC44"/>
  <c r="AB44"/>
  <c r="AA44"/>
  <c r="Z44"/>
  <c r="Y44"/>
  <c r="X44"/>
  <c r="W44"/>
  <c r="V44"/>
  <c r="U44"/>
  <c r="T44"/>
  <c r="S44"/>
  <c r="R44"/>
  <c r="Q44"/>
  <c r="P44"/>
  <c r="O44"/>
  <c r="N44"/>
  <c r="M44"/>
  <c r="L44"/>
  <c r="K44"/>
  <c r="J44"/>
  <c r="I44"/>
  <c r="H44"/>
  <c r="G44"/>
  <c r="F44"/>
  <c r="E44"/>
  <c r="AE43"/>
  <c r="AD43"/>
  <c r="AC43"/>
  <c r="AB43"/>
  <c r="AA43"/>
  <c r="Z43"/>
  <c r="Y43"/>
  <c r="X43"/>
  <c r="W43"/>
  <c r="V43"/>
  <c r="U43"/>
  <c r="T43"/>
  <c r="S43"/>
  <c r="R43"/>
  <c r="Q43"/>
  <c r="P43"/>
  <c r="O43"/>
  <c r="N43"/>
  <c r="M43"/>
  <c r="L43"/>
  <c r="K43"/>
  <c r="J43"/>
  <c r="I43"/>
  <c r="H43"/>
  <c r="G43"/>
  <c r="F43"/>
  <c r="E43"/>
  <c r="AD42"/>
  <c r="AC42"/>
  <c r="AB42"/>
  <c r="AA42"/>
  <c r="Z42"/>
  <c r="Y42"/>
  <c r="X42"/>
  <c r="W42"/>
  <c r="V42"/>
  <c r="U42"/>
  <c r="T42"/>
  <c r="S42"/>
  <c r="R42"/>
  <c r="Q42"/>
  <c r="P42"/>
  <c r="O42"/>
  <c r="N42"/>
  <c r="M42"/>
  <c r="L42"/>
  <c r="K42"/>
  <c r="J42"/>
  <c r="I42"/>
  <c r="H42"/>
  <c r="G42"/>
  <c r="AD41"/>
  <c r="AC41"/>
  <c r="AB41"/>
  <c r="AA41"/>
  <c r="Z41"/>
  <c r="Y41"/>
  <c r="X41"/>
  <c r="W41"/>
  <c r="V41"/>
  <c r="U41"/>
  <c r="T41"/>
  <c r="S41"/>
  <c r="R41"/>
  <c r="Q41"/>
  <c r="P41"/>
  <c r="O41"/>
  <c r="N41"/>
  <c r="M41"/>
  <c r="L41"/>
  <c r="K41"/>
  <c r="J41"/>
  <c r="I41"/>
  <c r="H41"/>
  <c r="G41"/>
  <c r="AD40"/>
  <c r="AC40"/>
  <c r="AB40"/>
  <c r="AA40"/>
  <c r="Z40"/>
  <c r="Y40"/>
  <c r="X40"/>
  <c r="W40"/>
  <c r="V40"/>
  <c r="U40"/>
  <c r="T40"/>
  <c r="S40"/>
  <c r="R40"/>
  <c r="Q40"/>
  <c r="P40"/>
  <c r="O40"/>
  <c r="N40"/>
  <c r="M40"/>
  <c r="L40"/>
  <c r="K40"/>
  <c r="J40"/>
  <c r="I40"/>
  <c r="H40"/>
  <c r="G40"/>
  <c r="AD39"/>
  <c r="AC39"/>
  <c r="AB39"/>
  <c r="AA39"/>
  <c r="Z39"/>
  <c r="Y39"/>
  <c r="X39"/>
  <c r="W39"/>
  <c r="V39"/>
  <c r="U39"/>
  <c r="T39"/>
  <c r="S39"/>
  <c r="R39"/>
  <c r="Q39"/>
  <c r="P39"/>
  <c r="O39"/>
  <c r="N39"/>
  <c r="M39"/>
  <c r="L39"/>
  <c r="K39"/>
  <c r="J39"/>
  <c r="I39"/>
  <c r="H39"/>
  <c r="G39"/>
  <c r="AD38"/>
  <c r="AC38"/>
  <c r="AB38"/>
  <c r="AA38"/>
  <c r="Z38"/>
  <c r="Y38"/>
  <c r="X38"/>
  <c r="W38"/>
  <c r="V38"/>
  <c r="U38"/>
  <c r="T38"/>
  <c r="S38"/>
  <c r="R38"/>
  <c r="Q38"/>
  <c r="P38"/>
  <c r="O38"/>
  <c r="N38"/>
  <c r="M38"/>
  <c r="L38"/>
  <c r="K38"/>
  <c r="J38"/>
  <c r="I38"/>
  <c r="H38"/>
  <c r="G38"/>
  <c r="AD37"/>
  <c r="AC37"/>
  <c r="AB37"/>
  <c r="AA37"/>
  <c r="Z37"/>
  <c r="Y37"/>
  <c r="X37"/>
  <c r="W37"/>
  <c r="V37"/>
  <c r="U37"/>
  <c r="T37"/>
  <c r="S37"/>
  <c r="R37"/>
  <c r="Q37"/>
  <c r="P37"/>
  <c r="O37"/>
  <c r="N37"/>
  <c r="M37"/>
  <c r="L37"/>
  <c r="K37"/>
  <c r="J37"/>
  <c r="I37"/>
  <c r="H37"/>
  <c r="G37"/>
  <c r="AD36"/>
  <c r="AC36"/>
  <c r="AB36"/>
  <c r="AA36"/>
  <c r="Z36"/>
  <c r="Y36"/>
  <c r="X36"/>
  <c r="W36"/>
  <c r="V36"/>
  <c r="U36"/>
  <c r="T36"/>
  <c r="S36"/>
  <c r="R36"/>
  <c r="Q36"/>
  <c r="P36"/>
  <c r="O36"/>
  <c r="N36"/>
  <c r="M36"/>
  <c r="L36"/>
  <c r="K36"/>
  <c r="J36"/>
  <c r="I36"/>
  <c r="H36"/>
  <c r="G36"/>
  <c r="AE35"/>
  <c r="AD35"/>
  <c r="AC35"/>
  <c r="AB35"/>
  <c r="AA35"/>
  <c r="Z35"/>
  <c r="Y35"/>
  <c r="X35"/>
  <c r="W35"/>
  <c r="V35"/>
  <c r="U35"/>
  <c r="T35"/>
  <c r="S35"/>
  <c r="R35"/>
  <c r="Q35"/>
  <c r="P35"/>
  <c r="O35"/>
  <c r="N35"/>
  <c r="M35"/>
  <c r="L35"/>
  <c r="K35"/>
  <c r="J35"/>
  <c r="I35"/>
  <c r="H35"/>
  <c r="G35"/>
  <c r="F35"/>
  <c r="E35"/>
  <c r="AE34"/>
  <c r="AD34"/>
  <c r="AC34"/>
  <c r="AB34"/>
  <c r="AA34"/>
  <c r="Z34"/>
  <c r="Y34"/>
  <c r="X34"/>
  <c r="W34"/>
  <c r="V34"/>
  <c r="U34"/>
  <c r="T34"/>
  <c r="S34"/>
  <c r="R34"/>
  <c r="Q34"/>
  <c r="P34"/>
  <c r="O34"/>
  <c r="N34"/>
  <c r="M34"/>
  <c r="L34"/>
  <c r="K34"/>
  <c r="J34"/>
  <c r="I34"/>
  <c r="H34"/>
  <c r="G34"/>
  <c r="AE33"/>
  <c r="AD33"/>
  <c r="AC33"/>
  <c r="AB33"/>
  <c r="AA33"/>
  <c r="Z33"/>
  <c r="Y33"/>
  <c r="X33"/>
  <c r="W33"/>
  <c r="V33"/>
  <c r="U33"/>
  <c r="T33"/>
  <c r="S33"/>
  <c r="R33"/>
  <c r="Q33"/>
  <c r="P33"/>
  <c r="O33"/>
  <c r="N33"/>
  <c r="M33"/>
  <c r="L33"/>
  <c r="K33"/>
  <c r="J33"/>
  <c r="I33"/>
  <c r="H33"/>
  <c r="G33"/>
  <c r="AE32"/>
  <c r="AD32"/>
  <c r="AC32"/>
  <c r="AB32"/>
  <c r="AA32"/>
  <c r="Z32"/>
  <c r="Y32"/>
  <c r="X32"/>
  <c r="W32"/>
  <c r="V32"/>
  <c r="U32"/>
  <c r="T32"/>
  <c r="S32"/>
  <c r="R32"/>
  <c r="Q32"/>
  <c r="P32"/>
  <c r="O32"/>
  <c r="N32"/>
  <c r="M32"/>
  <c r="L32"/>
  <c r="K32"/>
  <c r="J32"/>
  <c r="I32"/>
  <c r="H32"/>
  <c r="G32"/>
  <c r="AE31"/>
  <c r="AD31"/>
  <c r="AC31"/>
  <c r="AB31"/>
  <c r="AA31"/>
  <c r="Z31"/>
  <c r="Y31"/>
  <c r="X31"/>
  <c r="W31"/>
  <c r="V31"/>
  <c r="U31"/>
  <c r="T31"/>
  <c r="S31"/>
  <c r="R31"/>
  <c r="Q31"/>
  <c r="P31"/>
  <c r="O31"/>
  <c r="N31"/>
  <c r="M31"/>
  <c r="L31"/>
  <c r="K31"/>
  <c r="J31"/>
  <c r="I31"/>
  <c r="H31"/>
  <c r="G31"/>
  <c r="AE30"/>
  <c r="AD30"/>
  <c r="AC30"/>
  <c r="AB30"/>
  <c r="AA30"/>
  <c r="Z30"/>
  <c r="Y30"/>
  <c r="X30"/>
  <c r="W30"/>
  <c r="V30"/>
  <c r="U30"/>
  <c r="T30"/>
  <c r="S30"/>
  <c r="R30"/>
  <c r="Q30"/>
  <c r="P30"/>
  <c r="O30"/>
  <c r="N30"/>
  <c r="M30"/>
  <c r="L30"/>
  <c r="K30"/>
  <c r="J30"/>
  <c r="I30"/>
  <c r="H30"/>
  <c r="G30"/>
  <c r="AD29"/>
  <c r="AC29"/>
  <c r="AB29"/>
  <c r="AA29"/>
  <c r="Z29"/>
  <c r="Y29"/>
  <c r="X29"/>
  <c r="W29"/>
  <c r="V29"/>
  <c r="U29"/>
  <c r="T29"/>
  <c r="S29"/>
  <c r="R29"/>
  <c r="Q29"/>
  <c r="P29"/>
  <c r="O29"/>
  <c r="N29"/>
  <c r="M29"/>
  <c r="L29"/>
  <c r="K29"/>
  <c r="J29"/>
  <c r="I29"/>
  <c r="H29"/>
  <c r="G29"/>
  <c r="AD28"/>
  <c r="AC28"/>
  <c r="AB28"/>
  <c r="AA28"/>
  <c r="Z28"/>
  <c r="Y28"/>
  <c r="X28"/>
  <c r="W28"/>
  <c r="V28"/>
  <c r="U28"/>
  <c r="T28"/>
  <c r="S28"/>
  <c r="R28"/>
  <c r="Q28"/>
  <c r="P28"/>
  <c r="O28"/>
  <c r="N28"/>
  <c r="M28"/>
  <c r="L28"/>
  <c r="K28"/>
  <c r="J28"/>
  <c r="I28"/>
  <c r="H28"/>
  <c r="G28"/>
  <c r="AE27"/>
  <c r="AD27"/>
  <c r="AC27"/>
  <c r="AB27"/>
  <c r="AA27"/>
  <c r="Z27"/>
  <c r="Y27"/>
  <c r="X27"/>
  <c r="W27"/>
  <c r="V27"/>
  <c r="U27"/>
  <c r="T27"/>
  <c r="S27"/>
  <c r="R27"/>
  <c r="Q27"/>
  <c r="P27"/>
  <c r="O27"/>
  <c r="N27"/>
  <c r="M27"/>
  <c r="L27"/>
  <c r="K27"/>
  <c r="J27"/>
  <c r="I27"/>
  <c r="H27"/>
  <c r="G27"/>
  <c r="AE26"/>
  <c r="AD26"/>
  <c r="AC26"/>
  <c r="AB26"/>
  <c r="AA26"/>
  <c r="Z26"/>
  <c r="Y26"/>
  <c r="X26"/>
  <c r="W26"/>
  <c r="V26"/>
  <c r="U26"/>
  <c r="T26"/>
  <c r="S26"/>
  <c r="R26"/>
  <c r="Q26"/>
  <c r="P26"/>
  <c r="O26"/>
  <c r="N26"/>
  <c r="M26"/>
  <c r="L26"/>
  <c r="K26"/>
  <c r="J26"/>
  <c r="I26"/>
  <c r="H26"/>
  <c r="G26"/>
  <c r="AE25"/>
  <c r="AD25"/>
  <c r="AC25"/>
  <c r="AB25"/>
  <c r="AA25"/>
  <c r="Z25"/>
  <c r="Y25"/>
  <c r="X25"/>
  <c r="W25"/>
  <c r="V25"/>
  <c r="U25"/>
  <c r="T25"/>
  <c r="S25"/>
  <c r="R25"/>
  <c r="Q25"/>
  <c r="P25"/>
  <c r="O25"/>
  <c r="N25"/>
  <c r="M25"/>
  <c r="L25"/>
  <c r="K25"/>
  <c r="J25"/>
  <c r="I25"/>
  <c r="H25"/>
  <c r="G25"/>
  <c r="AE24"/>
  <c r="AD24"/>
  <c r="AC24"/>
  <c r="AB24"/>
  <c r="AA24"/>
  <c r="Z24"/>
  <c r="Y24"/>
  <c r="X24"/>
  <c r="W24"/>
  <c r="V24"/>
  <c r="U24"/>
  <c r="T24"/>
  <c r="S24"/>
  <c r="R24"/>
  <c r="Q24"/>
  <c r="P24"/>
  <c r="O24"/>
  <c r="N24"/>
  <c r="M24"/>
  <c r="L24"/>
  <c r="K24"/>
  <c r="J24"/>
  <c r="I24"/>
  <c r="H24"/>
  <c r="G24"/>
  <c r="F24"/>
  <c r="E24"/>
  <c r="AE23"/>
  <c r="AD23"/>
  <c r="AC23"/>
  <c r="AB23"/>
  <c r="AA23"/>
  <c r="Z23"/>
  <c r="Y23"/>
  <c r="X23"/>
  <c r="W23"/>
  <c r="V23"/>
  <c r="U23"/>
  <c r="T23"/>
  <c r="S23"/>
  <c r="R23"/>
  <c r="Q23"/>
  <c r="P23"/>
  <c r="O23"/>
  <c r="N23"/>
  <c r="M23"/>
  <c r="L23"/>
  <c r="K23"/>
  <c r="J23"/>
  <c r="I23"/>
  <c r="H23"/>
  <c r="G23"/>
  <c r="F23"/>
  <c r="E23"/>
  <c r="AE22"/>
  <c r="AD22"/>
  <c r="AC22"/>
  <c r="AB22"/>
  <c r="AA22"/>
  <c r="Z22"/>
  <c r="Y22"/>
  <c r="X22"/>
  <c r="W22"/>
  <c r="V22"/>
  <c r="U22"/>
  <c r="T22"/>
  <c r="S22"/>
  <c r="R22"/>
  <c r="Q22"/>
  <c r="P22"/>
  <c r="O22"/>
  <c r="N22"/>
  <c r="M22"/>
  <c r="L22"/>
  <c r="K22"/>
  <c r="J22"/>
  <c r="I22"/>
  <c r="H22"/>
  <c r="G22"/>
  <c r="F22"/>
  <c r="E22"/>
  <c r="AE21"/>
  <c r="AD21"/>
  <c r="AC21"/>
  <c r="AB21"/>
  <c r="AA21"/>
  <c r="Z21"/>
  <c r="Y21"/>
  <c r="AE20"/>
  <c r="AD20"/>
  <c r="AC20"/>
  <c r="AB20"/>
  <c r="AA20"/>
  <c r="Z20"/>
  <c r="Y20"/>
  <c r="AE19"/>
  <c r="AD19"/>
  <c r="AC19"/>
  <c r="AB19"/>
  <c r="AA19"/>
  <c r="Z19"/>
  <c r="Y19"/>
  <c r="AE18"/>
  <c r="AD18"/>
  <c r="AC18"/>
  <c r="AB18"/>
  <c r="AA18"/>
  <c r="Z18"/>
  <c r="Y18"/>
  <c r="X18"/>
  <c r="W18"/>
  <c r="V18"/>
  <c r="U18"/>
  <c r="T18"/>
  <c r="S18"/>
  <c r="R18"/>
  <c r="AE17"/>
  <c r="AD17"/>
  <c r="AC17"/>
  <c r="AB17"/>
  <c r="AA17"/>
  <c r="Z17"/>
  <c r="Y17"/>
  <c r="X17"/>
  <c r="W17"/>
  <c r="V17"/>
  <c r="U17"/>
  <c r="T17"/>
  <c r="S17"/>
  <c r="R17"/>
  <c r="AE16"/>
  <c r="AD16"/>
  <c r="AC16"/>
  <c r="AB16"/>
  <c r="AA16"/>
  <c r="Z16"/>
  <c r="Y16"/>
  <c r="X16"/>
  <c r="W16"/>
  <c r="V16"/>
  <c r="U16"/>
  <c r="T16"/>
  <c r="S16"/>
  <c r="R16"/>
  <c r="AE15"/>
  <c r="AD15"/>
  <c r="AC15"/>
  <c r="AB15"/>
  <c r="AA15"/>
  <c r="Z15"/>
  <c r="Y15"/>
  <c r="X15"/>
  <c r="W15"/>
  <c r="V15"/>
  <c r="U15"/>
  <c r="T15"/>
  <c r="S15"/>
  <c r="R15"/>
  <c r="AE14"/>
  <c r="AD14"/>
  <c r="AC14"/>
  <c r="AB14"/>
  <c r="AA14"/>
  <c r="Z14"/>
  <c r="Y14"/>
  <c r="X14"/>
  <c r="W14"/>
  <c r="V14"/>
  <c r="U14"/>
  <c r="T14"/>
  <c r="S14"/>
  <c r="R14"/>
  <c r="AE13"/>
  <c r="AD13"/>
  <c r="AC13"/>
  <c r="AB13"/>
  <c r="AA13"/>
  <c r="Z13"/>
  <c r="Y13"/>
  <c r="X13"/>
  <c r="W13"/>
  <c r="V13"/>
  <c r="U13"/>
  <c r="T13"/>
  <c r="S13"/>
  <c r="R13"/>
  <c r="Q13"/>
  <c r="P13"/>
  <c r="O13"/>
  <c r="N13"/>
  <c r="M13"/>
  <c r="L13"/>
  <c r="K13"/>
  <c r="J13"/>
  <c r="I13"/>
  <c r="H13"/>
  <c r="G13"/>
  <c r="F13"/>
  <c r="E13"/>
  <c r="Z137" i="45"/>
  <c r="U137"/>
  <c r="S137"/>
  <c r="Q137"/>
  <c r="O137"/>
  <c r="L137"/>
  <c r="K137" s="1"/>
  <c r="H137"/>
  <c r="I137" s="1"/>
  <c r="U136"/>
  <c r="S136"/>
  <c r="Q136"/>
  <c r="O136"/>
  <c r="M136"/>
  <c r="K136"/>
  <c r="I136"/>
  <c r="Y135"/>
  <c r="X135"/>
  <c r="W135"/>
  <c r="V135"/>
  <c r="T135"/>
  <c r="R135"/>
  <c r="P135"/>
  <c r="N135"/>
  <c r="J135"/>
  <c r="G135"/>
  <c r="F135"/>
  <c r="Z134"/>
  <c r="U134"/>
  <c r="Y133"/>
  <c r="Y130" s="1"/>
  <c r="X133"/>
  <c r="U133"/>
  <c r="S133"/>
  <c r="Q133"/>
  <c r="O133"/>
  <c r="M133"/>
  <c r="K133"/>
  <c r="I133"/>
  <c r="X132"/>
  <c r="Z132" s="1"/>
  <c r="U132"/>
  <c r="S132"/>
  <c r="Q132"/>
  <c r="O132"/>
  <c r="M132"/>
  <c r="K132"/>
  <c r="I132"/>
  <c r="X131"/>
  <c r="Z131" s="1"/>
  <c r="V131"/>
  <c r="T131"/>
  <c r="R131"/>
  <c r="R130" s="1"/>
  <c r="P131"/>
  <c r="N131"/>
  <c r="N130" s="1"/>
  <c r="L131"/>
  <c r="K131" s="1"/>
  <c r="I131"/>
  <c r="W130"/>
  <c r="V130"/>
  <c r="T130"/>
  <c r="J130"/>
  <c r="H130"/>
  <c r="G130"/>
  <c r="F130"/>
  <c r="Z129"/>
  <c r="U129"/>
  <c r="S129"/>
  <c r="Q129"/>
  <c r="O129"/>
  <c r="M129"/>
  <c r="K129"/>
  <c r="I129"/>
  <c r="Z128"/>
  <c r="U128"/>
  <c r="S128"/>
  <c r="Q128"/>
  <c r="O128"/>
  <c r="M128"/>
  <c r="U127"/>
  <c r="S127"/>
  <c r="Q127"/>
  <c r="O127"/>
  <c r="M127"/>
  <c r="K127"/>
  <c r="I127"/>
  <c r="U126"/>
  <c r="S126"/>
  <c r="Q126"/>
  <c r="O126"/>
  <c r="M126"/>
  <c r="K126"/>
  <c r="I126"/>
  <c r="U125"/>
  <c r="S125"/>
  <c r="Q125"/>
  <c r="O125"/>
  <c r="M125"/>
  <c r="K125"/>
  <c r="I125"/>
  <c r="X124"/>
  <c r="Z124" s="1"/>
  <c r="V124"/>
  <c r="V123" s="1"/>
  <c r="T124"/>
  <c r="T123" s="1"/>
  <c r="R124"/>
  <c r="R123" s="1"/>
  <c r="S123" s="1"/>
  <c r="P124"/>
  <c r="P123" s="1"/>
  <c r="L124"/>
  <c r="L123" s="1"/>
  <c r="J124"/>
  <c r="J123" s="1"/>
  <c r="H124"/>
  <c r="H123" s="1"/>
  <c r="Y123"/>
  <c r="W123"/>
  <c r="N123"/>
  <c r="G123"/>
  <c r="F123"/>
  <c r="Y122"/>
  <c r="X122"/>
  <c r="V122"/>
  <c r="T122"/>
  <c r="S122"/>
  <c r="Q122"/>
  <c r="O122"/>
  <c r="L122"/>
  <c r="M122" s="1"/>
  <c r="J122"/>
  <c r="H122"/>
  <c r="Z121"/>
  <c r="U121"/>
  <c r="S121"/>
  <c r="Q121"/>
  <c r="O121"/>
  <c r="M121"/>
  <c r="U120"/>
  <c r="S120"/>
  <c r="Q120"/>
  <c r="O120"/>
  <c r="M120"/>
  <c r="K120"/>
  <c r="I120"/>
  <c r="Y119"/>
  <c r="X119"/>
  <c r="X113" s="1"/>
  <c r="U119"/>
  <c r="S119"/>
  <c r="Q119"/>
  <c r="O119"/>
  <c r="M119"/>
  <c r="K119"/>
  <c r="I119"/>
  <c r="U118"/>
  <c r="S118"/>
  <c r="Q118"/>
  <c r="O118"/>
  <c r="M118"/>
  <c r="K118"/>
  <c r="I118"/>
  <c r="Z117"/>
  <c r="U117"/>
  <c r="S117"/>
  <c r="Q117"/>
  <c r="O117"/>
  <c r="M117"/>
  <c r="K117"/>
  <c r="I117"/>
  <c r="Z116"/>
  <c r="U116"/>
  <c r="S116"/>
  <c r="Q116"/>
  <c r="O116"/>
  <c r="M116"/>
  <c r="K116"/>
  <c r="I116"/>
  <c r="Z115"/>
  <c r="V115"/>
  <c r="T115"/>
  <c r="R115"/>
  <c r="S115" s="1"/>
  <c r="P115"/>
  <c r="P113" s="1"/>
  <c r="N115"/>
  <c r="N113" s="1"/>
  <c r="L115"/>
  <c r="K115" s="1"/>
  <c r="I115"/>
  <c r="U114"/>
  <c r="S114"/>
  <c r="Q114"/>
  <c r="O114"/>
  <c r="M114"/>
  <c r="K114"/>
  <c r="I114"/>
  <c r="W113"/>
  <c r="J113"/>
  <c r="H113"/>
  <c r="G113"/>
  <c r="F113"/>
  <c r="Z112"/>
  <c r="U112"/>
  <c r="S112"/>
  <c r="Q112"/>
  <c r="O112"/>
  <c r="M112"/>
  <c r="K112"/>
  <c r="I112"/>
  <c r="Z111"/>
  <c r="U111"/>
  <c r="R111"/>
  <c r="S111" s="1"/>
  <c r="P111"/>
  <c r="P109" s="1"/>
  <c r="N111"/>
  <c r="N109" s="1"/>
  <c r="M111"/>
  <c r="K111"/>
  <c r="I111"/>
  <c r="Z110"/>
  <c r="U110"/>
  <c r="S110"/>
  <c r="Q110"/>
  <c r="O110"/>
  <c r="M110"/>
  <c r="K110"/>
  <c r="I110"/>
  <c r="Y109"/>
  <c r="X109"/>
  <c r="W109"/>
  <c r="V109"/>
  <c r="T109"/>
  <c r="L109"/>
  <c r="J109"/>
  <c r="H109"/>
  <c r="G109"/>
  <c r="F109"/>
  <c r="W106"/>
  <c r="U106"/>
  <c r="S106"/>
  <c r="Q106"/>
  <c r="O106"/>
  <c r="M106"/>
  <c r="K106"/>
  <c r="I106"/>
  <c r="Y105"/>
  <c r="X105"/>
  <c r="V105"/>
  <c r="T105"/>
  <c r="R105"/>
  <c r="P105"/>
  <c r="N105"/>
  <c r="L105"/>
  <c r="M105" s="1"/>
  <c r="J105"/>
  <c r="H105"/>
  <c r="G105"/>
  <c r="G102" s="1"/>
  <c r="F105"/>
  <c r="F102" s="1"/>
  <c r="E105"/>
  <c r="W104"/>
  <c r="U104"/>
  <c r="S104"/>
  <c r="Q104"/>
  <c r="O104"/>
  <c r="M104"/>
  <c r="K104"/>
  <c r="I104"/>
  <c r="Y103"/>
  <c r="X103"/>
  <c r="V103"/>
  <c r="V102" s="1"/>
  <c r="T103"/>
  <c r="T102" s="1"/>
  <c r="R103"/>
  <c r="P103"/>
  <c r="N103"/>
  <c r="L103"/>
  <c r="M103" s="1"/>
  <c r="J103"/>
  <c r="H103"/>
  <c r="E102"/>
  <c r="Z101"/>
  <c r="Z100"/>
  <c r="Z99"/>
  <c r="W99"/>
  <c r="U99"/>
  <c r="S99"/>
  <c r="Q99"/>
  <c r="O99"/>
  <c r="M99"/>
  <c r="K99"/>
  <c r="I99"/>
  <c r="G99"/>
  <c r="F99"/>
  <c r="E99"/>
  <c r="Z98"/>
  <c r="W98"/>
  <c r="U98"/>
  <c r="S98"/>
  <c r="Q98"/>
  <c r="O98"/>
  <c r="M98"/>
  <c r="K98"/>
  <c r="I98"/>
  <c r="Z97"/>
  <c r="W97"/>
  <c r="Z96"/>
  <c r="W96"/>
  <c r="U96"/>
  <c r="S96"/>
  <c r="Q96"/>
  <c r="O96"/>
  <c r="M96"/>
  <c r="K96"/>
  <c r="I96"/>
  <c r="Y95"/>
  <c r="X95"/>
  <c r="V95"/>
  <c r="T95"/>
  <c r="R95"/>
  <c r="P95"/>
  <c r="N95"/>
  <c r="L95"/>
  <c r="J95"/>
  <c r="H95"/>
  <c r="Z94"/>
  <c r="W94"/>
  <c r="U94"/>
  <c r="S94"/>
  <c r="Q94"/>
  <c r="O94"/>
  <c r="M94"/>
  <c r="K94"/>
  <c r="I94"/>
  <c r="Y93"/>
  <c r="X93"/>
  <c r="V93"/>
  <c r="T93"/>
  <c r="R93"/>
  <c r="S93" s="1"/>
  <c r="P93"/>
  <c r="N93"/>
  <c r="L93"/>
  <c r="M93" s="1"/>
  <c r="J93"/>
  <c r="H93"/>
  <c r="Z92"/>
  <c r="W92"/>
  <c r="U92"/>
  <c r="S92"/>
  <c r="Q92"/>
  <c r="O92"/>
  <c r="M92"/>
  <c r="K92"/>
  <c r="I92"/>
  <c r="Y91"/>
  <c r="X91"/>
  <c r="V91"/>
  <c r="T91"/>
  <c r="R91"/>
  <c r="P91"/>
  <c r="N91"/>
  <c r="L91"/>
  <c r="M91" s="1"/>
  <c r="J91"/>
  <c r="H91"/>
  <c r="Z90"/>
  <c r="W90"/>
  <c r="U90"/>
  <c r="S90"/>
  <c r="Q90"/>
  <c r="O90"/>
  <c r="M90"/>
  <c r="K90"/>
  <c r="I90"/>
  <c r="Y89"/>
  <c r="X89"/>
  <c r="V89"/>
  <c r="T89"/>
  <c r="R89"/>
  <c r="S89" s="1"/>
  <c r="P89"/>
  <c r="N89"/>
  <c r="L89"/>
  <c r="M89" s="1"/>
  <c r="J89"/>
  <c r="H89"/>
  <c r="Z88"/>
  <c r="W88"/>
  <c r="Y87"/>
  <c r="X87"/>
  <c r="W87" s="1"/>
  <c r="Z86"/>
  <c r="W86"/>
  <c r="U86"/>
  <c r="S86"/>
  <c r="Q86"/>
  <c r="O86"/>
  <c r="M86"/>
  <c r="K86"/>
  <c r="I86"/>
  <c r="Y85"/>
  <c r="X85"/>
  <c r="V85"/>
  <c r="U85" s="1"/>
  <c r="S85"/>
  <c r="Q85"/>
  <c r="O85"/>
  <c r="M85"/>
  <c r="K85"/>
  <c r="I85"/>
  <c r="Z84"/>
  <c r="W84"/>
  <c r="Y83"/>
  <c r="X83"/>
  <c r="V83"/>
  <c r="Z82"/>
  <c r="W82"/>
  <c r="U82"/>
  <c r="S82"/>
  <c r="Q82"/>
  <c r="O82"/>
  <c r="M82"/>
  <c r="K82"/>
  <c r="I82"/>
  <c r="Y81"/>
  <c r="X81"/>
  <c r="V81"/>
  <c r="T81"/>
  <c r="R81"/>
  <c r="S81" s="1"/>
  <c r="P81"/>
  <c r="N81"/>
  <c r="L81"/>
  <c r="M81" s="1"/>
  <c r="J81"/>
  <c r="H81"/>
  <c r="G80"/>
  <c r="F80"/>
  <c r="E80"/>
  <c r="Z78"/>
  <c r="W78"/>
  <c r="U78"/>
  <c r="S78"/>
  <c r="Q78"/>
  <c r="O78"/>
  <c r="M78"/>
  <c r="K78"/>
  <c r="I78"/>
  <c r="Y77"/>
  <c r="X77"/>
  <c r="X76" s="1"/>
  <c r="V77"/>
  <c r="V76" s="1"/>
  <c r="T77"/>
  <c r="T76" s="1"/>
  <c r="R77"/>
  <c r="S77" s="1"/>
  <c r="P77"/>
  <c r="N77"/>
  <c r="N76" s="1"/>
  <c r="L77"/>
  <c r="M77" s="1"/>
  <c r="J77"/>
  <c r="H77"/>
  <c r="H76" s="1"/>
  <c r="G77"/>
  <c r="G76" s="1"/>
  <c r="F77"/>
  <c r="F76" s="1"/>
  <c r="Z75"/>
  <c r="U75"/>
  <c r="S75"/>
  <c r="Q75"/>
  <c r="O75"/>
  <c r="M75"/>
  <c r="K75"/>
  <c r="I75"/>
  <c r="Y74"/>
  <c r="Y73" s="1"/>
  <c r="Y72" s="1"/>
  <c r="X74"/>
  <c r="X73" s="1"/>
  <c r="X72" s="1"/>
  <c r="V74"/>
  <c r="V73" s="1"/>
  <c r="T74"/>
  <c r="T73" s="1"/>
  <c r="T72" s="1"/>
  <c r="R74"/>
  <c r="S74" s="1"/>
  <c r="P74"/>
  <c r="N74"/>
  <c r="N73" s="1"/>
  <c r="L74"/>
  <c r="M74" s="1"/>
  <c r="J74"/>
  <c r="J73" s="1"/>
  <c r="H74"/>
  <c r="H73" s="1"/>
  <c r="H72" s="1"/>
  <c r="G74"/>
  <c r="G73" s="1"/>
  <c r="G72" s="1"/>
  <c r="F74"/>
  <c r="F73" s="1"/>
  <c r="F72" s="1"/>
  <c r="E74"/>
  <c r="E73" s="1"/>
  <c r="E72" s="1"/>
  <c r="Z71"/>
  <c r="W71"/>
  <c r="U71"/>
  <c r="S71"/>
  <c r="Q71"/>
  <c r="O71"/>
  <c r="M71"/>
  <c r="K71"/>
  <c r="I71"/>
  <c r="Y70"/>
  <c r="Y69" s="1"/>
  <c r="X70"/>
  <c r="V70"/>
  <c r="T70"/>
  <c r="T69" s="1"/>
  <c r="R70"/>
  <c r="R69" s="1"/>
  <c r="P70"/>
  <c r="N70"/>
  <c r="N69" s="1"/>
  <c r="L70"/>
  <c r="M70" s="1"/>
  <c r="J70"/>
  <c r="J69" s="1"/>
  <c r="H70"/>
  <c r="H69" s="1"/>
  <c r="G70"/>
  <c r="G69" s="1"/>
  <c r="F70"/>
  <c r="F69" s="1"/>
  <c r="Z68"/>
  <c r="W68"/>
  <c r="U68"/>
  <c r="S68"/>
  <c r="Q68"/>
  <c r="O68"/>
  <c r="M68"/>
  <c r="K68"/>
  <c r="I68"/>
  <c r="Y67"/>
  <c r="X67"/>
  <c r="X66" s="1"/>
  <c r="V67"/>
  <c r="V66" s="1"/>
  <c r="T67"/>
  <c r="T66" s="1"/>
  <c r="R67"/>
  <c r="S67" s="1"/>
  <c r="P67"/>
  <c r="P66" s="1"/>
  <c r="N67"/>
  <c r="L67"/>
  <c r="M67" s="1"/>
  <c r="J67"/>
  <c r="J66" s="1"/>
  <c r="H67"/>
  <c r="H66" s="1"/>
  <c r="G67"/>
  <c r="G66" s="1"/>
  <c r="F67"/>
  <c r="F66" s="1"/>
  <c r="W64"/>
  <c r="U64"/>
  <c r="S64"/>
  <c r="Q64"/>
  <c r="O64"/>
  <c r="M64"/>
  <c r="K64"/>
  <c r="I64"/>
  <c r="Z63"/>
  <c r="W63"/>
  <c r="U63"/>
  <c r="S63"/>
  <c r="Q63"/>
  <c r="O63"/>
  <c r="M63"/>
  <c r="K63"/>
  <c r="I63"/>
  <c r="Y62"/>
  <c r="X62"/>
  <c r="X58" s="1"/>
  <c r="V62"/>
  <c r="V57" s="1"/>
  <c r="T62"/>
  <c r="T57" s="1"/>
  <c r="R62"/>
  <c r="S62" s="1"/>
  <c r="P62"/>
  <c r="P57" s="1"/>
  <c r="N62"/>
  <c r="N58" s="1"/>
  <c r="L62"/>
  <c r="L58" s="1"/>
  <c r="M58" s="1"/>
  <c r="J62"/>
  <c r="J57" s="1"/>
  <c r="H62"/>
  <c r="W61"/>
  <c r="U61"/>
  <c r="S61"/>
  <c r="Q61"/>
  <c r="O61"/>
  <c r="M61"/>
  <c r="K61"/>
  <c r="I61"/>
  <c r="W60"/>
  <c r="U60"/>
  <c r="S60"/>
  <c r="Q60"/>
  <c r="O60"/>
  <c r="M60"/>
  <c r="K60"/>
  <c r="I60"/>
  <c r="Z59"/>
  <c r="W59"/>
  <c r="U59"/>
  <c r="S59"/>
  <c r="Q59"/>
  <c r="O59"/>
  <c r="M59"/>
  <c r="K59"/>
  <c r="I59"/>
  <c r="G58"/>
  <c r="F58"/>
  <c r="G57"/>
  <c r="F57"/>
  <c r="E57"/>
  <c r="Z56"/>
  <c r="W56"/>
  <c r="U56"/>
  <c r="S56"/>
  <c r="Q56"/>
  <c r="O56"/>
  <c r="M56"/>
  <c r="K56"/>
  <c r="I56"/>
  <c r="Z55"/>
  <c r="W55"/>
  <c r="U55"/>
  <c r="S55"/>
  <c r="Q55"/>
  <c r="O55"/>
  <c r="M55"/>
  <c r="K55"/>
  <c r="I55"/>
  <c r="Z54"/>
  <c r="W54"/>
  <c r="U54"/>
  <c r="S54"/>
  <c r="Q54"/>
  <c r="O54"/>
  <c r="M54"/>
  <c r="K54"/>
  <c r="I54"/>
  <c r="Y53"/>
  <c r="X53"/>
  <c r="V53"/>
  <c r="T53"/>
  <c r="R53"/>
  <c r="S53" s="1"/>
  <c r="P53"/>
  <c r="N53"/>
  <c r="L53"/>
  <c r="K53" s="1"/>
  <c r="I53"/>
  <c r="G53"/>
  <c r="F53"/>
  <c r="E53"/>
  <c r="Z52"/>
  <c r="W52"/>
  <c r="U52"/>
  <c r="S52"/>
  <c r="Q52"/>
  <c r="O52"/>
  <c r="M52"/>
  <c r="K52"/>
  <c r="I52"/>
  <c r="Y51"/>
  <c r="X51"/>
  <c r="V51"/>
  <c r="T51"/>
  <c r="R51"/>
  <c r="P51"/>
  <c r="N51"/>
  <c r="L51"/>
  <c r="M51" s="1"/>
  <c r="J51"/>
  <c r="H51"/>
  <c r="G51"/>
  <c r="F51"/>
  <c r="F47" s="1"/>
  <c r="E51"/>
  <c r="E47" s="1"/>
  <c r="Z50"/>
  <c r="W50"/>
  <c r="U50"/>
  <c r="S50"/>
  <c r="Q50"/>
  <c r="O50"/>
  <c r="M50"/>
  <c r="K50"/>
  <c r="I50"/>
  <c r="W49"/>
  <c r="U49"/>
  <c r="S49"/>
  <c r="Q49"/>
  <c r="O49"/>
  <c r="M49"/>
  <c r="K49"/>
  <c r="I49"/>
  <c r="Y48"/>
  <c r="X48"/>
  <c r="V48"/>
  <c r="T48"/>
  <c r="R48"/>
  <c r="S48" s="1"/>
  <c r="P48"/>
  <c r="N48"/>
  <c r="L48"/>
  <c r="J48"/>
  <c r="H48"/>
  <c r="W46"/>
  <c r="U46"/>
  <c r="S46"/>
  <c r="Q46"/>
  <c r="O46"/>
  <c r="M46"/>
  <c r="K46"/>
  <c r="I46"/>
  <c r="Y45"/>
  <c r="Y44" s="1"/>
  <c r="X45"/>
  <c r="X44" s="1"/>
  <c r="V45"/>
  <c r="T45"/>
  <c r="T44" s="1"/>
  <c r="R45"/>
  <c r="R44" s="1"/>
  <c r="P45"/>
  <c r="P44" s="1"/>
  <c r="N45"/>
  <c r="N44" s="1"/>
  <c r="L45"/>
  <c r="M45" s="1"/>
  <c r="J45"/>
  <c r="J44" s="1"/>
  <c r="H45"/>
  <c r="H44" s="1"/>
  <c r="G45"/>
  <c r="G44" s="1"/>
  <c r="F45"/>
  <c r="F44" s="1"/>
  <c r="E45"/>
  <c r="E44" s="1"/>
  <c r="W43"/>
  <c r="U43"/>
  <c r="S43"/>
  <c r="Q43"/>
  <c r="O43"/>
  <c r="M43"/>
  <c r="K43"/>
  <c r="I43"/>
  <c r="Z42"/>
  <c r="W42"/>
  <c r="U42"/>
  <c r="S42"/>
  <c r="Q42"/>
  <c r="O42"/>
  <c r="M42"/>
  <c r="K42"/>
  <c r="I42"/>
  <c r="W41"/>
  <c r="U41"/>
  <c r="S41"/>
  <c r="Q41"/>
  <c r="O41"/>
  <c r="M41"/>
  <c r="K41"/>
  <c r="I41"/>
  <c r="G41"/>
  <c r="G40" s="1"/>
  <c r="F41"/>
  <c r="F40" s="1"/>
  <c r="E41"/>
  <c r="E40" s="1"/>
  <c r="Y40"/>
  <c r="X40"/>
  <c r="V40"/>
  <c r="T40"/>
  <c r="R40"/>
  <c r="P40"/>
  <c r="N40"/>
  <c r="L40"/>
  <c r="J40"/>
  <c r="H40"/>
  <c r="Z39"/>
  <c r="W39"/>
  <c r="U39"/>
  <c r="S39"/>
  <c r="Q39"/>
  <c r="O39"/>
  <c r="M39"/>
  <c r="K39"/>
  <c r="I39"/>
  <c r="Y38"/>
  <c r="X38"/>
  <c r="V38"/>
  <c r="T38"/>
  <c r="R38"/>
  <c r="P38"/>
  <c r="N38"/>
  <c r="L38"/>
  <c r="M38" s="1"/>
  <c r="J38"/>
  <c r="H38"/>
  <c r="Z37"/>
  <c r="W37"/>
  <c r="U37"/>
  <c r="S37"/>
  <c r="Q37"/>
  <c r="O37"/>
  <c r="M37"/>
  <c r="K37"/>
  <c r="I37"/>
  <c r="Y36"/>
  <c r="X36"/>
  <c r="V36"/>
  <c r="T36"/>
  <c r="R36"/>
  <c r="S36" s="1"/>
  <c r="P36"/>
  <c r="N36"/>
  <c r="L36"/>
  <c r="M36" s="1"/>
  <c r="J36"/>
  <c r="H36"/>
  <c r="G36"/>
  <c r="F36"/>
  <c r="E36"/>
  <c r="W35"/>
  <c r="U35"/>
  <c r="S35"/>
  <c r="Q35"/>
  <c r="O35"/>
  <c r="M35"/>
  <c r="K35"/>
  <c r="I35"/>
  <c r="Z34"/>
  <c r="W34"/>
  <c r="U34"/>
  <c r="S34"/>
  <c r="Q34"/>
  <c r="O34"/>
  <c r="M34"/>
  <c r="K34"/>
  <c r="I34"/>
  <c r="Y33"/>
  <c r="X33"/>
  <c r="V33"/>
  <c r="T33"/>
  <c r="R33"/>
  <c r="P33"/>
  <c r="N33"/>
  <c r="L33"/>
  <c r="M33" s="1"/>
  <c r="J33"/>
  <c r="H33"/>
  <c r="G33"/>
  <c r="F33"/>
  <c r="E33"/>
  <c r="Z32"/>
  <c r="W32"/>
  <c r="U32"/>
  <c r="S32"/>
  <c r="Q32"/>
  <c r="O32"/>
  <c r="M32"/>
  <c r="K32"/>
  <c r="I32"/>
  <c r="Y31"/>
  <c r="X31"/>
  <c r="V31"/>
  <c r="T31"/>
  <c r="R31"/>
  <c r="P31"/>
  <c r="N31"/>
  <c r="L31"/>
  <c r="M31" s="1"/>
  <c r="J31"/>
  <c r="H31"/>
  <c r="Z30"/>
  <c r="W30"/>
  <c r="U30"/>
  <c r="S30"/>
  <c r="Q30"/>
  <c r="O30"/>
  <c r="M30"/>
  <c r="K30"/>
  <c r="I30"/>
  <c r="Y29"/>
  <c r="X29"/>
  <c r="V29"/>
  <c r="T29"/>
  <c r="R29"/>
  <c r="P29"/>
  <c r="N29"/>
  <c r="L29"/>
  <c r="M29" s="1"/>
  <c r="J29"/>
  <c r="H29"/>
  <c r="Z26"/>
  <c r="W26"/>
  <c r="U26"/>
  <c r="S26"/>
  <c r="Q26"/>
  <c r="O26"/>
  <c r="M26"/>
  <c r="K26"/>
  <c r="I26"/>
  <c r="Z25"/>
  <c r="W25"/>
  <c r="U25"/>
  <c r="S25"/>
  <c r="Q25"/>
  <c r="O25"/>
  <c r="M25"/>
  <c r="K25"/>
  <c r="I25"/>
  <c r="Z24"/>
  <c r="W24"/>
  <c r="U24"/>
  <c r="S24"/>
  <c r="Q24"/>
  <c r="O24"/>
  <c r="M24"/>
  <c r="K24"/>
  <c r="I24"/>
  <c r="Z23"/>
  <c r="W23"/>
  <c r="U23"/>
  <c r="S23"/>
  <c r="Q23"/>
  <c r="O23"/>
  <c r="M23"/>
  <c r="K23"/>
  <c r="I23"/>
  <c r="Y22"/>
  <c r="X22"/>
  <c r="X21" s="1"/>
  <c r="V22"/>
  <c r="V21" s="1"/>
  <c r="T22"/>
  <c r="T21" s="1"/>
  <c r="R22"/>
  <c r="R21" s="1"/>
  <c r="S21" s="1"/>
  <c r="P22"/>
  <c r="P21" s="1"/>
  <c r="N22"/>
  <c r="L22"/>
  <c r="L21" s="1"/>
  <c r="J22"/>
  <c r="J21" s="1"/>
  <c r="H22"/>
  <c r="H21" s="1"/>
  <c r="Z20"/>
  <c r="W20"/>
  <c r="U20"/>
  <c r="S20"/>
  <c r="Q20"/>
  <c r="O20"/>
  <c r="M20"/>
  <c r="K20"/>
  <c r="I20"/>
  <c r="Z19"/>
  <c r="W19"/>
  <c r="U19"/>
  <c r="S19"/>
  <c r="Q19"/>
  <c r="O19"/>
  <c r="M19"/>
  <c r="K19"/>
  <c r="I19"/>
  <c r="Z18"/>
  <c r="W18"/>
  <c r="U18"/>
  <c r="S18"/>
  <c r="Q18"/>
  <c r="O18"/>
  <c r="M18"/>
  <c r="K18"/>
  <c r="I18"/>
  <c r="E18"/>
  <c r="E16" s="1"/>
  <c r="E15" s="1"/>
  <c r="Z17"/>
  <c r="W17"/>
  <c r="U17"/>
  <c r="S17"/>
  <c r="Q17"/>
  <c r="O17"/>
  <c r="M17"/>
  <c r="K17"/>
  <c r="I17"/>
  <c r="Y16"/>
  <c r="X16"/>
  <c r="X15" s="1"/>
  <c r="V16"/>
  <c r="T16"/>
  <c r="T15" s="1"/>
  <c r="R16"/>
  <c r="S16" s="1"/>
  <c r="P16"/>
  <c r="P15" s="1"/>
  <c r="N16"/>
  <c r="N15" s="1"/>
  <c r="L16"/>
  <c r="L15" s="1"/>
  <c r="M15" s="1"/>
  <c r="J16"/>
  <c r="J15" s="1"/>
  <c r="H16"/>
  <c r="H15" s="1"/>
  <c r="G16"/>
  <c r="F16"/>
  <c r="F15" s="1"/>
  <c r="H28" l="1"/>
  <c r="H27" s="1"/>
  <c r="G50"/>
  <c r="P58"/>
  <c r="H47"/>
  <c r="Y47"/>
  <c r="E27"/>
  <c r="G47"/>
  <c r="J65"/>
  <c r="R58"/>
  <c r="S58" s="1"/>
  <c r="R57"/>
  <c r="W38"/>
  <c r="V28"/>
  <c r="T47"/>
  <c r="K31"/>
  <c r="N47"/>
  <c r="E50"/>
  <c r="Y102"/>
  <c r="G108"/>
  <c r="G107" s="1"/>
  <c r="Z22"/>
  <c r="W51"/>
  <c r="K89"/>
  <c r="W31"/>
  <c r="F27"/>
  <c r="X57"/>
  <c r="N28"/>
  <c r="N27" s="1"/>
  <c r="J28"/>
  <c r="Y28"/>
  <c r="X47"/>
  <c r="G27"/>
  <c r="K48"/>
  <c r="Q81"/>
  <c r="R15"/>
  <c r="Y21"/>
  <c r="H65"/>
  <c r="L28"/>
  <c r="L27" s="1"/>
  <c r="H135"/>
  <c r="L57"/>
  <c r="K57" s="1"/>
  <c r="H102"/>
  <c r="W108"/>
  <c r="W107" s="1"/>
  <c r="U93"/>
  <c r="O95"/>
  <c r="Y113"/>
  <c r="Y108" s="1"/>
  <c r="Y107" s="1"/>
  <c r="Z87"/>
  <c r="K123"/>
  <c r="V58"/>
  <c r="W58" s="1"/>
  <c r="N102"/>
  <c r="U45"/>
  <c r="Q91"/>
  <c r="E79"/>
  <c r="L73"/>
  <c r="M73" s="1"/>
  <c r="O22"/>
  <c r="Z62"/>
  <c r="I123"/>
  <c r="T28"/>
  <c r="T27" s="1"/>
  <c r="U115"/>
  <c r="K36"/>
  <c r="N57"/>
  <c r="O57" s="1"/>
  <c r="F79"/>
  <c r="F108"/>
  <c r="F107" s="1"/>
  <c r="F139" s="1"/>
  <c r="R76"/>
  <c r="S76" s="1"/>
  <c r="L113"/>
  <c r="P102"/>
  <c r="O36"/>
  <c r="N21"/>
  <c r="O21" s="1"/>
  <c r="Q62"/>
  <c r="H80"/>
  <c r="H79" s="1"/>
  <c r="Z67"/>
  <c r="P28"/>
  <c r="U81"/>
  <c r="U40"/>
  <c r="J47"/>
  <c r="I47" s="1"/>
  <c r="R102"/>
  <c r="Y57"/>
  <c r="Z57" s="1"/>
  <c r="V80"/>
  <c r="V79" s="1"/>
  <c r="R80"/>
  <c r="S80" s="1"/>
  <c r="W29"/>
  <c r="Q31"/>
  <c r="U33"/>
  <c r="Z36"/>
  <c r="K40"/>
  <c r="R113"/>
  <c r="S113" s="1"/>
  <c r="U135"/>
  <c r="U29"/>
  <c r="L44"/>
  <c r="M44" s="1"/>
  <c r="J58"/>
  <c r="Y58"/>
  <c r="Z58" s="1"/>
  <c r="I77"/>
  <c r="R109"/>
  <c r="S109" s="1"/>
  <c r="Q45"/>
  <c r="P80"/>
  <c r="P79" s="1"/>
  <c r="K62"/>
  <c r="L76"/>
  <c r="M76" s="1"/>
  <c r="W85"/>
  <c r="U95"/>
  <c r="U77"/>
  <c r="O38"/>
  <c r="U76"/>
  <c r="O74"/>
  <c r="Z77"/>
  <c r="U105"/>
  <c r="U16"/>
  <c r="R66"/>
  <c r="R65" s="1"/>
  <c r="O16"/>
  <c r="Z109"/>
  <c r="W70"/>
  <c r="I62"/>
  <c r="U70"/>
  <c r="K109"/>
  <c r="I15"/>
  <c r="T80"/>
  <c r="T79" s="1"/>
  <c r="N80"/>
  <c r="N79" s="1"/>
  <c r="Q22"/>
  <c r="I109"/>
  <c r="V113"/>
  <c r="F50"/>
  <c r="V47"/>
  <c r="U47" s="1"/>
  <c r="W77"/>
  <c r="J108"/>
  <c r="J107" s="1"/>
  <c r="I91"/>
  <c r="Y27"/>
  <c r="V27"/>
  <c r="H58"/>
  <c r="P73"/>
  <c r="P72" s="1"/>
  <c r="T113"/>
  <c r="T108" s="1"/>
  <c r="V15"/>
  <c r="W15" s="1"/>
  <c r="V44"/>
  <c r="W44" s="1"/>
  <c r="M115"/>
  <c r="R28"/>
  <c r="R27" s="1"/>
  <c r="T58"/>
  <c r="U58" s="1"/>
  <c r="J80"/>
  <c r="J79" s="1"/>
  <c r="X102"/>
  <c r="W102" s="1"/>
  <c r="L130"/>
  <c r="K130" s="1"/>
  <c r="W16"/>
  <c r="I21"/>
  <c r="U22"/>
  <c r="P47"/>
  <c r="Q51"/>
  <c r="W53"/>
  <c r="H57"/>
  <c r="W57"/>
  <c r="O58"/>
  <c r="U62"/>
  <c r="G79"/>
  <c r="Q135"/>
  <c r="J27"/>
  <c r="O51"/>
  <c r="U53"/>
  <c r="Z133"/>
  <c r="X28"/>
  <c r="W28" s="1"/>
  <c r="O31"/>
  <c r="Z51"/>
  <c r="W81"/>
  <c r="Q115"/>
  <c r="O29"/>
  <c r="Z53"/>
  <c r="Z119"/>
  <c r="Z16"/>
  <c r="Q44"/>
  <c r="W45"/>
  <c r="R47"/>
  <c r="S47" s="1"/>
  <c r="J76"/>
  <c r="I76" s="1"/>
  <c r="G139"/>
  <c r="Z74"/>
  <c r="O15"/>
  <c r="O77"/>
  <c r="I105"/>
  <c r="W105"/>
  <c r="Q33"/>
  <c r="W36"/>
  <c r="Z122"/>
  <c r="G15"/>
  <c r="U89"/>
  <c r="U109"/>
  <c r="I33"/>
  <c r="Z33"/>
  <c r="Q57"/>
  <c r="K74"/>
  <c r="W74"/>
  <c r="Q95"/>
  <c r="I16"/>
  <c r="Z29"/>
  <c r="O62"/>
  <c r="O105"/>
  <c r="Z47"/>
  <c r="U74"/>
  <c r="Z91"/>
  <c r="Q38"/>
  <c r="O89"/>
  <c r="W91"/>
  <c r="Z95"/>
  <c r="U103"/>
  <c r="M131"/>
  <c r="Z85"/>
  <c r="I45"/>
  <c r="O48"/>
  <c r="O67"/>
  <c r="X80"/>
  <c r="Q103"/>
  <c r="Q29"/>
  <c r="K67"/>
  <c r="U67"/>
  <c r="I103"/>
  <c r="U131"/>
  <c r="K22"/>
  <c r="U57"/>
  <c r="L66"/>
  <c r="M66" s="1"/>
  <c r="I67"/>
  <c r="Z72"/>
  <c r="P76"/>
  <c r="O76" s="1"/>
  <c r="K122"/>
  <c r="Q124"/>
  <c r="U15"/>
  <c r="U31"/>
  <c r="K45"/>
  <c r="K105"/>
  <c r="U122"/>
  <c r="I22"/>
  <c r="Q67"/>
  <c r="Q77"/>
  <c r="Z89"/>
  <c r="O93"/>
  <c r="K124"/>
  <c r="Q131"/>
  <c r="Q15"/>
  <c r="I29"/>
  <c r="U36"/>
  <c r="I38"/>
  <c r="Q40"/>
  <c r="J72"/>
  <c r="I72" s="1"/>
  <c r="Z81"/>
  <c r="K113"/>
  <c r="W21"/>
  <c r="K28"/>
  <c r="O44"/>
  <c r="I51"/>
  <c r="W89"/>
  <c r="N108"/>
  <c r="N107" s="1"/>
  <c r="W62"/>
  <c r="W93"/>
  <c r="I113"/>
  <c r="O45"/>
  <c r="Q58"/>
  <c r="U66"/>
  <c r="I81"/>
  <c r="I135"/>
  <c r="S130"/>
  <c r="K16"/>
  <c r="K95"/>
  <c r="I124"/>
  <c r="U124"/>
  <c r="I130"/>
  <c r="S131"/>
  <c r="O135"/>
  <c r="U21"/>
  <c r="M22"/>
  <c r="Z38"/>
  <c r="O40"/>
  <c r="L47"/>
  <c r="K47" s="1"/>
  <c r="I48"/>
  <c r="K58"/>
  <c r="Z70"/>
  <c r="I73"/>
  <c r="I74"/>
  <c r="Q74"/>
  <c r="K77"/>
  <c r="K81"/>
  <c r="Q93"/>
  <c r="I95"/>
  <c r="W95"/>
  <c r="O102"/>
  <c r="I31"/>
  <c r="I36"/>
  <c r="K38"/>
  <c r="I58"/>
  <c r="N66"/>
  <c r="O66" s="1"/>
  <c r="R73"/>
  <c r="L80"/>
  <c r="M80" s="1"/>
  <c r="Z83"/>
  <c r="O91"/>
  <c r="J102"/>
  <c r="I102" s="1"/>
  <c r="Z113"/>
  <c r="S15"/>
  <c r="E14"/>
  <c r="Q48"/>
  <c r="G65"/>
  <c r="W67"/>
  <c r="U130"/>
  <c r="O131"/>
  <c r="X130"/>
  <c r="Z130" s="1"/>
  <c r="Q21"/>
  <c r="S22"/>
  <c r="I28"/>
  <c r="I40"/>
  <c r="I44"/>
  <c r="O53"/>
  <c r="M62"/>
  <c r="O79"/>
  <c r="W83"/>
  <c r="I89"/>
  <c r="Z93"/>
  <c r="M113"/>
  <c r="O124"/>
  <c r="Q16"/>
  <c r="S38"/>
  <c r="W40"/>
  <c r="S45"/>
  <c r="M48"/>
  <c r="K51"/>
  <c r="W66"/>
  <c r="M109"/>
  <c r="M124"/>
  <c r="S135"/>
  <c r="Z73"/>
  <c r="O81"/>
  <c r="Q89"/>
  <c r="U91"/>
  <c r="K93"/>
  <c r="Q111"/>
  <c r="K21"/>
  <c r="Z21"/>
  <c r="Q28"/>
  <c r="Z31"/>
  <c r="O33"/>
  <c r="O47"/>
  <c r="U48"/>
  <c r="I57"/>
  <c r="O70"/>
  <c r="W76"/>
  <c r="I93"/>
  <c r="M95"/>
  <c r="S103"/>
  <c r="Q105"/>
  <c r="Z135"/>
  <c r="S65"/>
  <c r="I69"/>
  <c r="O123"/>
  <c r="Q123"/>
  <c r="N72"/>
  <c r="O73"/>
  <c r="V72"/>
  <c r="U73"/>
  <c r="W73"/>
  <c r="U123"/>
  <c r="S27"/>
  <c r="S69"/>
  <c r="F65"/>
  <c r="F14" s="1"/>
  <c r="T65"/>
  <c r="U102"/>
  <c r="K29"/>
  <c r="S29"/>
  <c r="Q36"/>
  <c r="U38"/>
  <c r="W48"/>
  <c r="Q53"/>
  <c r="K103"/>
  <c r="K15"/>
  <c r="M16"/>
  <c r="M21"/>
  <c r="P27"/>
  <c r="X27"/>
  <c r="M28"/>
  <c r="U28"/>
  <c r="W33"/>
  <c r="M40"/>
  <c r="K44"/>
  <c r="S44"/>
  <c r="Q47"/>
  <c r="U51"/>
  <c r="P69"/>
  <c r="O69" s="1"/>
  <c r="X69"/>
  <c r="X65" s="1"/>
  <c r="K70"/>
  <c r="S70"/>
  <c r="K76"/>
  <c r="Q80"/>
  <c r="Y80"/>
  <c r="L102"/>
  <c r="O109"/>
  <c r="O111"/>
  <c r="O113"/>
  <c r="O115"/>
  <c r="I122"/>
  <c r="X123"/>
  <c r="Z123" s="1"/>
  <c r="P130"/>
  <c r="O130" s="1"/>
  <c r="K91"/>
  <c r="S91"/>
  <c r="S95"/>
  <c r="S102"/>
  <c r="M137"/>
  <c r="Y15"/>
  <c r="S28"/>
  <c r="S40"/>
  <c r="S51"/>
  <c r="M57"/>
  <c r="I66"/>
  <c r="Y66"/>
  <c r="V69"/>
  <c r="U69" s="1"/>
  <c r="I70"/>
  <c r="Q70"/>
  <c r="Y76"/>
  <c r="Z76" s="1"/>
  <c r="S105"/>
  <c r="W22"/>
  <c r="S31"/>
  <c r="Z40"/>
  <c r="M53"/>
  <c r="O103"/>
  <c r="W103"/>
  <c r="M123"/>
  <c r="S124"/>
  <c r="L135"/>
  <c r="K33"/>
  <c r="S33"/>
  <c r="M47"/>
  <c r="S57"/>
  <c r="L69"/>
  <c r="H108"/>
  <c r="H107" s="1"/>
  <c r="I27" l="1"/>
  <c r="H14"/>
  <c r="H139" s="1"/>
  <c r="I65"/>
  <c r="O28"/>
  <c r="K27"/>
  <c r="M27"/>
  <c r="Q102"/>
  <c r="O80"/>
  <c r="I79"/>
  <c r="L72"/>
  <c r="M72" s="1"/>
  <c r="K73"/>
  <c r="Q113"/>
  <c r="L108"/>
  <c r="K108" s="1"/>
  <c r="W47"/>
  <c r="U79"/>
  <c r="R108"/>
  <c r="R107" s="1"/>
  <c r="S107" s="1"/>
  <c r="G14"/>
  <c r="M130"/>
  <c r="Q66"/>
  <c r="I80"/>
  <c r="S66"/>
  <c r="O72"/>
  <c r="Q109"/>
  <c r="U44"/>
  <c r="R79"/>
  <c r="U80"/>
  <c r="N65"/>
  <c r="N14" s="1"/>
  <c r="N139" s="1"/>
  <c r="J14"/>
  <c r="J139" s="1"/>
  <c r="U113"/>
  <c r="U27"/>
  <c r="V108"/>
  <c r="V107" s="1"/>
  <c r="Z27"/>
  <c r="K66"/>
  <c r="L65"/>
  <c r="T14"/>
  <c r="T107"/>
  <c r="Q76"/>
  <c r="Z28"/>
  <c r="W80"/>
  <c r="X79"/>
  <c r="W79" s="1"/>
  <c r="R72"/>
  <c r="Q73"/>
  <c r="S73"/>
  <c r="K80"/>
  <c r="L79"/>
  <c r="P108"/>
  <c r="O108" s="1"/>
  <c r="V65"/>
  <c r="U65" s="1"/>
  <c r="Q130"/>
  <c r="I107"/>
  <c r="Q69"/>
  <c r="K69"/>
  <c r="M69"/>
  <c r="Y79"/>
  <c r="Z80"/>
  <c r="X108"/>
  <c r="Z66"/>
  <c r="Y65"/>
  <c r="Z65" s="1"/>
  <c r="Z15"/>
  <c r="K102"/>
  <c r="M102"/>
  <c r="W69"/>
  <c r="O27"/>
  <c r="Z69"/>
  <c r="K135"/>
  <c r="M135"/>
  <c r="W27"/>
  <c r="I108"/>
  <c r="W72"/>
  <c r="U72"/>
  <c r="P65"/>
  <c r="P14" s="1"/>
  <c r="Q27"/>
  <c r="K72" l="1"/>
  <c r="S108"/>
  <c r="L107"/>
  <c r="M107" s="1"/>
  <c r="M108"/>
  <c r="I139"/>
  <c r="L14"/>
  <c r="M14" s="1"/>
  <c r="S79"/>
  <c r="Q79"/>
  <c r="M65"/>
  <c r="K65"/>
  <c r="W65"/>
  <c r="I14"/>
  <c r="U108"/>
  <c r="U107"/>
  <c r="T139"/>
  <c r="X14"/>
  <c r="Z79"/>
  <c r="P107"/>
  <c r="Q107" s="1"/>
  <c r="S72"/>
  <c r="Q72"/>
  <c r="R14"/>
  <c r="Q108"/>
  <c r="M79"/>
  <c r="K79"/>
  <c r="V14"/>
  <c r="U14" s="1"/>
  <c r="O14"/>
  <c r="X107"/>
  <c r="Z107" s="1"/>
  <c r="Z108"/>
  <c r="Y14"/>
  <c r="O65"/>
  <c r="Q65"/>
  <c r="K107" l="1"/>
  <c r="K14"/>
  <c r="L139"/>
  <c r="M139" s="1"/>
  <c r="W14"/>
  <c r="W139" s="1"/>
  <c r="V139"/>
  <c r="U139" s="1"/>
  <c r="Q14"/>
  <c r="R139"/>
  <c r="S14"/>
  <c r="P139"/>
  <c r="O139" s="1"/>
  <c r="O107"/>
  <c r="Y139"/>
  <c r="Z14"/>
  <c r="X139"/>
  <c r="K139" l="1"/>
  <c r="Q139"/>
  <c r="S139"/>
  <c r="Z139"/>
</calcChain>
</file>

<file path=xl/sharedStrings.xml><?xml version="1.0" encoding="utf-8"?>
<sst xmlns="http://schemas.openxmlformats.org/spreadsheetml/2006/main" count="7150" uniqueCount="996">
  <si>
    <t>850</t>
  </si>
  <si>
    <t>6600072050</t>
  </si>
  <si>
    <t>6600072060</t>
  </si>
  <si>
    <t>6600072070</t>
  </si>
  <si>
    <t>6600072080</t>
  </si>
  <si>
    <t>6600072090</t>
  </si>
  <si>
    <t>6600072220</t>
  </si>
  <si>
    <t>6601000110</t>
  </si>
  <si>
    <t>Расходы на обеспечение функций муниципальных органов, в том числе территориальных фондов по исполнительным листам</t>
  </si>
  <si>
    <t>6601000190</t>
  </si>
  <si>
    <t>Обеспечение проведения выборов и референдумов</t>
  </si>
  <si>
    <t>07</t>
  </si>
  <si>
    <t>Муниципальная программа  «Развитие муниципальной службы Вохомского муниципального района Костромской области на 2019-2021 гг»</t>
  </si>
  <si>
    <t>2300000000</t>
  </si>
  <si>
    <t>Мероприятия по реализации программы «Развитие муниципальной службы Вохомского муниципального района Костромской области на 2019-2021 гг»</t>
  </si>
  <si>
    <t>2300042000</t>
  </si>
  <si>
    <t>Расходы на выплаты персоналу казенных учреждений</t>
  </si>
  <si>
    <t>110</t>
  </si>
  <si>
    <t>Другие общегосударственные вопросы</t>
  </si>
  <si>
    <t>13</t>
  </si>
  <si>
    <t>Муниципальная программа «Обеспечение безопасности населения и территории Вохомского муниципального района на 2019-2021гг.</t>
  </si>
  <si>
    <t>0200000000</t>
  </si>
  <si>
    <t>Подпрограмма «Профилактика правонарушений»</t>
  </si>
  <si>
    <t>0230000000</t>
  </si>
  <si>
    <t>0230049000</t>
  </si>
  <si>
    <t>Подпрограмма «Развитие мер  социальной поддержки отдельных категорий граждан в Вохомском муниципальном районе на 2019-2021 годы»</t>
  </si>
  <si>
    <t>1010000000</t>
  </si>
  <si>
    <t>1010000810</t>
  </si>
  <si>
    <t>Подпрограмма «Доступная среда для инвалидов Вохомского муниципального района на 2019-2021 годы»</t>
  </si>
  <si>
    <t>1020000000</t>
  </si>
  <si>
    <t>Подпрограмма "Доступная среда для инвалидов в Вохомском муниципальном районе на 2019-2021г.г."</t>
  </si>
  <si>
    <t>1020000820</t>
  </si>
  <si>
    <t>1030000920</t>
  </si>
  <si>
    <t xml:space="preserve"> Социальное обеспечение и иные выплаты населению</t>
  </si>
  <si>
    <t>300</t>
  </si>
  <si>
    <t>Иные выплаты населению</t>
  </si>
  <si>
    <t>360</t>
  </si>
  <si>
    <t>1800000000</t>
  </si>
  <si>
    <t>1800045000</t>
  </si>
  <si>
    <t>Непрограммные расходы</t>
  </si>
  <si>
    <t>9900000000</t>
  </si>
  <si>
    <t xml:space="preserve">Оценка имущества, признание прав и регулирования отношений по муниципальной собственности </t>
  </si>
  <si>
    <t>9900000033</t>
  </si>
  <si>
    <t>Субсидии юридическим лицам (кроме некоммерческих организаций), индивидуальным предпринимателям, физическим лицам – производителям товаров, работ, услуг</t>
  </si>
  <si>
    <t>810</t>
  </si>
  <si>
    <t>Расходы муниципальных органов Вохомского района, не отнесенные к другим направлениям расходов</t>
  </si>
  <si>
    <t>9900099990</t>
  </si>
  <si>
    <t>Социальные выплаты гражданам, кроме публичных нормативных социальных выплат</t>
  </si>
  <si>
    <t>320</t>
  </si>
  <si>
    <t xml:space="preserve"> Капитальные вложения в объекты недвижимого имущества государственной (муниципальной ) собственности</t>
  </si>
  <si>
    <t>400</t>
  </si>
  <si>
    <t>Бюджетные инвестиции на приобретение объектов недвижимого имущества в муниципальную собственность</t>
  </si>
  <si>
    <t>410</t>
  </si>
  <si>
    <r>
      <t xml:space="preserve"> </t>
    </r>
    <r>
      <rPr>
        <sz val="10"/>
        <color indexed="8"/>
        <rFont val="Times New Roman"/>
        <family val="1"/>
        <charset val="204"/>
      </rPr>
      <t>Исполнение судебных актов</t>
    </r>
  </si>
  <si>
    <t>Резервные средства</t>
  </si>
  <si>
    <t>870</t>
  </si>
  <si>
    <t>Расходы на обеспечение деятельности (оказание услуг) подведомственного учреждения  по обеспечению хозяйственного  и транспортного обслуживания</t>
  </si>
  <si>
    <t>990000059L</t>
  </si>
  <si>
    <t>Прочие выплаты по обязательствам Вохомского района</t>
  </si>
  <si>
    <t>9900020140</t>
  </si>
  <si>
    <t>830</t>
  </si>
  <si>
    <t>Расходы на обеспечение деятельности (оказание услуг) подведомственного учреждения  по обеспечению хозяйственного  и транспортного обслуживания по исполнительным листам</t>
  </si>
  <si>
    <t>990100059L</t>
  </si>
  <si>
    <t>Прочие выплаты по обязательствам Вохомского района по исполнительным листам</t>
  </si>
  <si>
    <t>9901020140</t>
  </si>
  <si>
    <t>Муниципальная программа Вохомского района «Управление муниципальными  финансами и муниципальным долгом Вохомского района»</t>
  </si>
  <si>
    <t>1500000000</t>
  </si>
  <si>
    <t>Подпрограмма «Совершенствование межбюджетных отношений в Вохомском районе»</t>
  </si>
  <si>
    <t>1520000000</t>
  </si>
  <si>
    <t xml:space="preserve">Прочие межбюджетные трансферты </t>
  </si>
  <si>
    <t>1520070050</t>
  </si>
  <si>
    <t>Межбюджетные трансферты</t>
  </si>
  <si>
    <t>500</t>
  </si>
  <si>
    <t>Иные межбюджетные трансферты</t>
  </si>
  <si>
    <t>540</t>
  </si>
  <si>
    <t>1900000000</t>
  </si>
  <si>
    <t>1900081000</t>
  </si>
  <si>
    <t>Национальная безопасность и правоохранительная деятельность</t>
  </si>
  <si>
    <t>00</t>
  </si>
  <si>
    <t>09</t>
  </si>
  <si>
    <t>Подпрограмма «Обеспечение пожарной безопасности на территории Вохомского муниципального района на 2019-2021 годы»</t>
  </si>
  <si>
    <t>0210000000</t>
  </si>
  <si>
    <t>Расходы на обеспечение деятельности (оказание услуг) подведомственного учреждения единой диспетчерской службы</t>
  </si>
  <si>
    <t>021000059Я</t>
  </si>
  <si>
    <t>0210046000</t>
  </si>
  <si>
    <t>Расходы на обеспечение деятельности (оказание услуг) подведомственного учреждения единой диспетчерской службы по исполнительным листам</t>
  </si>
  <si>
    <t>021100059Я</t>
  </si>
  <si>
    <t>Прочие безвозмездные поступления в бюджеты муниципальных районов</t>
  </si>
  <si>
    <t>Увеличение остатков средств бюджетов</t>
  </si>
  <si>
    <t>Увеличение прочих остатков средств бюджетов</t>
  </si>
  <si>
    <t>Увеличение прочих остатков денежных средств бюджетов</t>
  </si>
  <si>
    <t>Уменьшение остатков средств бюджетов</t>
  </si>
  <si>
    <t>Уменьшение прочих остатков средств бюджетов</t>
  </si>
  <si>
    <t>Уменьшение прочих остатков денежных средств бюджетов</t>
  </si>
  <si>
    <t>проект на 2021 год</t>
  </si>
  <si>
    <t>0107</t>
  </si>
  <si>
    <t>0230042000</t>
  </si>
  <si>
    <t>Проведение выборов депутатов Совета депутатов муниципальных образований</t>
  </si>
  <si>
    <t>2300042140</t>
  </si>
  <si>
    <t>Специальные расходы</t>
  </si>
  <si>
    <t>880</t>
  </si>
  <si>
    <t>Проведение выборов глав муниципальных образований</t>
  </si>
  <si>
    <t>2300042150</t>
  </si>
  <si>
    <t>120004400</t>
  </si>
  <si>
    <t>Исполнение судебных актов</t>
  </si>
  <si>
    <t>Иные бюджетные ассигнования</t>
  </si>
  <si>
    <t>1102</t>
  </si>
  <si>
    <t>Прочие неналоговые доходы бюджетов муниципальных районов</t>
  </si>
  <si>
    <t>1 17 05050 05 0000 180</t>
  </si>
  <si>
    <t>1300045000</t>
  </si>
  <si>
    <t>Подпрограмма «Управление государственным долгом Вохомского района»</t>
  </si>
  <si>
    <t>1530000000</t>
  </si>
  <si>
    <t>Процентные платежи по муниципальному долгу</t>
  </si>
  <si>
    <t>1530020300</t>
  </si>
  <si>
    <t>Обслуживание государственного (муниципального) долга</t>
  </si>
  <si>
    <t>700</t>
  </si>
  <si>
    <t>Обслуживание муниципального долга</t>
  </si>
  <si>
    <t>730</t>
  </si>
  <si>
    <t>Финансовый отдел администрации Вохомского муниципального района Костромской области</t>
  </si>
  <si>
    <t>902</t>
  </si>
  <si>
    <t>Субвенции</t>
  </si>
  <si>
    <t>530</t>
  </si>
  <si>
    <t>Обеспечение деятельности финансовых, налоговых и таможенных органов и органов надзора</t>
  </si>
  <si>
    <t xml:space="preserve">Подпрограмма «Обеспечение реализации муниципальной программы Вохомского района «Управление муниципальными  финансами и муниципальным долгом Вохомского района» </t>
  </si>
  <si>
    <t>1540000000</t>
  </si>
  <si>
    <t>1540000110</t>
  </si>
  <si>
    <t>1540000190</t>
  </si>
  <si>
    <t>1541000110</t>
  </si>
  <si>
    <t>Резервные фонды</t>
  </si>
  <si>
    <t>Подпрограмма «Осуществление бюджетного процесса на территории Вохомского района»</t>
  </si>
  <si>
    <t>1510000000</t>
  </si>
  <si>
    <t>Расходы на выполнение обязательств по судебным актам по искам к финансовому отделу администрации Вохомского муниципального района осуществляемым в соответствии со статьей 242.2 Бюджетного кодекса Российской Федерации</t>
  </si>
  <si>
    <t>1510000900</t>
  </si>
  <si>
    <t>Пенсионное обеспечение</t>
  </si>
  <si>
    <t>Муниципальные доплаты к пенсиям</t>
  </si>
  <si>
    <t>1010000910</t>
  </si>
  <si>
    <t>Социальное обеспечение и иные выплаты населению</t>
  </si>
  <si>
    <t>Прочие межбюджетные трансферты общего характера</t>
  </si>
  <si>
    <t>14</t>
  </si>
  <si>
    <t>Отдел образования администрации Вохомского муниципального района Костромской области</t>
  </si>
  <si>
    <t>903</t>
  </si>
  <si>
    <t>Дошкольное образование</t>
  </si>
  <si>
    <t>Подпрограмма «Повышение безопасности дорожного движения на 2019-2021 годы в Вохомском муниципальном районе"</t>
  </si>
  <si>
    <t>0240000001</t>
  </si>
  <si>
    <t>0240027001</t>
  </si>
  <si>
    <t>Муниципальная  программа «Развитие системы образования Вохомского муниципального района Костромской области на 2019-2021 годы»</t>
  </si>
  <si>
    <t>0700000000</t>
  </si>
  <si>
    <t>Подпрограмма Сохранение и развитие сети дошкольных образовательных учреждений</t>
  </si>
  <si>
    <t>0720000000</t>
  </si>
  <si>
    <t>Расходы на обеспечение деятельности (оказание услуг) подведомственных детских дошкольных учреждений</t>
  </si>
  <si>
    <t>072000059А</t>
  </si>
  <si>
    <t>Расходы, осуществляемые за счет субвенций местным бюджетам на реализацию образовательных программ дошкольного образования в муниципальных дошкольных образовательных организациях</t>
  </si>
  <si>
    <t>0720072100</t>
  </si>
  <si>
    <t>Расходы на обеспечение деятельности (оказание услуг) подведомственных детских дошкольных учреждений по исполнительным листам</t>
  </si>
  <si>
    <t>072100059А</t>
  </si>
  <si>
    <t>Общее образование</t>
  </si>
  <si>
    <t>Подпрограмма «Обеспечение качественного образования»</t>
  </si>
  <si>
    <t>0730000000</t>
  </si>
  <si>
    <t>Расходы на обеспечение деятельности (оказание услуг) подведомственных школ - детских садов, школ начальных, неполных средних и средних</t>
  </si>
  <si>
    <t>073000059П</t>
  </si>
  <si>
    <t>Расходы, осуществляемые за счет субвенций местным бюджетам  муниципальных образований на нормативное подушевое финансирование муниципальных общеобразовательных учреждений</t>
  </si>
  <si>
    <t>0730072030</t>
  </si>
  <si>
    <t>Расходы на обеспечение деятельности (оказание услуг) подведомственных школ - детских садов, школ начальных, неполных средних и средних по исполнительным лдистам</t>
  </si>
  <si>
    <t>073100059П</t>
  </si>
  <si>
    <t>Федеральный проект "Современная школа"</t>
  </si>
  <si>
    <t>073Е100000</t>
  </si>
  <si>
    <t>Обновление материально-технической базы для формирования у обучающихся современных технологических и гуманитарных навыков</t>
  </si>
  <si>
    <t>073Е151690</t>
  </si>
  <si>
    <t>Федеральный проект "Успех каждого ребенка"</t>
  </si>
  <si>
    <t>073Е200000</t>
  </si>
  <si>
    <t>Создание в общеобразовательных организациях, расположенных в сельской местности, условий для занятий физической культурой и спортом</t>
  </si>
  <si>
    <t>073Е250970</t>
  </si>
  <si>
    <t>Подпрограмма   «Формирование здоровьесберегающей образовательной среды»</t>
  </si>
  <si>
    <t>0740000000</t>
  </si>
  <si>
    <t>Совершенствование организации питания учащихся в общеобразовательных учреждениях за счет средств местных бюджетов</t>
  </si>
  <si>
    <t>0740012000</t>
  </si>
  <si>
    <t>0740081020</t>
  </si>
  <si>
    <t>Подпрограмма Создание системы поддержки и сопровождения различных категорий детей</t>
  </si>
  <si>
    <t>0750000000</t>
  </si>
  <si>
    <t xml:space="preserve">Расходы на обеспечение деятельности (оказание услуг) подведомственных школ - детских садов, школ начальных, неполных средних и средних </t>
  </si>
  <si>
    <t>075000059П</t>
  </si>
  <si>
    <t xml:space="preserve">Мероприятия, осуществляемые по подпрограмме «Повышение качества жизни детей и семей с детьми в Вохомском муниципальном районе на 2019-2021 годы» </t>
  </si>
  <si>
    <t xml:space="preserve">Муниципальная программа  «Профилактика терроризма и экстремизма на территории Вохомского муниципального района Костромской области на 2018-2021 годы»
</t>
  </si>
  <si>
    <t>2200000000</t>
  </si>
  <si>
    <t xml:space="preserve">Мероприятия по реализации программы «Профилактика терроризма и экстремизма на территории Вохомского муниципального района Костромской области на 2018-2021 годы»
</t>
  </si>
  <si>
    <t>2200023000</t>
  </si>
  <si>
    <t>Другие вопросы в области образования</t>
  </si>
  <si>
    <t xml:space="preserve">Подпрограмма Управление системой образования Вохомского муниципального района  </t>
  </si>
  <si>
    <t>0760000000</t>
  </si>
  <si>
    <t>0760000110</t>
  </si>
  <si>
    <t>0760000190</t>
  </si>
  <si>
    <t>Расходы на обеспечение деятельности (оказание услуг) подведомственных учебно-методических кабинетов</t>
  </si>
  <si>
    <t>076000059С</t>
  </si>
  <si>
    <t>0761000110</t>
  </si>
  <si>
    <t>0761000190</t>
  </si>
  <si>
    <t>Расходы на обеспечение деятельности (оказание услуг) подведомственных учебно-методических кабинетов по исполнительным листам</t>
  </si>
  <si>
    <t>076100059С</t>
  </si>
  <si>
    <t>Отдел культуры, туризма, молодежи и спорта администрации Вохомского муниципального района Костромской области</t>
  </si>
  <si>
    <t>904</t>
  </si>
  <si>
    <t>Образование</t>
  </si>
  <si>
    <t>Дополнительное образование</t>
  </si>
  <si>
    <t>0800000000</t>
  </si>
  <si>
    <t>Подпрограмма «Развитие системы общего и дополнительного образования детей в Вохомском муниципальном районе»</t>
  </si>
  <si>
    <t>0830000000</t>
  </si>
  <si>
    <t xml:space="preserve"> Налог, взимаемый в связи с применением упрощенной системы налогообложения</t>
  </si>
  <si>
    <t>1 05 01010 01 0000 110</t>
  </si>
  <si>
    <t>Налог, взимаемый с налогоплательщиков, выбравших в качестве  обьекта налогообложения доходы</t>
  </si>
  <si>
    <t>1 05 01011 01 0000 110</t>
  </si>
  <si>
    <t>1 05 01020 01 0000 110</t>
  </si>
  <si>
    <t>1 05 01021 01 0000 110</t>
  </si>
  <si>
    <t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Федерации)</t>
  </si>
  <si>
    <t>1 05 02000 02 0000 110</t>
  </si>
  <si>
    <t>Единый налог на вмененный доход для отдельных видов деятельности</t>
  </si>
  <si>
    <t>1 05 02010 02 0000 110</t>
  </si>
  <si>
    <t>1 05 02020 02 0000 110</t>
  </si>
  <si>
    <t>1 05 03000 01 0000 110</t>
  </si>
  <si>
    <t>Единый сельскохозяйственный налог</t>
  </si>
  <si>
    <t>1 05 03010 01 0000 110</t>
  </si>
  <si>
    <t>1 05 04000 02 0000 110</t>
  </si>
  <si>
    <t>Налог, взимаемый в связи с применением патентной системы налогообложения</t>
  </si>
  <si>
    <t>1 05 04020 02 0000 110</t>
  </si>
  <si>
    <t>Налог, взимаемый в связи с применением патентной системы налогообложения, зачисляемый в бюджеты муниципальных районов</t>
  </si>
  <si>
    <t>1 08 00000 00 0000 000</t>
  </si>
  <si>
    <t>ГОСУДАРСТВЕННАЯ ПОШЛИНА</t>
  </si>
  <si>
    <t>1 08 03000 01 0000 110</t>
  </si>
  <si>
    <t>Государственная пошлина по делам, рассматриваемым в судах общей юрисдикции, мировыми судьями</t>
  </si>
  <si>
    <t>1 08 03010 01 0000 110</t>
  </si>
  <si>
    <t>Государственная пошлина по делам, рассматриваемым в судах общей юрисдикции, мировыми судьями (за исключением Верховного Суда Российской Федерации)</t>
  </si>
  <si>
    <t>1 09 00000 00 0000 000</t>
  </si>
  <si>
    <t>ЗАДОЛЖЕННОСТЬ И ПЕРЕРАСЧЕТЫ ПО ОТМЕНЕННЫМ НАЛОГАМ,СБОРАМ И ИНЫМ ОБЯЗАТЕЛЬНЫМ ПЛАТЕЖАМ</t>
  </si>
  <si>
    <t>1 09 06000 02 0000 110</t>
  </si>
  <si>
    <t>Прочие налоги и сборы (по отмененным налогам и сборам субъектов Российской Федерации)</t>
  </si>
  <si>
    <t>1 09 06010 02 0000 110</t>
  </si>
  <si>
    <t>Налог с продаж</t>
  </si>
  <si>
    <t>1 11 00000 00 0000 000</t>
  </si>
  <si>
    <t>ДОХОДЫ ОТ ИСПОЛЬЗОВАНИЯ ИМУЩЕСТВА, НАХОДЯЩЕГОСЯ В ГОСУДАРСТВЕННОЙ И МУНИЦИПАЛЬНОЙ СОБСТВЕННОСТИ</t>
  </si>
  <si>
    <t>1 11 03000 00 0000 120</t>
  </si>
  <si>
    <t xml:space="preserve">Проценты, полученные от предоставления бюджетных кредитов внутри страны </t>
  </si>
  <si>
    <t>1 11 03050 05 0000 120</t>
  </si>
  <si>
    <t>Проценты, полученные от предоставления бюджетных кредитов внутри страны за счет средств  бюджетов муниципальных районов</t>
  </si>
  <si>
    <t>1 11 05000 00 0000 120</t>
  </si>
  <si>
    <t>1 11 05010 00 0000 120</t>
  </si>
  <si>
    <t>Доходы ,получаемые в виде арендной платы за земельные участки,государственная собственность, на которые не разграничена , а также  средства от продажи права на заключение договоров аренды указанных земельных участков</t>
  </si>
  <si>
    <t>1 11 05013 05 0000 120</t>
  </si>
  <si>
    <t>1 11 05030 00 0000 120</t>
  </si>
  <si>
    <t>Доходы от сдачи в аренду имущества, находящегося в оперативном управлении  органов управления  муниципальных районов и созданных ими учреждений (за исключением имущества муниципальных бюджетных и автономных учреждений)</t>
  </si>
  <si>
    <t>1 11 05070 00 0000 120</t>
  </si>
  <si>
    <t>Доходы от сдачи в аренду имущества, составляющего государственную (муниципальную) казну (за исключением земельных участков)</t>
  </si>
  <si>
    <t>1 12 00000 00 0000 000</t>
  </si>
  <si>
    <t>ПЛАТЕЖИ ПРИ ПОЛЬЗОВАНИИ ПРИРОДНЫМИ РЕСУРСАМИ</t>
  </si>
  <si>
    <t>1 12 01000 01 0000 120</t>
  </si>
  <si>
    <t>Плата за негативное воздействие на окружающую среду</t>
  </si>
  <si>
    <t>1 12 01010 01 0000 120</t>
  </si>
  <si>
    <t>Плата за выбросы загрязняющих веществ в атмосферный воздух стационарными объектами</t>
  </si>
  <si>
    <t>1 12 01020 01 0000 120</t>
  </si>
  <si>
    <t>Плата за выбросы загрязняющих веществ в атмосферный воздух передвижными объектами</t>
  </si>
  <si>
    <t>1 12 01030 01 0000 120</t>
  </si>
  <si>
    <t>Плата за сбросы загрязняющих веществ в водные объекты</t>
  </si>
  <si>
    <t>1 12 01040 01 0000 120</t>
  </si>
  <si>
    <t>Плата за размещение отходов производства и потребления</t>
  </si>
  <si>
    <t>1 12 01041 01 0000 120</t>
  </si>
  <si>
    <t xml:space="preserve">Плата за размещение отходов производства </t>
  </si>
  <si>
    <t>1 12 01042 01 0000 120</t>
  </si>
  <si>
    <t>Плата за размещение твердых коммунальных отходов</t>
  </si>
  <si>
    <t>1 13 00000 00 0000 000</t>
  </si>
  <si>
    <t>ДОХОДЫ ОТ ОКАЗАНИЯ ПЛАТНЫХ УСЛУГ (РАБОТ) И КОМПЕНСАЦИИ ЗАТРАТ ГОСУДАРСТВА</t>
  </si>
  <si>
    <t>1 13 01000 00 0000 130</t>
  </si>
  <si>
    <t xml:space="preserve">Доходы от оказания платных услуг (работ) </t>
  </si>
  <si>
    <t>1 13 01990 00 0000 130</t>
  </si>
  <si>
    <t>Прочие доходы от оказания платных услуг (работ)</t>
  </si>
  <si>
    <t>1 13 01995 05 0000 130</t>
  </si>
  <si>
    <t>Прочие доходы от оказания платных услуг(работ) получателями средств бюджетов муниципальных районов</t>
  </si>
  <si>
    <t>1 13 02000 00 0000 130</t>
  </si>
  <si>
    <t>Доходы от компенсации затрат государства</t>
  </si>
  <si>
    <t>1 13 02060 00 0000 130</t>
  </si>
  <si>
    <t>Доходы, поступающие в порядке возмещения расходов, понесенных в связи с эксплуатацией имущества</t>
  </si>
  <si>
    <t>1 13 02065 05 0000 130</t>
  </si>
  <si>
    <t>1 14 00000 00 0000 000</t>
  </si>
  <si>
    <t>ДОХОДЫ ОТ ПРОДАЖИ МАТЕРИАЛЬНЫХ И НЕМАТЕРИАЛЬНЫХ АКТИВОВ</t>
  </si>
  <si>
    <t>1 14 06000 00 0000 430</t>
  </si>
  <si>
    <t xml:space="preserve">Доходы от продажи земельных участков, находящихся в государственной и муниципальной собственности </t>
  </si>
  <si>
    <t>1 14 06010 00 0000 430</t>
  </si>
  <si>
    <t xml:space="preserve">Доходы от продажи земельных участков, государственная собственность на которые не разграничена </t>
  </si>
  <si>
    <t>Доходы от продажи земельных участков, государственная собственность на которые не разграничена и которые расположены в границах сельских поселений</t>
  </si>
  <si>
    <t>1 15 00000 00 0000 000</t>
  </si>
  <si>
    <t>АДМИНИСТРАТИВНЫЕ ПЛАТЕЖИ И СБОРЫ</t>
  </si>
  <si>
    <t xml:space="preserve">1 15 02000 00 0000 140   </t>
  </si>
  <si>
    <t>Платежи, взимаемые государственными и муниципальными органами (организациями) за выполнение определенных функций</t>
  </si>
  <si>
    <t xml:space="preserve">1 15 02050 05 0000 140   </t>
  </si>
  <si>
    <t>1 16 00000 00 0000 000</t>
  </si>
  <si>
    <t>1 17 00000 00 0000 000</t>
  </si>
  <si>
    <t xml:space="preserve">ПРОЧИЕ НЕНАЛОГОВЫЕ ДОХОДЫ </t>
  </si>
  <si>
    <t>1 17 01000 00 0000 180</t>
  </si>
  <si>
    <t>Невыясненные поступления</t>
  </si>
  <si>
    <t xml:space="preserve">1 17 01050 05 0000 180 </t>
  </si>
  <si>
    <t>1 17 05000 00 0000 180</t>
  </si>
  <si>
    <t xml:space="preserve">Прочие неналоговые доходы </t>
  </si>
  <si>
    <t>2 00 00000 00 0000 000</t>
  </si>
  <si>
    <t>Безвозмездные поступления</t>
  </si>
  <si>
    <t>2 02 00000 00 0000 000</t>
  </si>
  <si>
    <t>Административные штрафы, установленные Кодексом Российской Федерации об административных правонарушениях</t>
  </si>
  <si>
    <t>Штрафы,санкции,возмещение ущерба</t>
  </si>
  <si>
    <t>116 01050 01 0000 140</t>
  </si>
  <si>
    <t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граждан.</t>
  </si>
  <si>
    <t>116 01053 01 0000 140</t>
  </si>
  <si>
    <t>1 16 01070 01 0000 140</t>
  </si>
  <si>
    <t>Административные штрафы, установленные Главой 7 Кодекса Российской Федерации об административных правонарушениях, за административные правонарушения в области охраны собственности</t>
  </si>
  <si>
    <t>1 16 01073 01 0000 140</t>
  </si>
  <si>
    <t>1 16 01200 01 0000 140</t>
  </si>
  <si>
    <t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</t>
  </si>
  <si>
    <t>1 16 01203 01 0000 140</t>
  </si>
  <si>
    <t xml:space="preserve"> (тыс. рублей)</t>
  </si>
  <si>
    <t>Код бюджетной классификации</t>
  </si>
  <si>
    <t>Источники финансирования дефицита бюджета -всего</t>
  </si>
  <si>
    <t>ИСТОЧНИКИ ВНУТРЕННЕГО ФИНАНСИРОВАНИЯ ДЕФИЦИТОВ БЮДЖЕТОВ</t>
  </si>
  <si>
    <t>Кредиты кредитных организаций в валюте Российской Федерации</t>
  </si>
  <si>
    <t>Погашение кредитов, предоставленных кредитными организациями в валюте Российской Федерации</t>
  </si>
  <si>
    <t xml:space="preserve">           к решению собрания депутатов</t>
  </si>
  <si>
    <t xml:space="preserve">      Вохомского муниципального района</t>
  </si>
  <si>
    <t>(тыс. рублей)</t>
  </si>
  <si>
    <t>Наименование главного распорядителя кредитов</t>
  </si>
  <si>
    <t>Ведомство</t>
  </si>
  <si>
    <t>Раздел</t>
  </si>
  <si>
    <t>Подраздел</t>
  </si>
  <si>
    <t>Целевая статья</t>
  </si>
  <si>
    <t>Вид расходов</t>
  </si>
  <si>
    <t>Сумма (тыс. рублей)</t>
  </si>
  <si>
    <t>изменения (+,-)</t>
  </si>
  <si>
    <t>Администрация Вохомского муниципального района Костромской области</t>
  </si>
  <si>
    <t>901</t>
  </si>
  <si>
    <t>01</t>
  </si>
  <si>
    <t>03</t>
  </si>
  <si>
    <t>Законодательный (представительный) орган муниципальной власти Вохомского муниципального района</t>
  </si>
  <si>
    <t>Расходы на выплаты по оплате труда работников муниципальных органов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</si>
  <si>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</si>
  <si>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>100</t>
  </si>
  <si>
    <t>Расходы на выплаты персоналу государственных (муниципальных) органов</t>
  </si>
  <si>
    <t>120</t>
  </si>
  <si>
    <t>Расходы на обеспечение функций муниципальных органов, в том числе территориальных фондов</t>
  </si>
  <si>
    <t xml:space="preserve"> Закупка товаров, работ и услуг для государственных (муниципальных) нужд</t>
  </si>
  <si>
    <t>200</t>
  </si>
  <si>
    <t>Иные закупки товаров, работ и услуг для обеспечения государственных (муниципальных) нужд</t>
  </si>
  <si>
    <t>240</t>
  </si>
  <si>
    <t>Расходы на выплаты по оплате труда работников муниципальных органов по исполнительным листам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</si>
  <si>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админситраций</t>
  </si>
  <si>
    <t>04</t>
  </si>
  <si>
    <t xml:space="preserve">Муниципальная программа «Социальная поддержка населения граждан  Вохомского муниципального района на 2019-2021 годы»
</t>
  </si>
  <si>
    <t>1000000000</t>
  </si>
  <si>
    <t>Подпрограмма «Повышение качества жизни детей и семей с детьми в Вохомском муниципальном районе на 2019-2021 годы»</t>
  </si>
  <si>
    <t>1030000000</t>
  </si>
  <si>
    <t>Центральный аппарат исполнительных органов муниципальной власти Вохомского муниципального района</t>
  </si>
  <si>
    <t>6600000110</t>
  </si>
  <si>
    <t xml:space="preserve"> 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</si>
  <si>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>6600000190</t>
  </si>
  <si>
    <t xml:space="preserve"> Иные бюджетные ассигнования</t>
  </si>
  <si>
    <t>800</t>
  </si>
  <si>
    <t>Уплата налогов, сборов и иных платежей</t>
  </si>
  <si>
    <t>Доходы от сдачи в аренду имущества, составляющего казну муниципальных районов (за исключением земельных участков)</t>
  </si>
  <si>
    <t>1 11 05075 05 0000 120</t>
  </si>
  <si>
    <t>1 11 05035 05 0000 120</t>
  </si>
  <si>
    <t>Межбюджетные трансферты,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</t>
  </si>
  <si>
    <t>Прочие дотации бюджетам муниципальных районов</t>
  </si>
  <si>
    <t>Субвенции бюджетам муниципальных районов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</si>
  <si>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Субсидии бюджетам муниципальных районов на на софинансирование капитальных вложений в объекты муниципальной собственности</t>
  </si>
  <si>
    <t>Платежи, взимаемые органами местного самоуправления (организациями) муниципальных районов за выполнение определенных функций</t>
  </si>
  <si>
    <t>Наименование</t>
  </si>
  <si>
    <t xml:space="preserve">Код  бюджетной классификации </t>
  </si>
  <si>
    <t>Наименование кода бюджетной классификации доходов</t>
  </si>
  <si>
    <t>1 00 00000 00 0000 000</t>
  </si>
  <si>
    <t>НАЛОГОВЫЕ И НЕНАЛОГОВЫЕ ДОХОДЫ</t>
  </si>
  <si>
    <t>1 01 00000 00 0000 000</t>
  </si>
  <si>
    <t>НАЛОГИ НА ПРИБЫЛЬ,ДОХОДЫ</t>
  </si>
  <si>
    <t>1 01 02000 01 0000 110</t>
  </si>
  <si>
    <t>Налог на доходы физических лиц</t>
  </si>
  <si>
    <t>1 01 02010 01 0000 110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</si>
  <si>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227,227¹ и 228 Налогового кодекса Российской Федерации</t>
  </si>
  <si>
    <t>1 01 02020 01 0000 110</t>
  </si>
  <si>
    <t>1 01 02030 01 0000 110</t>
  </si>
  <si>
    <t>Налог на доходы  физических лиц с доходов,полученных физическими лицами в соответствии со статьей 228 Налогового кодекса Российской Федерации</t>
  </si>
  <si>
    <t>1 01 02040 01 0000 110</t>
  </si>
  <si>
    <t>1 03 00000 00 0000 000</t>
  </si>
  <si>
    <t>НАЛОГИ НА ТОВАРЫ (РАБОТЫ, УСЛУГИ), РЕАЛИЗУЕМЫЕ НА ТЕРРИТОРИИ РОССИЙСКОЙ ФЕДЕРАЦИИ</t>
  </si>
  <si>
    <t>1 03 02000 01 0000 110</t>
  </si>
  <si>
    <t>Акцизы по подакцизным товарам (продукции), производимым на территории Российской Федерации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</si>
  <si>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</si>
  <si>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</si>
  <si>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</si>
  <si>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1 05 00000 00 0000 000</t>
  </si>
  <si>
    <t>НАЛОГИ НА СОВОКУПНЫЙ ДОХОД</t>
  </si>
  <si>
    <t>1 05 01000 00 0000 110</t>
  </si>
  <si>
    <t xml:space="preserve">Подпрограмма "Обеспечение безопасности людей на водных объектах в Вохомском муниципальном районе на 2019-2021 годы»
</t>
  </si>
  <si>
    <t>0220000000</t>
  </si>
  <si>
    <t>Мероприятия по обеспечению безопасности людей на водных объектах</t>
  </si>
  <si>
    <t>0220048000</t>
  </si>
  <si>
    <t>Подпрограмма "Предупреждение и ликвидация последствий чрезвычайных ситуаций и стихийных бедствий"</t>
  </si>
  <si>
    <t>0250000000</t>
  </si>
  <si>
    <t>Мероприятия по предупреждению и ликвидации последствий чрезвычайных ситуаций и стихийных бедствий"</t>
  </si>
  <si>
    <t>0250049000</t>
  </si>
  <si>
    <t>НАЦИОНАЛЬНАЯ ЭКОНОМИКА</t>
  </si>
  <si>
    <t>Сельское хозяйство и рыболовство</t>
  </si>
  <si>
    <t>05</t>
  </si>
  <si>
    <t>99000S2250</t>
  </si>
  <si>
    <t xml:space="preserve">Транспорт </t>
  </si>
  <si>
    <t>08</t>
  </si>
  <si>
    <t>Муниципальная программа «Развитие автомобильных дорог местного значения в Вохомском муниципальном районе Костромской области на 2019-2021 годы»</t>
  </si>
  <si>
    <t>0900000000</t>
  </si>
  <si>
    <t>Субсидии на отдельные мероприятия в области автомобильного транспорта</t>
  </si>
  <si>
    <t>0900060440</t>
  </si>
  <si>
    <t>0900072200</t>
  </si>
  <si>
    <t>Текущее содержание и ремонт дорог по муниципальной программе «Развитие автомобильных дорог местного значения в Вохомском муниципальном районе Костромской области на 2019-2021 годы»</t>
  </si>
  <si>
    <t>0900020020</t>
  </si>
  <si>
    <t xml:space="preserve">Софинансирование расходов на строительство (реконструкцию), капитальный ремонт, ремонт и содержание автомобильных дорог общего пользования местного значения, в том числе формирование муниципальных дорожных фондов </t>
  </si>
  <si>
    <t>09000S1190</t>
  </si>
  <si>
    <t>Софинансирование расходов на проектирование, строительство, реконструкцию капитальный ремонт, и ремонт  автомобильных дорог общего пользования местного значения с твердым покрытием до сельских населенных пунктов, не имеющих круглогодичной связи с сетью автомобильных дорог общего пользования</t>
  </si>
  <si>
    <t>09000S1060</t>
  </si>
  <si>
    <t>1200000000</t>
  </si>
  <si>
    <t>Реализация мероприятий по устойчивому развитию сельских территорий</t>
  </si>
  <si>
    <t>12000L5670</t>
  </si>
  <si>
    <t>Софинансирование расходов на проектирование, строительство (реконструкцию), капитальный ремонт и ремонт автомобильных дорог общего пользования местного значения на основе общественных инициатив</t>
  </si>
  <si>
    <t>09000S2140</t>
  </si>
  <si>
    <t>Другие вопросы в области национальной экономики</t>
  </si>
  <si>
    <t>12</t>
  </si>
  <si>
    <t>Мероприятия по землеустройству и землепользованию</t>
  </si>
  <si>
    <t>9900020030</t>
  </si>
  <si>
    <t>0400000000</t>
  </si>
  <si>
    <t>0400029000</t>
  </si>
  <si>
    <t>Жилищно-коммунальное хозяйство</t>
  </si>
  <si>
    <t>Коммунальное хозяйство</t>
  </si>
  <si>
    <t>02</t>
  </si>
  <si>
    <t>0300000000</t>
  </si>
  <si>
    <t>0300026000</t>
  </si>
  <si>
    <t>9900002000</t>
  </si>
  <si>
    <t>0500000000</t>
  </si>
  <si>
    <t>0500002090</t>
  </si>
  <si>
    <t>1200044000</t>
  </si>
  <si>
    <t>Охрана окружающей среды</t>
  </si>
  <si>
    <t>06</t>
  </si>
  <si>
    <t>Программа «Улучшение условий и охраны труда в Вохомском муниципальном районе на 2019-2021 гг.»</t>
  </si>
  <si>
    <t>0600000000</t>
  </si>
  <si>
    <t>0600025000</t>
  </si>
  <si>
    <t>Муниципальная программа «Регулирование численности объектов животного мира (волка) на территории Вохомского муниципального района на 2019-2021 годы»</t>
  </si>
  <si>
    <t>1600000000</t>
  </si>
  <si>
    <t>Мероприятия по реализации программы «Регулирование численности объектов животного мира (волка) на территории Вохомского муниципального района на 2019-2021 годы»</t>
  </si>
  <si>
    <t>1600024000</t>
  </si>
  <si>
    <t>Социальная политика</t>
  </si>
  <si>
    <t>10</t>
  </si>
  <si>
    <t>Социальное обеспечение населения</t>
  </si>
  <si>
    <t>1010072230</t>
  </si>
  <si>
    <t>Публичные нормативные социальные выплаты гражданам</t>
  </si>
  <si>
    <t>310</t>
  </si>
  <si>
    <t>Меры соцподдержки почетным гражданам  Вохомского муниципального района</t>
  </si>
  <si>
    <t>Охрана семьи и детства</t>
  </si>
  <si>
    <t>Другие вопросы в области социальной политики</t>
  </si>
  <si>
    <t>2100000000</t>
  </si>
  <si>
    <t>2100022000</t>
  </si>
  <si>
    <t>600</t>
  </si>
  <si>
    <t>Субсидии некоммерческим организациям (за исключением государственных (муниципальных) учреждений)</t>
  </si>
  <si>
    <t>630</t>
  </si>
  <si>
    <t>Физкультура и спорт</t>
  </si>
  <si>
    <t>11</t>
  </si>
  <si>
    <t>Массовый спорт</t>
  </si>
  <si>
    <t>1300000000</t>
  </si>
  <si>
    <t xml:space="preserve">Безвозмездные поступления от других бюджетов бюджетной системы Российской Федерации </t>
  </si>
  <si>
    <t xml:space="preserve">Дотации бюджетам бюджетной системы  Российской Федерации </t>
  </si>
  <si>
    <t>Дотации бюджетам муниципальных районов на поддержку мер по обеспечению сбалансированности бюджетов</t>
  </si>
  <si>
    <t>Субсидии бюджетам бюджетной системы Российской Федерации (межбюджетные субсидии)</t>
  </si>
  <si>
    <t>Субсидии бюджетам муниципальных районов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</si>
  <si>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Субсидии бюджетам муниципальных районов на реализацию мероприятий по устойчивому развитию сельских территорий</t>
  </si>
  <si>
    <t>Субсидия бюджетам муниципальных районов на поддержку отрасли культуры</t>
  </si>
  <si>
    <t>Субвенции бюджетам бюджетной системы Российской Федерации</t>
  </si>
  <si>
    <t>Субвенции бюджетам муниципальных районов на выполнение передаваемых полномочий субъектов Российской Федерации</t>
  </si>
  <si>
    <t>Субвенции бюджетам муниципальных районов на 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</si>
  <si>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Прочие безвозмездные поступления</t>
  </si>
  <si>
    <t>ВСЕГО   ДОХОДОВ</t>
  </si>
  <si>
    <t xml:space="preserve"> 01 02 00 00 05 0000 810</t>
  </si>
  <si>
    <t>Погашение бюджетами муниципальных районов кредитов от кредитных организаций в валюте Российской Федерации</t>
  </si>
  <si>
    <t>Прочие субсидии бюджетам муниципальных районов</t>
  </si>
  <si>
    <t>Невыясненные поступления, зачисляемые в бюджеты муниципальных районов</t>
  </si>
  <si>
    <t>Поступления от денежных пожертвований, предоставляемых физическими лицами получателям средств бюджетов муниципальных районов</t>
  </si>
  <si>
    <t>Субсидии бюджетам муниципальных районов на обеспечение развития и укрепление материально-технической базы муниципальных домов культуры, поддержку творческой деятельности муниципальных театров в городах с численностью населения до 300 тысяч человек</t>
  </si>
  <si>
    <t>Доходы,поступающие в порядке возмещения расходов,понесенных в связи с эксплуатацией имущества муниципальных районов</t>
  </si>
  <si>
    <t>Расходы на обеспечение деятельности (оказание услуг) подведомственной МОУ ДОД «ВДШИ»</t>
  </si>
  <si>
    <t>083000059М</t>
  </si>
  <si>
    <t>Расходы на обеспечение деятельности (оказание услуг) подведомственной МОУ ДОД «ВДШИ» по исполнительным листам</t>
  </si>
  <si>
    <t>083100059М</t>
  </si>
  <si>
    <t>Молодежная политика и оздоровление детей</t>
  </si>
  <si>
    <t>Программа "Молодежь Вохомского муниципального района на 2019-2021 г."</t>
  </si>
  <si>
    <t>1100000000</t>
  </si>
  <si>
    <t>Расходы на проведение мероприятий по молодежной политике</t>
  </si>
  <si>
    <t>1100062000</t>
  </si>
  <si>
    <t>Расходы на обеспечение деятельности (оказание услуг) подведомственного учреждения  МУ МСЦ "Импульс"</t>
  </si>
  <si>
    <t>110000059И</t>
  </si>
  <si>
    <t>Расходы на обеспечение деятельности (оказание услуг) подведомственного учреждения  МУ МСЦ "Импульс" по исполнительным листам</t>
  </si>
  <si>
    <t>110100059И</t>
  </si>
  <si>
    <t xml:space="preserve">  Культура</t>
  </si>
  <si>
    <t>Подпрограмма «Организация досуга населения и предоставление услуг культурно- досуговыми учреждениями в Вохомском муниципальном районе»</t>
  </si>
  <si>
    <t>0810000000</t>
  </si>
  <si>
    <t xml:space="preserve">Расходы на обеспечение деятельности (оказание услуг) подведомственных учреждений культуры  </t>
  </si>
  <si>
    <t>081000059В</t>
  </si>
  <si>
    <t>Обеспечение развития и укрепления материально-технической базы муниципальных домов культуры</t>
  </si>
  <si>
    <t>08100L4670</t>
  </si>
  <si>
    <t>Расходы на обеспечение деятельности (оказание услуг) подведомственных учреждений культуры  по исполнительным листам</t>
  </si>
  <si>
    <t>081100059В</t>
  </si>
  <si>
    <t xml:space="preserve"> Исполнение судебных актов</t>
  </si>
  <si>
    <t>Подпрограмма «Библиотечное обслуживание населения в Вохомском муниципальном районе»</t>
  </si>
  <si>
    <t>0820000000</t>
  </si>
  <si>
    <t>Расходы на обеспечение деятельности (оказание услуг) подведомственных  библиотек</t>
  </si>
  <si>
    <t>082000059Д</t>
  </si>
  <si>
    <t>Расходы на обеспечение деятельности (оказание услуг) подведомственных  библиотек по исполнительным листам</t>
  </si>
  <si>
    <t>082100059Д</t>
  </si>
  <si>
    <t>Подпрограмма «Развитие музея в Вохомском муниципальном районе»</t>
  </si>
  <si>
    <t>0850000000</t>
  </si>
  <si>
    <t>Расходы на обеспечение деятельности (оказание услуг) подведомственного учреждения "Вохомский краеведческий музей"</t>
  </si>
  <si>
    <t>085000059Г</t>
  </si>
  <si>
    <t>Расходы на обеспечение деятельности (оказание услуг) подведомственного учреждения "Вохомский краеведческий музей" по исполнительным листам</t>
  </si>
  <si>
    <t>085100059Г</t>
  </si>
  <si>
    <t>Муниципальная программа "Сохранение объектов культурного наследия Вохомского муниципального района Костромской области на 2020-2022 годы"</t>
  </si>
  <si>
    <t xml:space="preserve"> 01 05 02 01 05 0000 510</t>
  </si>
  <si>
    <t>Увеличение прочих остатков денежных средств бюджетов муниципальных районов</t>
  </si>
  <si>
    <t xml:space="preserve"> 01 05 02 01 05 0000 610</t>
  </si>
  <si>
    <t>Наименование показателя</t>
  </si>
  <si>
    <t>Раздел, подраздел</t>
  </si>
  <si>
    <t>Вид расхода</t>
  </si>
  <si>
    <t>0100</t>
  </si>
  <si>
    <t>0103</t>
  </si>
  <si>
    <t>Законодательный (представительный) орган муниципальной власти Вохомского района</t>
  </si>
  <si>
    <t>0104</t>
  </si>
  <si>
    <t>Обеспечение деятельности финансовых, налоговых и таможенных органов и органов финансового (финансово-бюджетного) надзора</t>
  </si>
  <si>
    <t>0106</t>
  </si>
  <si>
    <t>0111</t>
  </si>
  <si>
    <t>0113</t>
  </si>
  <si>
    <t>0300</t>
  </si>
  <si>
    <t>0309</t>
  </si>
  <si>
    <t xml:space="preserve">  НАЦИОНАЛЬНАЯ ЭКОНОМИКА</t>
  </si>
  <si>
    <t>0400</t>
  </si>
  <si>
    <t>0405</t>
  </si>
  <si>
    <t xml:space="preserve">Транспорт    </t>
  </si>
  <si>
    <t>0408</t>
  </si>
  <si>
    <t>0409</t>
  </si>
  <si>
    <t>0412</t>
  </si>
  <si>
    <t>0500</t>
  </si>
  <si>
    <t>0502</t>
  </si>
  <si>
    <t>0600</t>
  </si>
  <si>
    <t>0603</t>
  </si>
  <si>
    <t>0700</t>
  </si>
  <si>
    <t>0701</t>
  </si>
  <si>
    <t>0702</t>
  </si>
  <si>
    <t>0703</t>
  </si>
  <si>
    <t>0707</t>
  </si>
  <si>
    <t>0709</t>
  </si>
  <si>
    <t>0800</t>
  </si>
  <si>
    <t>0801</t>
  </si>
  <si>
    <t>Расходы на обеспечение деятельности (оказание услуг) подведомственных учреждений культуры  по исполнительным лдистам</t>
  </si>
  <si>
    <t>0804</t>
  </si>
  <si>
    <t>1003</t>
  </si>
  <si>
    <t>1004</t>
  </si>
  <si>
    <t>1006</t>
  </si>
  <si>
    <t>Физическая культура и спорт</t>
  </si>
  <si>
    <t>1100</t>
  </si>
  <si>
    <t>Другие вопросы в области физической культуры и спорта</t>
  </si>
  <si>
    <t>1105</t>
  </si>
  <si>
    <t>1300</t>
  </si>
  <si>
    <t>1301</t>
  </si>
  <si>
    <t>1403</t>
  </si>
  <si>
    <t>Итого расходов</t>
  </si>
  <si>
    <t>Наименование показателей</t>
  </si>
  <si>
    <t>ГРБС</t>
  </si>
  <si>
    <t>110000000</t>
  </si>
  <si>
    <t>ИТОГО ПО ПРОГРАММАМ</t>
  </si>
  <si>
    <t>Подпрограмма « Управление системой культуры Вохомского муниципального района»</t>
  </si>
  <si>
    <t>0840000000</t>
  </si>
  <si>
    <t>0840000110</t>
  </si>
  <si>
    <t>0840000190</t>
  </si>
  <si>
    <t>0841000110</t>
  </si>
  <si>
    <t>Расходы на обеспечение функций муниципальных органов, в том числе территориальных фондов, по оплате расходов по исполнительным листам</t>
  </si>
  <si>
    <t>0841000190</t>
  </si>
  <si>
    <t>1301045000</t>
  </si>
  <si>
    <t>Муниципальное казенное учреждение "Централизованная бухгалтерия Вохомского муниципального района Костромской области"</t>
  </si>
  <si>
    <t>905</t>
  </si>
  <si>
    <t>Общегосударственные вопросы</t>
  </si>
  <si>
    <t>Расходы на обеспечение деятельности (оказание услуг) подведомственного учреждения  централизованная бухгалтерия по обеспечению учета и отчетности казенных учреждений</t>
  </si>
  <si>
    <t>990000059Ю</t>
  </si>
  <si>
    <t>Расходы на обеспечение деятельности (оказание услуг) подведомственного учреждения  централизованная бухгалтерия по обеспечению учета и отчетности казенных учреждений по исполнительным листам</t>
  </si>
  <si>
    <t>990100059Ю</t>
  </si>
  <si>
    <t>Отдел  сельского хозяйства администрации Вохомского муниципального района Костромской области</t>
  </si>
  <si>
    <t>909</t>
  </si>
  <si>
    <t>0100000000</t>
  </si>
  <si>
    <t>Расходы, осуществляемые за счет субвенций бюджетам муниципальных районов на осуществление органами местного самоуправления муниципальных районов государственных полномочий в сфере агропромышленного комплекса</t>
  </si>
  <si>
    <t>0100072010</t>
  </si>
  <si>
    <t>0100043000</t>
  </si>
  <si>
    <t>12000R5670</t>
  </si>
  <si>
    <t>2 02 20077 05 0000 150</t>
  </si>
  <si>
    <t>2 02 20216 05 0000 150</t>
  </si>
  <si>
    <t>2 02 29999 05 0000 150</t>
  </si>
  <si>
    <t>2 02 35120 05 0000 150</t>
  </si>
  <si>
    <t>2 02 30024 05 0000 150</t>
  </si>
  <si>
    <t>2 02 15001 05 0000 150</t>
  </si>
  <si>
    <t>2 02 15002 05 0000 150</t>
  </si>
  <si>
    <t>2 02 19999 05 0000 150</t>
  </si>
  <si>
    <t>2 02 40014 05 0000 150</t>
  </si>
  <si>
    <t>2 02 25097 05 0000 150</t>
  </si>
  <si>
    <t>2 02 25558 05 0000 150</t>
  </si>
  <si>
    <t>2 07 05030 05 0000 150</t>
  </si>
  <si>
    <t>2 02 10000 00 0000 150</t>
  </si>
  <si>
    <t>2 02 20000 00 0000 150</t>
  </si>
  <si>
    <t>2 02 25467 05 0000 150</t>
  </si>
  <si>
    <t>2 02 25567 05 0000 150</t>
  </si>
  <si>
    <t>2 02 25519 05 0000 150</t>
  </si>
  <si>
    <t>2 02 30000 00 0000 150</t>
  </si>
  <si>
    <t>2 02 35082 05 0000 150</t>
  </si>
  <si>
    <t>2 02 40000 00 0000 150</t>
  </si>
  <si>
    <t>2 07 00000 00 0000 150</t>
  </si>
  <si>
    <t>2 07 05020 05 0000 150</t>
  </si>
  <si>
    <t>Муниципальная программа "Управление муниципальным имуществом и земельными ресурсами Вохомского муниципального района Костромской области на 2020-2022 гг"</t>
  </si>
  <si>
    <t>240000000</t>
  </si>
  <si>
    <t>2400000000</t>
  </si>
  <si>
    <t>Предоставление субсидий бюджетным, автономным учреждениям и иным некоммерческим организациям</t>
  </si>
  <si>
    <t>Субсидии бюджетным учреждениям</t>
  </si>
  <si>
    <t>610</t>
  </si>
  <si>
    <t>Мероприятия по реализации программы «Комплексные меры противодействия злоупотреблению наркотиками и их незаконному обороту на территории Вохомского муниципального  района Костромской области »</t>
  </si>
  <si>
    <t xml:space="preserve">Муниципальная программа «Социальная поддержка граждан  Вохомского муниципального района на 2019-2021 годы»
</t>
  </si>
  <si>
    <t>Муниципальная программа "Сохранение объектов культурного наследия Вохомского муниципального района Костромской области  на 2020-2022 гг"</t>
  </si>
  <si>
    <t>Мероприятия по реализации программы "Сохранение объектов культурного наследия Вохомского муниципального района Костромской области на 2020-2022 годы"</t>
  </si>
  <si>
    <t>Мероприятия по реализации программы «Комплексные меры противодействия злоупотреблению наркотиками и их незаконному обороту на территории Вохомского муниципального  района Костромской области на 2020-2022 годы»</t>
  </si>
  <si>
    <t>Муниципальная программа "Устойчивое развитие сельских территорий Вохомского муниципального района Костромской области "</t>
  </si>
  <si>
    <t xml:space="preserve">Мероприятия по энергосбережению и повышению энергетической эффективности Вохомского муницпального района Костромской области </t>
  </si>
  <si>
    <t>Мероприятия на реализацию муниципальной программы "Устойчивое развитие сельских территорий Вохомского муниципального района Костромской области "</t>
  </si>
  <si>
    <t>Мероприятия по энергосбережению и повышению энергетической эффективности Вохомского муницпального района Костромской области</t>
  </si>
  <si>
    <t>Муниципальная программа «Поддержка и развитие субъектов малого и среднего предпринимательства  в Вохомском районе на 2021-2025 годы»</t>
  </si>
  <si>
    <t>Муниципальная программа "Энергосбережение и повышение энергетической эффективности Вохомского муницпального района Костромской области на 2021-2023 годы"</t>
  </si>
  <si>
    <t xml:space="preserve">Муниципальная программа "Комплексная программа модернизации и реформирования жилищно-коммунального хозяйства Вохомского муниципального района на 2021-2026 годы" </t>
  </si>
  <si>
    <t>Мероприятия по модернизации и реформирования жилищно-коммунального хозяйства  Вохомского муниципального района</t>
  </si>
  <si>
    <t>Мероприятия в области коммунального хозяйства (аварийный запас)</t>
  </si>
  <si>
    <t>0529920040</t>
  </si>
  <si>
    <t xml:space="preserve">Муниципальная программа "Поддержка социально-ориентированных некоммерческих организаций, осуществляющих деятельность на территории Вохомского муниципального района Костромской области  на 2021-2023 годы»
</t>
  </si>
  <si>
    <t xml:space="preserve">Мероприятия по профилактике правонарушений в Вохомском муниципальном районе </t>
  </si>
  <si>
    <t>Подпрограмма «Профилактика правонарушений в Вохомском муниципальном районе на 2019-2021 годы»</t>
  </si>
  <si>
    <t xml:space="preserve">Мероприятия по  развитию мер соцподдержки отдельных категорий граждан в Вохомском муниципальном районе </t>
  </si>
  <si>
    <t xml:space="preserve"> Муниципальная программа «Программа комплексных мер противодействия злоупотреблению наркотиками и их незаконному обороту на территории Вохомского муниципального  района Костромской области на 2020-2022 годы"
</t>
  </si>
  <si>
    <t>Мероприятия по обеспечению пожарной безопасности на территории Вохомского муниципального района</t>
  </si>
  <si>
    <t xml:space="preserve">Мероприятия по поддержке и развитию субъектов малого и среднего предпринимательства  в Вохомском районе </t>
  </si>
  <si>
    <t xml:space="preserve">Муниципальная программа "Устойчивое развитие сельских территорий Вохомского муниципального района Костромской области </t>
  </si>
  <si>
    <t>Муниципальная программа «Улучшение условий и охраны труда в Вохомском муниципальном районе на 2019-2021 гг.»</t>
  </si>
  <si>
    <t xml:space="preserve">Мероприятия по охране труда в Вохомском муниципальном районе </t>
  </si>
  <si>
    <t>Мероприятия по проведению отдыха, оздоровления и занятости детей и подростков в Вохомском муниципальном районе</t>
  </si>
  <si>
    <t>Мероприятия по программае "Развитие мер соцподдержки отдельных категорий граждан в Вохомском муниципальном районе на 2019-2021г.г."</t>
  </si>
  <si>
    <t xml:space="preserve">Муниципальная программа «Программа комплексных мер противодействия злоупотреблению наркотиками и их незаконному обороту на территории Вохомского муниципального  района Костромской области на 2017-2019 годы"
</t>
  </si>
  <si>
    <t>Муниципальная программа "Развитие физической культуры и спорта в  Вохомском муниципальном районе на 2021-2023 годы"</t>
  </si>
  <si>
    <t>Муниципальная программа "Развитие агропромышленного комплекса Вохомского муниципального района на период 2021-2025 годы"</t>
  </si>
  <si>
    <t xml:space="preserve">Муниципальная программа «Программа комплексных мер противодействия злоупотреблению наркотиками и их незаконному обороту на территории Вохомского муниципального  района Костромской области на 2020-2022 годы"
</t>
  </si>
  <si>
    <t>Мероприятия на реализацию муниципальной программы "Устойчивое развитие сельских территорий Вохомского муниципального района Костромской области</t>
  </si>
  <si>
    <t>2 02 35469 05 0000 150</t>
  </si>
  <si>
    <t>2 202 45303 05 0000 150</t>
  </si>
  <si>
    <t>Иные межбюджетные трансферты бюджетам муниципальных районов на обеспечение выплат ежемесячного денежного вознаграждения за классное руководство педагогическим работникам муниципальных образовательных организаций</t>
  </si>
  <si>
    <t xml:space="preserve"> 202 49999 05 0000 150</t>
  </si>
  <si>
    <t>иные межбюджетные трансферты, передаваемые бюджетам муниципальных районов на обеспечение питанием отдельных категорий обучающих, получающих основное общее и среднее общее образование в муниципальных общеобразовательных организациях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</si>
  <si>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нотариусов,занимающихся частной практикой, адвокатов, учредивших адвокатские кабинеты и других лиц ,занимающихся частной практикой в соответствии со статьей 227 Налогового кодекса Российской Федерации.</t>
  </si>
  <si>
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у физических лиц на основании патента в соответствии со статьей 227.1 Налогового Кодекса Российской Федерации.</t>
  </si>
  <si>
    <t>1 03 02231 01 0000 110</t>
  </si>
  <si>
    <t>1 03 02241 01 0000 110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</si>
  <si>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бюджеты.</t>
  </si>
  <si>
    <t>1 03 02251 01 0000 110</t>
  </si>
  <si>
    <t>1 03 02261 01 0000 110</t>
  </si>
  <si>
    <t>Налог, взимаемый с налогоплательщиков, выбравших в качестве  обьекта налогообложения  доходы, уменьшенные на величину расходов</t>
  </si>
  <si>
    <t>1 14 06013 05 0000 430</t>
  </si>
  <si>
    <t>Административные штрафы,установленные Главой 5 Кодекса Российской федерации об административных правонарушениях,за административные правонарушения,посягающие на права граждан,налагаемые мировыми судьями, комиссиями по делам несовершеннолетних и защите их прав.</t>
  </si>
  <si>
    <t>Административные штрафы, установленные Главой 7 Кодекса Российской Федерации об административных правонарушениях, за административные правонарушения в области охраны собственности, налагаемые мировыми судьями,комиссиями по делам несовершеннолетних и защите их прав.</t>
  </si>
  <si>
    <t>116 01150 01 0000 140</t>
  </si>
  <si>
    <t>Административные штрафы, установленные Главой 15 Кодекса Российской Федерации об административных правонарушениях, за административные правонарушения в области финансов,налогов и сборов, страхования рынка и ценных бумаг.</t>
  </si>
  <si>
    <t>116 01153 01 0000 140</t>
  </si>
  <si>
    <t>Административные штрафы, установленные Главой 15 Кодекса Российской Федерации об административных правонарушениях, за административные правонарушения в области финансов,налогов и сборов, страхования рынка и ценных бумаг,налагаемые мировыми судьями,комиссиями по делам несовершеннолетних и защите их прав.</t>
  </si>
  <si>
    <t>116 01170 01 0000 140</t>
  </si>
  <si>
    <t>Административные штрафы, установленные Главой 17 Кодекса Российской Федерации об административных правонарушениях, за административные правонарушения ,посягающие на институты государственной власти.</t>
  </si>
  <si>
    <t>116 01173 01 0000 140</t>
  </si>
  <si>
    <t>Административные штрафы, установленные Главой 17 Кодекса Российской Федерации об административных правонарушениях, за административные правонарушения ,посягающие на институты государственной власти,налагаемые мировыми судьями,комиссиями по делам несовершеннолетних и защите их прав.</t>
  </si>
  <si>
    <t>116 01190 01 0000 140</t>
  </si>
  <si>
    <t xml:space="preserve">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управления. </t>
  </si>
  <si>
    <t>116 01193 01 0000 140</t>
  </si>
  <si>
    <t xml:space="preserve">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управления,налагаемые мировыми судьями,комиссиями по делам несовершеннолетних и защите их </t>
  </si>
  <si>
    <t xml:space="preserve"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безопасность,налагаемые мировыми судьями,комиссиями по делам несовершеннолетних и защите их </t>
  </si>
  <si>
    <t>116 02020 02 0000 140</t>
  </si>
  <si>
    <t xml:space="preserve">Административные штрафы,установленные законом субъекта РФ об административных правонарушениях за нарушение муниципальных правовых актов. </t>
  </si>
  <si>
    <t>116 10123 01 0000 140</t>
  </si>
  <si>
    <t>Доходы от денежных взысканий (штрафов),поступающие в счет погашения задолженности,образовавшейся до 1 января 2020 года подлежащие зачислению в бюджет муниципального образования по нормативам,действовавшим в 2019 году.</t>
  </si>
  <si>
    <t>тыс.руб</t>
  </si>
  <si>
    <t>сумма на 2020 год</t>
  </si>
  <si>
    <t>0100072260</t>
  </si>
  <si>
    <t>Поддержка сельскохозяйственного производства по отдельным подотраслям растениеводства и животноводства (возмещение части затрат на поддержку собственного производства молока)</t>
  </si>
  <si>
    <t>01000R508I</t>
  </si>
  <si>
    <t>02100000000</t>
  </si>
  <si>
    <t>Мероприятия по повышению безопасности дорожного движения  в Вохомском муниципальном районе</t>
  </si>
  <si>
    <t xml:space="preserve"> обеспечение выплат ежемесячного денежного вознаграждения за классное руководство педагогическим работникам</t>
  </si>
  <si>
    <t>0730053030</t>
  </si>
  <si>
    <t>мероприятия по организации  бесплатного горячего питания обучающихся  и получающих начальное общее образование в общеобразовательных организациях</t>
  </si>
  <si>
    <t>07400L3040</t>
  </si>
  <si>
    <t>08200000000</t>
  </si>
  <si>
    <t>1010000710</t>
  </si>
  <si>
    <t>Подпрограмма «Повышение качества жизни детей и семей с детьми в Вохомском муниципальном районе на 2016-2018 годы»</t>
  </si>
  <si>
    <t xml:space="preserve">Мероприятия, осуществляемые по подпрограмме «Повышение качества жизни детей и семей с детьми в Вохомском муниципальном районе » </t>
  </si>
  <si>
    <t>Субсидии бюджетам муниципальных районов (городских округов) на организацию отдыха детей в каникулярное время в разновозрастных отрядах</t>
  </si>
  <si>
    <t>Муниципальная программа "Комплексное развитие сельских территорий Вохомского муниципального района Костромской области на 2020-2025 гг"</t>
  </si>
  <si>
    <t>Мероприятия на реализацию программы "Развитие физической культуры и спорта в  Вохомском муниципальном районе "</t>
  </si>
  <si>
    <t>Муниципальная программа «Развитие и пропаганда краеведческих знаний в муниципальном учреждении культуры «Межпоселенческое библиотечное объединение» Вохомского муниципального района ».</t>
  </si>
  <si>
    <t>1400000000</t>
  </si>
  <si>
    <t>Мероприятия на реализацию программы «Развитие и пропаганда краеведческих знаний в муниципальном учреждении культуры «Межпоселенческое библиотечное объединение» Вохомского муниципального района ».</t>
  </si>
  <si>
    <t>Программа "Обеспечение безопасности  в учреждениях культуры Вохомского муниципального района на 2019-2021 годы"</t>
  </si>
  <si>
    <t>1700000000</t>
  </si>
  <si>
    <t>Мероприятия по реализации программы "Обеспечение безопасности  в учреждениях культуры Вохомского муниципального района на 2019-2021 годы"</t>
  </si>
  <si>
    <t>Расходы, осуществляемые за счет субсидий бюджетам муниципальных районов (городских округов) на реализацию муниципальных программ поддержки социально ориентированных некоммерческих организаций</t>
  </si>
  <si>
    <t>2100072290</t>
  </si>
  <si>
    <t>Муниципальная программа "Развитие муниципальной Вохомского муниципального района на период 2019-2021 годы"</t>
  </si>
  <si>
    <t>мероприятия по муниципальной программе "Управление муниципальным имуществом и земельными ресурсами Вохомского муниципального района Костромской области на 2020-2022 гг"</t>
  </si>
  <si>
    <t>Подпрограмма «Профилактика правонарушений на 2019-2021 годы»</t>
  </si>
  <si>
    <t xml:space="preserve"> Муниципальная программма «Программа комплексных мер противодействия злоупотреблению наркотиками и их незаконному обороту на территории Вохомского муниципального  района Костромской области на 2020-2022 годы"
</t>
  </si>
  <si>
    <t>Подпрограмма «Профилактика правонарушений в Вохомском районе на 2019-2021 годы»</t>
  </si>
  <si>
    <t>Муниципальная программа "Молодежь Вохомского муниципального района на 2019-2021 г."</t>
  </si>
  <si>
    <t>Муниципальная программа «Развитие культуры в Вохомском муниципальном районе на 2020-2024 годы»</t>
  </si>
  <si>
    <t>Мероприятия по  развитию мер соцподдержки отдельных категорий граждан в Вохомском муниципальном районе</t>
  </si>
  <si>
    <t xml:space="preserve">Мероприятия по обеспечению пожарной безопасности на территории Вохомского муниципального района </t>
  </si>
  <si>
    <t>Мероприятия муниципальной программы по развитию агропромышленного комплекса Вохомского муниципального района на период 2021-2025 годы</t>
  </si>
  <si>
    <t xml:space="preserve">Мероприятия по проведению отдыха, оздоровления и занятости детей и подростков в Вохомском муниципальном районе </t>
  </si>
  <si>
    <t>Программа "Молодежь Вохомского муниципального района "</t>
  </si>
  <si>
    <t>Программа «Развитие культуры в Вохомском муниципальном районе на 2020-2024 годы»</t>
  </si>
  <si>
    <t xml:space="preserve">Мероприятия по реализации программы "Поддержка социально-ориентированных некоммерческих организаций, осуществляющих деятельность на территории Вохомского муниципального района Костромской области на 2021-2023 годы»
</t>
  </si>
  <si>
    <t>Программа "Развитие физической культуры и спорта в  Вохомском муниципальном районе на 2019-2023 годы"</t>
  </si>
  <si>
    <t xml:space="preserve">Муниципальная программа "Сохранение объектов культурного наследия Вохомского муниципального района Костромской области </t>
  </si>
  <si>
    <t xml:space="preserve">Мероприятия по реализации программы "Сохранение объектов культурного наследия Вохомского муниципального района Костромской области </t>
  </si>
  <si>
    <t xml:space="preserve">Муниципальная программа "Поддержка социально-ориентированных некоммерческих организаций, осуществляющих деятельность на территории Вохомского муниципального района Костромской 
муниципального района на 2021-2025 годы»
</t>
  </si>
  <si>
    <t xml:space="preserve">Мероприятия по реализации программы "Поддержка социально-ориентированных некоммерческих организаций, осуществляющих деятельность на территории Вохомского муниципального района Костромской области на 2021-2025 годы»
</t>
  </si>
  <si>
    <t xml:space="preserve">Мероприятия муниципальной программы по развитию агропромышленного комплекса Вохомского муниципального района </t>
  </si>
  <si>
    <t xml:space="preserve">Мероприятия по охране  труда в Вохомском муниципальном районе 
</t>
  </si>
  <si>
    <t xml:space="preserve">Обеспечение функционирования модели персонифицированного финансирования </t>
  </si>
  <si>
    <t>0730Е55370</t>
  </si>
  <si>
    <t>0830E55370</t>
  </si>
  <si>
    <t>Улучшение жилищных условий граждан, проживающих на сельских территориях</t>
  </si>
  <si>
    <t>Обслуживание государственного ( муниципального) долга</t>
  </si>
  <si>
    <t>Обслуживание государственного (муниципального) внутреннего  долга</t>
  </si>
  <si>
    <t>Культура, кинематография</t>
  </si>
  <si>
    <t>Другие вопросы в области культуры, кинематографии</t>
  </si>
  <si>
    <t>Функционирование законодательных (представительных) органов  государственной власти и представительных органов муниципальных образований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</si>
  <si>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</si>
  <si>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Гражданская оборона</t>
  </si>
  <si>
    <t>Охрана объектов растительного и животного мира и среды их обитания</t>
  </si>
  <si>
    <t>Дорожное хозяйство (дорожные фонды)</t>
  </si>
  <si>
    <t>Обслуживание государственного (мунициапльного) внутреннего  долга</t>
  </si>
  <si>
    <t>Обслуживание государственного ( муниципального) внутреннего долга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</si>
  <si>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</si>
  <si>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админситраций</t>
  </si>
  <si>
    <t>Капитальные вложения в объекты государственной (муниципальной ) собственности</t>
  </si>
  <si>
    <t xml:space="preserve">Бюджетные инвестиции </t>
  </si>
  <si>
    <t>0920054690</t>
  </si>
  <si>
    <t>Распределение бюджетных ассигнований на 2021 год по разделам, подразделам, целевым статьям  (муниципальных программам Вохомского района и непрограммным направлениям деятельности) группам и подгруппам видов  расходов классификации расходов бюджета</t>
  </si>
  <si>
    <t>Привлечение кредитов от кредитных организаций в валюте Российской Федерации</t>
  </si>
  <si>
    <t>Привлечение кредитов от кредитных организаций  бюджетами муниципальных районов в валюте Российской Федерации</t>
  </si>
  <si>
    <t>Бюджетные кредиты из других бюджетов бюджетной системы Российской Федерации</t>
  </si>
  <si>
    <t>Привлечение бюджетных кредитов от других бюджетов бюджетной системы Российской Федерации в валюте Российской Федерации</t>
  </si>
  <si>
    <t>Привлечение  кредитов из других бюджетов бюджетной системы Российской Федерации бюджетами муниципальных районов в валюте Российской Федерации</t>
  </si>
  <si>
    <t>Погашение бюджетных кредитов, полученных из  других бюджетов бюджетной системы Российской Федерации в валюте Российской Федерации</t>
  </si>
  <si>
    <t>Погашение бюджетами муниципальных районов кредитов  из  других бюджетов бюджетной системы Российской Федерации в валюте Российской Федерации</t>
  </si>
  <si>
    <t>Уменьшение прочих остатков  денежных средств бюджетов муниципальных районов</t>
  </si>
  <si>
    <t>1 08 03010 01 1000 110</t>
  </si>
  <si>
    <t>Государственная пошлина по делам, рассматриваемым в судах общей юрисдикции, мировыми судьями (за исключением Верховного Суда Российской Федерации)(сумма платежа ( перерасчеты,недоимка и задолженность по соответствующему платежу ,в том числе по отмененному</t>
  </si>
  <si>
    <t>Доходы ,получаемые в виде арендной либо иной  платы  за передачу в возмездное пользование государственного и муниципального имущества (за исключением имущества бюджетных и  автономных учреждений, а также имущества государственных и муниципальных унитарных предприятий,в том числе казенных.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</si>
  <si>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районов, а также средства от продажи права на заключение договоров аренды указанных земельных участков.</t>
  </si>
  <si>
    <t>Доходы от сдачи в аренду имущества, находящегося в оперативном управлении  органов  государственной власти,органов местного самоуправления, органов управления государственными внебюджетными фондами и  созданных ими учреждений ( за исключением имущества  бюджетных и автономных учреждений).</t>
  </si>
  <si>
    <t>Изменение остатков средств на счетах по учету средств бюджетов</t>
  </si>
  <si>
    <t xml:space="preserve"> 01 00 00 00 00 000 0000</t>
  </si>
  <si>
    <t xml:space="preserve"> 01 02 00 00 00 000 0000</t>
  </si>
  <si>
    <t xml:space="preserve"> 01 02 00 00 00 0000 700</t>
  </si>
  <si>
    <t xml:space="preserve"> 01 02 00 00 05 0000 710</t>
  </si>
  <si>
    <t xml:space="preserve"> 01 02 00 00 00 0000 800</t>
  </si>
  <si>
    <t xml:space="preserve"> 01 03 00 00 00 0000 000</t>
  </si>
  <si>
    <t xml:space="preserve"> 01 03 01 00 00 0000 700</t>
  </si>
  <si>
    <t xml:space="preserve"> 01 03 01 00 05 0000 710</t>
  </si>
  <si>
    <t xml:space="preserve"> 01 03 01 00 00 0000 800</t>
  </si>
  <si>
    <t xml:space="preserve"> 01 03 01 00 05 0000 810</t>
  </si>
  <si>
    <t xml:space="preserve"> 01 05 00 00 00 0000 000</t>
  </si>
  <si>
    <t xml:space="preserve"> 01 05 00 00 00 0000 500</t>
  </si>
  <si>
    <t xml:space="preserve"> 01 05 02 00 00 0000 500</t>
  </si>
  <si>
    <t xml:space="preserve"> 01 05 02 01 00 0000 510</t>
  </si>
  <si>
    <t xml:space="preserve"> 01 05 00 00 00 0000 600</t>
  </si>
  <si>
    <t xml:space="preserve"> 01 05 02 00 00 0000 600</t>
  </si>
  <si>
    <t xml:space="preserve"> 01 05 02 01 00 0000 610</t>
  </si>
  <si>
    <t>Бюджетные кредиты из других бюджетов бюджетной системы Российской Федерации в валюте Российской Федепации</t>
  </si>
  <si>
    <t xml:space="preserve"> 01 03 01 00 00 0000 000</t>
  </si>
  <si>
    <t>07400S1320</t>
  </si>
  <si>
    <t>7400S1020</t>
  </si>
  <si>
    <t>07400S1020</t>
  </si>
  <si>
    <t>Мероприятия по реализации программы «Комплексные меры противодействия злоупотреблению наркотиками и их незаконному обороту на территории Вохомского муниципального  района Костромской области  на 2020-2022 годы»</t>
  </si>
  <si>
    <t>Мероприятия по реализации программы "Сохранение объектов культурного наследия Вохомского муниципального района Костромской области  на 2020-2022 годы"</t>
  </si>
  <si>
    <t>Расходы за счет субвенций  на проведение Всероссийской переписи населения</t>
  </si>
  <si>
    <t>Мероприятия по предупреждению и ликвидации последствий чрезвычайных ситуаций и стихийных бедствий</t>
  </si>
  <si>
    <t>на 2019-2021г.г."</t>
  </si>
  <si>
    <t>Подпрограмма  "Создание системы поддержки и сопровождения различных категорий детей"</t>
  </si>
  <si>
    <t xml:space="preserve">Подпрограмма "Управление системой образования Вохомского муниципального района " </t>
  </si>
  <si>
    <t>Муниципальная программа  «Развитие культуры в Вохомском муниципальном районе на 2020-2024 годы»</t>
  </si>
  <si>
    <t>Предоставление субсидий бюджетным, автономным учреждениям и иным некомерческим организациям</t>
  </si>
  <si>
    <t>Программа "Развитие физической культуры и спорта в  Вохомском муниципальном районе на 2016-2023 годы"</t>
  </si>
  <si>
    <t>Мероприятия на реализацию программы "Развитие физической культуры и спорта в  Вохомском муниципальном районе на 2016-2023 годы"</t>
  </si>
  <si>
    <t>Мероприятия на реализацию программы "Развитие физической культуры и спорта в  Вохомском муниципальном районе на  2016-2023 годы"</t>
  </si>
  <si>
    <t>Мероприятия на реализацию программы "Развитие физической культуры и спорта в Вохомском муниципальном районе на 2016-2023 годы"</t>
  </si>
  <si>
    <t>Мероприятия на реализацию программы "Развитие физической культуры и спорта в Вохомском муниципальном районе на    2016-2023 годы"</t>
  </si>
  <si>
    <t xml:space="preserve">Мероприятия по реализации программы "Поддержка социально-ориентированных некоммерческих организаций, осуществляющих деятельность на территории Вохомского муниципального района Костромской области на 2021-2023 годы »
</t>
  </si>
  <si>
    <t>Муниципальная программа "Развитие физической культуры и спорта в  Вохомском муниципальном районе на 2016-2023 годы"</t>
  </si>
  <si>
    <t xml:space="preserve">Мероприятия на реализацию муниципальной программы по развитию агропромышленного комплекса Вохомского муниципального района </t>
  </si>
  <si>
    <t>Муниципальная программа "Комплексная программа модернизации и реформирования жилищно-коммунального хозяйства  Вохомского муниципального района  на 2021-2026 гг"</t>
  </si>
  <si>
    <t>Мероприятия в области коммунального хозяйства</t>
  </si>
  <si>
    <t xml:space="preserve"> 2021 год</t>
  </si>
  <si>
    <t>01000R508U</t>
  </si>
  <si>
    <t xml:space="preserve">                                                             Приложение № 2</t>
  </si>
  <si>
    <t>Вохомского муниципального района</t>
  </si>
  <si>
    <t>Мероприятия по проведению всероссийской переписи населения</t>
  </si>
  <si>
    <t>092000000</t>
  </si>
  <si>
    <t>сумма</t>
  </si>
  <si>
    <t>Ежемесячное денежное вознаграждения за классное руководство педагогическим работникам государственных и муниципальных общеобразовательных организаций</t>
  </si>
  <si>
    <t>Реализация мероприятий по программе персонифицированного финансирования  образования детей</t>
  </si>
  <si>
    <r>
      <t>Федеральный проект "</t>
    </r>
    <r>
      <rPr>
        <sz val="11"/>
        <rFont val="Times New Roman"/>
        <family val="1"/>
        <charset val="204"/>
      </rPr>
      <t>Успех каждого ребенк</t>
    </r>
    <r>
      <rPr>
        <sz val="10"/>
        <rFont val="Times New Roman"/>
        <family val="1"/>
        <charset val="204"/>
      </rPr>
      <t>а"</t>
    </r>
  </si>
  <si>
    <t xml:space="preserve">Субсидии на возмещение недополученных доходов, возникших в связи с предоставлением меры соц.поддержки в виде частичной оплаты тепловой энергии </t>
  </si>
  <si>
    <t>10300R0820</t>
  </si>
  <si>
    <t>0740072420</t>
  </si>
  <si>
    <t>Обеспечение питанием отдельных категорий учащихся муниципальных  общеобразовательных организаций</t>
  </si>
  <si>
    <t>Субсидия на поддержку отрасли культуры</t>
  </si>
  <si>
    <t>083А155190</t>
  </si>
  <si>
    <t xml:space="preserve">                                                             Приложение №1</t>
  </si>
  <si>
    <t>0730E55370</t>
  </si>
  <si>
    <t>611</t>
  </si>
  <si>
    <t>202 25304 05 0000 150</t>
  </si>
  <si>
    <t>Субвенции бюджетам муниципальных районов на стимулирование развития приоритетных подотраслей агропромышленного комплекса и развитие малых форм хозяйствования</t>
  </si>
  <si>
    <t>202 35502 05 0000 150</t>
  </si>
  <si>
    <t>Субвенции бюджетам муниципальных районов на поддержку сельскохозяйственного производства по отдельным подотраслям растениеводства и животноводства</t>
  </si>
  <si>
    <t>202 35508 05 0000 150</t>
  </si>
  <si>
    <t>Расходы на обеспечение питанием отдельных категорий учащихся муниципальных  общеобразовательных организаций</t>
  </si>
  <si>
    <t>Расходы по обеспечению детей-сирот и детей,оставшихся без попечения родителей,лиц из числа детей-сирот,оставшихся без попечения родителей,жилыми помещениями</t>
  </si>
  <si>
    <t>Поддержка сельскогохозяйственного производства по отдельным подотраслям растеневодства и животноводства (возмещение части затрат на поддержку собственного производства молока)</t>
  </si>
  <si>
    <t>Обеспечение детей-сирот и детей, оставшихся без попечения родителей, лиц из числа детей-сирот и детей, оставшихся без попечения родителей, жилыми помещениями</t>
  </si>
  <si>
    <t>Осуществление органами местного самоуправления муниципальных районов государственных полномочий  в области архивного дела</t>
  </si>
  <si>
    <t>Осуществление органами местного самоуправления муниципальных районов государственных полномочий по решению вопросов в сфере трудовых отношений</t>
  </si>
  <si>
    <t>Осуществление органами местного самоуправления муниципальных районов  государственных полномочий по образованию и организации деятельности комиссий по делам несовершеннолетних и защите их прав</t>
  </si>
  <si>
    <t>Осуществление органами местного самоуправления муниципальных районов государственных полномочий по организации деятельности административных комиссий</t>
  </si>
  <si>
    <t xml:space="preserve">Осуществление органами местного самоуправления  муниципальных районов государственных полномочий по составлению протоколов об административных правонарушениях </t>
  </si>
  <si>
    <t>Осуществление органами местного самоуправления  муниципальных районов государственных полномочий по организации и осуществлению деятельности по опеке и попечительству</t>
  </si>
  <si>
    <t>Расходы на проведению Всероссийской переписи населения</t>
  </si>
  <si>
    <t>Расходы на софинансирование мероприятий по борьбе с борщевиком Сосновского на территории Костромской области</t>
  </si>
  <si>
    <t xml:space="preserve">Осуществление  отдельных государственных полномочий по организации и проведению аукционов на право заключения договоров на осуществление деятельности по перемещению задержанных транспортных средств на специализированную стоянку, их хранению и возврату
</t>
  </si>
  <si>
    <t>Осуществление органами местного самоуправления  муниципальных районов государственных полномочий по выплате социального пособия на погребение и возмещение стоимости услуг, предоставляемых согласно гарантированному перечню услуг по погребению</t>
  </si>
  <si>
    <t>Обеспечение детей-сирот и детей,оставшихся без попечения родителей,лиц из числа детей-сирот,оставшихся без попечения родителей,жилыми помещениями</t>
  </si>
  <si>
    <t>Реализация образовательных программ дошкольного образования в муниципальных дошкольных образовательных организациях</t>
  </si>
  <si>
    <t>Расходы на нормативное подушевое финансирование муниципальных общеобразовательных учреждений</t>
  </si>
  <si>
    <t>Осуществление органами местного самоуправления муниципальных районов государственных полномочий в сфере агропромышленного комплекса</t>
  </si>
  <si>
    <t>Расходы  на возмещение части затрат гражданам, ведущим личное подсобное хозяйство, на уплату процентов по кредитам, полученным в российских кредитных организациях, и займам, полученным в сельскохозяйственных кредитных потребительских кооперативах</t>
  </si>
  <si>
    <t>Осуществление органами местного самоуправления  городских округов  полномочий по обеспечению детей-сирот и детей, оставшихся без попечения родителей, лиц из числа детей-сирот и детей, оставшихся без попечения родителей, жилыми помещениями</t>
  </si>
  <si>
    <t>Осуществление органами местного самоуправления муниципальных районов государственных полномочий по образованию и организации деятельности комиссий по делам несовершеннолетних и защите их прав</t>
  </si>
  <si>
    <t xml:space="preserve">Осуществление органами местного самоуправления  муниципальных районов поселений государственных полномочий по составлению протоколов об административных правонарушениях </t>
  </si>
  <si>
    <t>Возмещение части затрат гражданам, ведущим личное подсобное хозяйство, на уплату процентов по кредитам, полученным в российских кредитных организациях, и займам, полученным в сельскохозяйственных кредитных потребительских кооперативах</t>
  </si>
  <si>
    <t>Расходы на поддержку сельскогохозяйственного производства по отдельным подотраслям растеневодства и животноводства (возмещение части затрат на поддержку собственного производства молока)</t>
  </si>
  <si>
    <t>Софинансирование мероприятий по борьбе с борщевиком Сосновского на территории Костромской области</t>
  </si>
  <si>
    <t>Организация отдыха детей в каникулярное время</t>
  </si>
  <si>
    <t>Функционирование высшего должностного лица субъекта Российской Федерации  и муниципального бразования</t>
  </si>
  <si>
    <t>6100000000</t>
  </si>
  <si>
    <t>Высшее должностное лицо Вохомского  муниципального района</t>
  </si>
  <si>
    <t>6100000110</t>
  </si>
  <si>
    <t>0102</t>
  </si>
  <si>
    <t>244</t>
  </si>
  <si>
    <t>Обеспечение развития и укрепления материально-технической базы домов культуры в населенных пунктах с числом жителей до 50 тысяч человек</t>
  </si>
  <si>
    <t>0740071020</t>
  </si>
  <si>
    <t>Расходы на организацию отдыха детей в каникулярное время</t>
  </si>
  <si>
    <t>Содействие достижению целевых показателей региональных программ развития агропромышленного комплекса (возмещение части затрат сельскохозяйственных товаропроизводителей на уплату страховых премий по договорам сельскохозяйственного страхования)</t>
  </si>
  <si>
    <t>082A255190</t>
  </si>
  <si>
    <t>Государственная поддержка отрасли культуры</t>
  </si>
  <si>
    <t>Федеральный проект "Творческие люди"</t>
  </si>
  <si>
    <t>082A200000</t>
  </si>
  <si>
    <t>082А 255190</t>
  </si>
  <si>
    <t>Государственная поддержка отрасли культуры (детская библиотека)</t>
  </si>
  <si>
    <t>6600072460</t>
  </si>
  <si>
    <t>Иные межбюджетные трансферты бюджетам муниципальных районов (городских округов) Костромской области на поощрение муниципальных управленческих команд</t>
  </si>
  <si>
    <t>Расходы по сельскохозяйственной микроперепеси</t>
  </si>
  <si>
    <t>0920054670</t>
  </si>
  <si>
    <t>Закупка товаров, работ и услуг для государственных (муниципальных) нужд</t>
  </si>
  <si>
    <t>Реализация государственных функций, связанных с общегосударственным управлением</t>
  </si>
  <si>
    <t>0920000000</t>
  </si>
  <si>
    <t>SYSDBA, SYSDBA</t>
  </si>
  <si>
    <t>Капитальные вложения в объекты недвижимого имущества государственной (муниципальной ) собственности</t>
  </si>
  <si>
    <t>апитальные вложения в объекты государственной (муниципальной ) собственности</t>
  </si>
  <si>
    <t>6100072460</t>
  </si>
  <si>
    <t>1540072460</t>
  </si>
  <si>
    <t>0760072460</t>
  </si>
  <si>
    <t>0840072460</t>
  </si>
  <si>
    <t>0100072460</t>
  </si>
  <si>
    <t>Организация отдыха детей в каникулярное время в разновозрастных отрядах</t>
  </si>
  <si>
    <t>1039972390</t>
  </si>
  <si>
    <r>
      <t xml:space="preserve">иные межбюджетные трансферты бюджетам муниципальных районов за достижение показателей деятельности органов исполнительной власти Костромской области </t>
    </r>
    <r>
      <rPr>
        <b/>
        <sz val="10"/>
        <rFont val="Times New Roman"/>
        <family val="1"/>
        <charset val="204"/>
      </rPr>
      <t>для поощрения мунципальных управленческих команд</t>
    </r>
  </si>
  <si>
    <t>116 01060 01 0000 140</t>
  </si>
  <si>
    <t>Административные штрафы, установленные Главой 6 Кодекса РФ об административных правонарушениях, за административные правонарушения, посягающие на здоровье, санитарноэпидемиологическое благополучеие населения и общественную нравственость, налагаемые мировыми судьями,комиссиями по делам несовершеннолетних и защите их прав</t>
  </si>
  <si>
    <t>116 01063 01 0000 140</t>
  </si>
  <si>
    <t>1 16 01080 01 0000 140</t>
  </si>
  <si>
    <t>1 16 01083 01 0000 140</t>
  </si>
  <si>
    <t>Административные штрафы, установленные Главой 8 Кодекса Российской Федерации об административных правонарушениях, за административные правонарушения в области охраны окружающей среды и природопользования, налагаемые мировыми судьями, комиссиями по делам несовершеннолетних и защите их прав</t>
  </si>
  <si>
    <t>Административные штрафы,установленные законом субъекта РФ об административных правонарушениях за нарушение законов и иных нормативных правовых актов субъектов РФ</t>
  </si>
  <si>
    <t>1 16 02010 02 0000 140</t>
  </si>
  <si>
    <t>Дотации бюджетам муниципальных районов на выравнивание бюджетной обеспеченности из бюджета субъекта РФ</t>
  </si>
  <si>
    <t>Субсидии бюджетам муниципальных районов на осуществление дорожной деятельности в отношении автомобильных дорог общего пользования, а также капитального ремонта и ремонта дворовых территорий многоквартирных домов, проездов к дворовым территориям многоквартирных домов населенных пунктов</t>
  </si>
  <si>
    <t>Субсидии бюджетам муниципальных районов на создание в общеобразовательных организациях, расположенных в сельской местности и малых городах, условий для занятий физической культурой и спортом</t>
  </si>
  <si>
    <t>Субсидии бюджетам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</si>
  <si>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субвенции бюджетам муниципальных образований на проведение Всеросийской переписи населения 2020 года</t>
  </si>
  <si>
    <t>9900003000</t>
  </si>
  <si>
    <t>субсдия на финансовое обеспечение (возмещение) затрат юридическому лицу (за исключением государственных, муниципальных учреждений), индивидуальному предпринимателю, осуществляющему деятельность в сфере теплоснабжения на территории Вохомского района</t>
  </si>
  <si>
    <t>Проведение переписи населения</t>
  </si>
  <si>
    <t>Мероприятия по проведению микропереписи населения</t>
  </si>
  <si>
    <t>08200R519F</t>
  </si>
  <si>
    <t>Государственная поддержка отрасли культуры за счет средств резервного фонда Правительства РФ (комплектование книжных фондов)</t>
  </si>
  <si>
    <t xml:space="preserve">                        Наименование</t>
  </si>
  <si>
    <t>Межбюджетные трансферты- всего</t>
  </si>
  <si>
    <t xml:space="preserve">                в том числе:</t>
  </si>
  <si>
    <t xml:space="preserve">Дотации на выравнивание бюджетной обеспеченности поселений </t>
  </si>
  <si>
    <t>Фонд компенсаций -всего</t>
  </si>
  <si>
    <t>в том числе:</t>
  </si>
  <si>
    <t xml:space="preserve"> по передаче полномочий по составлению протоколов по административным правонарушениям </t>
  </si>
  <si>
    <t>осуществление мер по противодействию коррупции в границах поселения</t>
  </si>
  <si>
    <t>Фонд софинансирования-всего</t>
  </si>
  <si>
    <t>Иные межбюджетные трансферты -всего</t>
  </si>
  <si>
    <t>Иные межбюджетные трансферты бюджетам бюджетной системы</t>
  </si>
  <si>
    <t>Резерв</t>
  </si>
  <si>
    <t>Распределение прочих межбюджетных трансфертов, передаваемых бюджетам поселений  на 2017 год</t>
  </si>
  <si>
    <t>Распределение прочих межбюджетных трансфертов, передаваемых бюджетам поселений  на 2021 год</t>
  </si>
  <si>
    <t>Наименование поселения</t>
  </si>
  <si>
    <t>Сумма</t>
  </si>
  <si>
    <t>Бельковское сельское поселение</t>
  </si>
  <si>
    <t>Воробьевицкое сельское поселение</t>
  </si>
  <si>
    <t>Вохомское сельское поселение</t>
  </si>
  <si>
    <t>Лапшинское сельское поселение</t>
  </si>
  <si>
    <t>Петрецовское сельское поселение</t>
  </si>
  <si>
    <t>ИТОГО</t>
  </si>
  <si>
    <t>тыс. рублей</t>
  </si>
  <si>
    <t>№п/п</t>
  </si>
  <si>
    <t xml:space="preserve">Наименование 
</t>
  </si>
  <si>
    <t>1.1</t>
  </si>
  <si>
    <t xml:space="preserve">        привлечение кредитов от кредитных организаций</t>
  </si>
  <si>
    <t>1.2</t>
  </si>
  <si>
    <t xml:space="preserve">        погашение кредитов  кредитным организациям</t>
  </si>
  <si>
    <t>2</t>
  </si>
  <si>
    <t>Привлечение кредитов от других бюджетов бюджетной системы Российской Федерации бюджетами муниципальных районов в валюте Российской Федерации</t>
  </si>
  <si>
    <t>2.1</t>
  </si>
  <si>
    <t>привлечение бюджетных кредитов</t>
  </si>
  <si>
    <t>2.2</t>
  </si>
  <si>
    <t xml:space="preserve">      погашение основной суммы задолженности</t>
  </si>
  <si>
    <t>3</t>
  </si>
  <si>
    <t>Возврат бюджетных кредитов, предоставленных другим бюджетам бюджетной системы Российской Федерации из бюджетов муниципальных районов в валюте Российской Федерации</t>
  </si>
  <si>
    <t>3.1</t>
  </si>
  <si>
    <t xml:space="preserve">      предоставление бюджетных кредитов другим бюджетам</t>
  </si>
  <si>
    <t>3.2</t>
  </si>
  <si>
    <t xml:space="preserve">     возврат  бюджетных кредитов, предоставленных  другим бюджетам</t>
  </si>
  <si>
    <t>4</t>
  </si>
  <si>
    <t>Предоставление бюджетных кредитов юридическим лицам из бюджетов муниципальных районов в валюте Российской Федерации</t>
  </si>
  <si>
    <t>4.1</t>
  </si>
  <si>
    <t xml:space="preserve">      предоставление бюджетных кредитов юридическим лицам</t>
  </si>
  <si>
    <t>4.2</t>
  </si>
  <si>
    <t xml:space="preserve">     возврат бюджетных кредитов, предоставленных  юридическим лицам</t>
  </si>
  <si>
    <t xml:space="preserve"> Распределение  иных межбюджетных трансфертов, предоставляемых бюджетам сельских поселений   на 2021 год </t>
  </si>
  <si>
    <t>Всего</t>
  </si>
  <si>
    <t xml:space="preserve">передача полномочий по составлению протоколов по административным правонарушениям </t>
  </si>
  <si>
    <t xml:space="preserve">                                                             Приложение № 8</t>
  </si>
  <si>
    <t xml:space="preserve">                                                             Приложение № 9</t>
  </si>
  <si>
    <t>% испол</t>
  </si>
  <si>
    <t>уточ.план</t>
  </si>
  <si>
    <t>испол</t>
  </si>
  <si>
    <t>116 10129 01 0000 140</t>
  </si>
  <si>
    <t>Доходы от денежных взысканий (штрафов),поступающие в счет погашения задолженности,образовавшейся до 1 января 2020 года подлежащие зачислению в федеральный бюджет и бюджет муниципального образования по нормативам,действовавшим в 2019 году.</t>
  </si>
  <si>
    <t>116 11000 01 0000 140</t>
  </si>
  <si>
    <t>Платежи, уплачиваемые в целях возмещения вреда</t>
  </si>
  <si>
    <t>2 19 60010 05 0000 150</t>
  </si>
  <si>
    <t>Возврат остатков субсидий, субвенций  и иных межбюджетных трансфертов , имеющих целевое назначение, прошлых лет из бюджетов муниципальных районов</t>
  </si>
  <si>
    <t>уточ план</t>
  </si>
  <si>
    <t xml:space="preserve">испол </t>
  </si>
  <si>
    <t>за 2021 год"</t>
  </si>
  <si>
    <t xml:space="preserve">         Объем поступлений доходов  в бюджет Вохомского муниципального района за 2021 год </t>
  </si>
  <si>
    <t>Ведомственная структура расходов бюджета Вохомского муниципального района за 2021 год</t>
  </si>
  <si>
    <t>РАСПРЕДЕЛЕНИЕ БЮДЖЕТНЫХ АССИГНОВАНИЙ НА РЕАЛИЗАЦИЮ МУНИЦИПАЛЬНЫХ  ПРОГРАММ ВОХОМСКОГО РАЙОНА ПО ПОДПРОГРАММАМ И ГЛАВНЫМ РАСПОРЯДИТЕЛЯМ СРЕДСТВ РАЙОННОГО БЮДЖЕТА ЗА 2021 ГОД</t>
  </si>
  <si>
    <t>Источники финансирования дефицита бюджета Вохомского муниципального района за 2021 год</t>
  </si>
  <si>
    <t xml:space="preserve">                 МЕЖБЮДЖЕТНЫЕ ТРАНСФЕРТЫ, ПРЕДОСТАВЛЯЕМЫЕ БЮДЖЕТАМ СЕЛЬСКИХ ПОСЕЛЕНИЙ ЗА 2021 ГОД </t>
  </si>
  <si>
    <t xml:space="preserve">Программа муниципальных внутренних заимствований Вохомского района Костросмкой области за 2021 год </t>
  </si>
  <si>
    <t xml:space="preserve">                                                             Приложение № 3</t>
  </si>
  <si>
    <t xml:space="preserve">                                                             Приложение № 4</t>
  </si>
  <si>
    <t xml:space="preserve">                                                             Приложение № 5</t>
  </si>
  <si>
    <t xml:space="preserve">                                                             Приложение № 6</t>
  </si>
  <si>
    <t xml:space="preserve">                                                             Приложение № 7</t>
  </si>
  <si>
    <t xml:space="preserve">Государственная поддержка отрасли культуры </t>
  </si>
  <si>
    <t>осуществление органами местного самоуправления  муниципальных районов государственных полномочий по выплате социального пособия на погребение и возмещение стоимости услуг, предоставляемых согласно гарантированному перечню услуг по погребению</t>
  </si>
  <si>
    <t>от   20 мая  2022 года №  43</t>
  </si>
  <si>
    <t>"Об  исполнении бюджета</t>
  </si>
  <si>
    <t>Костромской области</t>
  </si>
  <si>
    <t>"Об исполнении бюджета</t>
  </si>
  <si>
    <t>от  20 мая  2022 года №  43</t>
  </si>
  <si>
    <t>от  20 мая  2022 г № 43</t>
  </si>
  <si>
    <t>от 20 мая 2022 года № 43</t>
  </si>
  <si>
    <t>"Об исполненияибюджета</t>
  </si>
  <si>
    <t>от  20 мая  2022 года № 43</t>
  </si>
</sst>
</file>

<file path=xl/styles.xml><?xml version="1.0" encoding="utf-8"?>
<styleSheet xmlns="http://schemas.openxmlformats.org/spreadsheetml/2006/main">
  <numFmts count="6">
    <numFmt numFmtId="164" formatCode="0.0"/>
    <numFmt numFmtId="165" formatCode="0000000"/>
    <numFmt numFmtId="166" formatCode="0000000000"/>
    <numFmt numFmtId="167" formatCode="&quot;&quot;###,##0.00"/>
    <numFmt numFmtId="168" formatCode="#,##0.0"/>
    <numFmt numFmtId="169" formatCode="\&gt;\A\A\.\A\.\A\A\.aaaa"/>
  </numFmts>
  <fonts count="30">
    <font>
      <sz val="10"/>
      <name val="Arial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"/>
      <family val="2"/>
      <charset val="204"/>
    </font>
    <font>
      <sz val="10"/>
      <color indexed="8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9"/>
      <name val="Arial"/>
      <family val="2"/>
      <charset val="204"/>
    </font>
    <font>
      <sz val="9"/>
      <name val="Times New Roman"/>
      <family val="1"/>
      <charset val="204"/>
    </font>
    <font>
      <b/>
      <sz val="10"/>
      <color indexed="10"/>
      <name val="Times New Roman"/>
      <family val="1"/>
      <charset val="204"/>
    </font>
    <font>
      <sz val="10"/>
      <color indexed="10"/>
      <name val="Times New Roman"/>
      <family val="1"/>
      <charset val="204"/>
    </font>
    <font>
      <b/>
      <i/>
      <sz val="10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Arial"/>
      <family val="2"/>
      <charset val="204"/>
    </font>
    <font>
      <b/>
      <sz val="14"/>
      <name val="Times New Roman"/>
      <family val="1"/>
      <charset val="204"/>
    </font>
    <font>
      <b/>
      <sz val="10"/>
      <name val="Times New Roman Cyr"/>
      <charset val="204"/>
    </font>
    <font>
      <sz val="10"/>
      <name val="Times New Roman Cyr"/>
      <charset val="204"/>
    </font>
    <font>
      <sz val="10"/>
      <color rgb="FF000000"/>
      <name val="Arial"/>
      <family val="2"/>
      <charset val="204"/>
    </font>
    <font>
      <i/>
      <sz val="10"/>
      <color indexed="8"/>
      <name val="Times New Roman"/>
      <family val="1"/>
      <charset val="204"/>
    </font>
    <font>
      <sz val="11"/>
      <color indexed="72"/>
      <name val="Times New Roman"/>
      <family val="1"/>
      <charset val="204"/>
    </font>
    <font>
      <i/>
      <sz val="10"/>
      <name val="Arial"/>
      <family val="2"/>
      <charset val="204"/>
    </font>
    <font>
      <i/>
      <sz val="11"/>
      <color indexed="72"/>
      <name val="Times New Roman"/>
      <family val="1"/>
      <charset val="204"/>
    </font>
    <font>
      <b/>
      <i/>
      <sz val="10"/>
      <color indexed="8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rgb="FF22272F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color indexed="8"/>
      <name val="Arial"/>
      <family val="2"/>
      <charset val="204"/>
    </font>
    <font>
      <sz val="11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81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451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vertical="top" wrapText="1"/>
    </xf>
    <xf numFmtId="0" fontId="1" fillId="2" borderId="1" xfId="0" applyFont="1" applyFill="1" applyBorder="1" applyAlignment="1">
      <alignment horizontal="justify" vertical="top" wrapText="1"/>
    </xf>
    <xf numFmtId="0" fontId="2" fillId="0" borderId="1" xfId="0" applyFont="1" applyFill="1" applyBorder="1" applyAlignment="1">
      <alignment vertical="top" wrapText="1"/>
    </xf>
    <xf numFmtId="0" fontId="4" fillId="0" borderId="1" xfId="0" applyFont="1" applyFill="1" applyBorder="1" applyAlignment="1">
      <alignment horizontal="left" vertical="top" wrapText="1"/>
    </xf>
    <xf numFmtId="49" fontId="1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vertical="top" wrapText="1"/>
    </xf>
    <xf numFmtId="0" fontId="2" fillId="2" borderId="0" xfId="0" applyFont="1" applyFill="1"/>
    <xf numFmtId="0" fontId="2" fillId="0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wrapText="1"/>
    </xf>
    <xf numFmtId="0" fontId="4" fillId="2" borderId="1" xfId="0" applyNumberFormat="1" applyFont="1" applyFill="1" applyBorder="1" applyAlignment="1">
      <alignment horizontal="center" wrapText="1"/>
    </xf>
    <xf numFmtId="0" fontId="1" fillId="2" borderId="0" xfId="0" applyFont="1" applyFill="1" applyAlignment="1">
      <alignment wrapText="1"/>
    </xf>
    <xf numFmtId="49" fontId="2" fillId="0" borderId="1" xfId="0" applyNumberFormat="1" applyFont="1" applyFill="1" applyBorder="1" applyAlignment="1">
      <alignment horizontal="center" wrapText="1"/>
    </xf>
    <xf numFmtId="0" fontId="1" fillId="2" borderId="0" xfId="0" applyFont="1" applyFill="1" applyBorder="1" applyAlignment="1">
      <alignment vertical="top" wrapText="1"/>
    </xf>
    <xf numFmtId="0" fontId="1" fillId="2" borderId="2" xfId="0" applyFont="1" applyFill="1" applyBorder="1" applyAlignment="1">
      <alignment horizontal="center"/>
    </xf>
    <xf numFmtId="167" fontId="4" fillId="2" borderId="1" xfId="0" applyNumberFormat="1" applyFont="1" applyFill="1" applyBorder="1" applyAlignment="1">
      <alignment horizontal="left" vertical="top" wrapText="1"/>
    </xf>
    <xf numFmtId="167" fontId="4" fillId="2" borderId="1" xfId="0" applyNumberFormat="1" applyFont="1" applyFill="1" applyBorder="1" applyAlignment="1">
      <alignment horizontal="center" wrapText="1"/>
    </xf>
    <xf numFmtId="0" fontId="1" fillId="2" borderId="0" xfId="1" applyFont="1" applyFill="1"/>
    <xf numFmtId="0" fontId="2" fillId="2" borderId="0" xfId="1" applyFont="1" applyFill="1"/>
    <xf numFmtId="0" fontId="2" fillId="0" borderId="3" xfId="36" applyNumberFormat="1" applyFont="1" applyFill="1" applyBorder="1" applyAlignment="1" applyProtection="1">
      <alignment horizontal="left" vertical="top" wrapText="1"/>
      <protection hidden="1"/>
    </xf>
    <xf numFmtId="0" fontId="4" fillId="0" borderId="1" xfId="1" applyFont="1" applyFill="1" applyBorder="1" applyAlignment="1">
      <alignment horizontal="left" wrapText="1"/>
    </xf>
    <xf numFmtId="0" fontId="1" fillId="2" borderId="0" xfId="1" applyFont="1" applyFill="1" applyAlignment="1">
      <alignment horizontal="left"/>
    </xf>
    <xf numFmtId="49" fontId="1" fillId="0" borderId="1" xfId="1" applyNumberFormat="1" applyFont="1" applyFill="1" applyBorder="1" applyAlignment="1" applyProtection="1">
      <alignment horizontal="center"/>
      <protection hidden="1"/>
    </xf>
    <xf numFmtId="49" fontId="1" fillId="0" borderId="1" xfId="0" applyNumberFormat="1" applyFont="1" applyFill="1" applyBorder="1" applyAlignment="1" applyProtection="1">
      <alignment horizontal="center"/>
      <protection hidden="1"/>
    </xf>
    <xf numFmtId="0" fontId="15" fillId="0" borderId="1" xfId="180" applyFont="1" applyFill="1" applyBorder="1" applyAlignment="1">
      <alignment horizontal="justify" vertical="top" wrapText="1"/>
    </xf>
    <xf numFmtId="0" fontId="16" fillId="0" borderId="1" xfId="180" applyFont="1" applyFill="1" applyBorder="1" applyAlignment="1">
      <alignment horizontal="justify" vertical="top" wrapText="1"/>
    </xf>
    <xf numFmtId="0" fontId="1" fillId="0" borderId="1" xfId="0" applyFont="1" applyFill="1" applyBorder="1" applyAlignment="1">
      <alignment horizontal="justify" vertical="top" wrapText="1"/>
    </xf>
    <xf numFmtId="0" fontId="1" fillId="0" borderId="1" xfId="1" applyFont="1" applyFill="1" applyBorder="1" applyAlignment="1">
      <alignment vertical="top" wrapText="1"/>
    </xf>
    <xf numFmtId="0" fontId="1" fillId="2" borderId="0" xfId="0" applyFont="1" applyFill="1" applyAlignment="1">
      <alignment horizontal="left" wrapText="1"/>
    </xf>
    <xf numFmtId="0" fontId="1" fillId="2" borderId="0" xfId="0" applyFont="1" applyFill="1" applyAlignment="1">
      <alignment horizontal="left"/>
    </xf>
    <xf numFmtId="164" fontId="1" fillId="0" borderId="1" xfId="1" applyNumberFormat="1" applyFont="1" applyFill="1" applyBorder="1" applyAlignment="1">
      <alignment horizontal="right"/>
    </xf>
    <xf numFmtId="164" fontId="2" fillId="0" borderId="1" xfId="1" applyNumberFormat="1" applyFont="1" applyFill="1" applyBorder="1" applyAlignment="1">
      <alignment horizontal="right" wrapText="1"/>
    </xf>
    <xf numFmtId="164" fontId="1" fillId="0" borderId="1" xfId="1" applyNumberFormat="1" applyFont="1" applyFill="1" applyBorder="1" applyAlignment="1">
      <alignment horizontal="right" wrapText="1"/>
    </xf>
    <xf numFmtId="0" fontId="1" fillId="2" borderId="0" xfId="0" applyFont="1" applyFill="1" applyAlignment="1">
      <alignment horizontal="left"/>
    </xf>
    <xf numFmtId="0" fontId="1" fillId="0" borderId="1" xfId="0" applyFont="1" applyFill="1" applyBorder="1" applyAlignment="1">
      <alignment vertical="top" wrapText="1"/>
    </xf>
    <xf numFmtId="49" fontId="4" fillId="0" borderId="1" xfId="0" applyNumberFormat="1" applyFont="1" applyFill="1" applyBorder="1" applyAlignment="1">
      <alignment horizontal="center"/>
    </xf>
    <xf numFmtId="0" fontId="1" fillId="0" borderId="0" xfId="1" applyFont="1" applyFill="1"/>
    <xf numFmtId="0" fontId="2" fillId="0" borderId="1" xfId="1" applyFont="1" applyFill="1" applyBorder="1" applyAlignment="1">
      <alignment vertical="top" wrapText="1"/>
    </xf>
    <xf numFmtId="0" fontId="1" fillId="0" borderId="1" xfId="1" applyFont="1" applyFill="1" applyBorder="1" applyAlignment="1">
      <alignment horizontal="left" wrapText="1"/>
    </xf>
    <xf numFmtId="165" fontId="1" fillId="0" borderId="1" xfId="11" applyNumberFormat="1" applyFont="1" applyFill="1" applyBorder="1" applyAlignment="1" applyProtection="1">
      <alignment horizontal="left" vertical="center" wrapText="1"/>
      <protection hidden="1"/>
    </xf>
    <xf numFmtId="0" fontId="1" fillId="0" borderId="1" xfId="1" applyFont="1" applyFill="1" applyBorder="1" applyAlignment="1">
      <alignment wrapText="1"/>
    </xf>
    <xf numFmtId="0" fontId="1" fillId="0" borderId="1" xfId="1" applyFont="1" applyFill="1" applyBorder="1" applyAlignment="1">
      <alignment horizontal="justify" vertical="top" wrapText="1"/>
    </xf>
    <xf numFmtId="0" fontId="1" fillId="0" borderId="1" xfId="1" applyFont="1" applyFill="1" applyBorder="1"/>
    <xf numFmtId="0" fontId="1" fillId="0" borderId="1" xfId="1" applyNumberFormat="1" applyFont="1" applyFill="1" applyBorder="1" applyAlignment="1">
      <alignment vertical="top" wrapText="1"/>
    </xf>
    <xf numFmtId="0" fontId="1" fillId="0" borderId="1" xfId="1" applyFont="1" applyFill="1" applyBorder="1" applyAlignment="1">
      <alignment horizontal="left" vertical="top" wrapText="1"/>
    </xf>
    <xf numFmtId="0" fontId="2" fillId="0" borderId="1" xfId="1" applyFont="1" applyFill="1" applyBorder="1" applyAlignment="1">
      <alignment horizontal="left" wrapText="1"/>
    </xf>
    <xf numFmtId="164" fontId="1" fillId="0" borderId="1" xfId="1" applyNumberFormat="1" applyFont="1" applyFill="1" applyBorder="1" applyAlignment="1">
      <alignment vertical="center" wrapText="1"/>
    </xf>
    <xf numFmtId="0" fontId="1" fillId="0" borderId="1" xfId="1" applyNumberFormat="1" applyFont="1" applyFill="1" applyBorder="1" applyAlignment="1">
      <alignment wrapText="1"/>
    </xf>
    <xf numFmtId="0" fontId="1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wrapText="1"/>
    </xf>
    <xf numFmtId="0" fontId="4" fillId="0" borderId="1" xfId="0" applyFont="1" applyFill="1" applyBorder="1" applyAlignment="1">
      <alignment horizontal="left" wrapText="1"/>
    </xf>
    <xf numFmtId="0" fontId="1" fillId="0" borderId="1" xfId="0" applyFont="1" applyFill="1" applyBorder="1" applyAlignment="1">
      <alignment wrapText="1"/>
    </xf>
    <xf numFmtId="0" fontId="1" fillId="0" borderId="1" xfId="0" applyNumberFormat="1" applyFont="1" applyFill="1" applyBorder="1" applyAlignment="1">
      <alignment vertical="top" wrapText="1"/>
    </xf>
    <xf numFmtId="0" fontId="4" fillId="0" borderId="1" xfId="0" applyNumberFormat="1" applyFont="1" applyFill="1" applyBorder="1" applyAlignment="1">
      <alignment horizontal="left" vertical="top" wrapText="1"/>
    </xf>
    <xf numFmtId="0" fontId="1" fillId="0" borderId="1" xfId="0" applyNumberFormat="1" applyFont="1" applyFill="1" applyBorder="1" applyAlignment="1">
      <alignment wrapText="1"/>
    </xf>
    <xf numFmtId="164" fontId="1" fillId="0" borderId="1" xfId="0" applyNumberFormat="1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justify" vertical="top" wrapText="1"/>
    </xf>
    <xf numFmtId="0" fontId="4" fillId="0" borderId="1" xfId="0" applyFont="1" applyFill="1" applyBorder="1" applyAlignment="1">
      <alignment vertical="top" wrapText="1"/>
    </xf>
    <xf numFmtId="165" fontId="4" fillId="0" borderId="1" xfId="11" applyNumberFormat="1" applyFont="1" applyFill="1" applyBorder="1" applyAlignment="1" applyProtection="1">
      <alignment horizontal="left" vertical="center" wrapText="1"/>
      <protection hidden="1"/>
    </xf>
    <xf numFmtId="0" fontId="4" fillId="0" borderId="1" xfId="0" applyFont="1" applyFill="1" applyBorder="1" applyAlignment="1">
      <alignment wrapText="1"/>
    </xf>
    <xf numFmtId="0" fontId="4" fillId="0" borderId="1" xfId="0" applyFont="1" applyFill="1" applyBorder="1" applyAlignment="1">
      <alignment horizontal="left" vertical="center" wrapText="1"/>
    </xf>
    <xf numFmtId="168" fontId="1" fillId="0" borderId="1" xfId="0" applyNumberFormat="1" applyFont="1" applyFill="1" applyBorder="1" applyAlignment="1">
      <alignment horizontal="right" wrapText="1"/>
    </xf>
    <xf numFmtId="168" fontId="4" fillId="0" borderId="1" xfId="0" applyNumberFormat="1" applyFont="1" applyFill="1" applyBorder="1" applyAlignment="1">
      <alignment horizontal="right" wrapText="1"/>
    </xf>
    <xf numFmtId="0" fontId="1" fillId="0" borderId="0" xfId="1" applyFont="1" applyFill="1" applyAlignment="1">
      <alignment horizontal="center"/>
    </xf>
    <xf numFmtId="49" fontId="1" fillId="0" borderId="0" xfId="1" applyNumberFormat="1" applyFont="1" applyFill="1" applyAlignment="1">
      <alignment horizontal="center"/>
    </xf>
    <xf numFmtId="49" fontId="2" fillId="0" borderId="1" xfId="1" applyNumberFormat="1" applyFont="1" applyFill="1" applyBorder="1" applyAlignment="1">
      <alignment horizontal="center" vertical="top" wrapText="1"/>
    </xf>
    <xf numFmtId="0" fontId="2" fillId="0" borderId="1" xfId="1" applyFont="1" applyFill="1" applyBorder="1" applyAlignment="1">
      <alignment horizontal="center" vertical="top" wrapText="1"/>
    </xf>
    <xf numFmtId="49" fontId="1" fillId="0" borderId="1" xfId="1" applyNumberFormat="1" applyFont="1" applyFill="1" applyBorder="1" applyAlignment="1">
      <alignment horizontal="center" wrapText="1"/>
    </xf>
    <xf numFmtId="49" fontId="1" fillId="0" borderId="1" xfId="11" applyNumberFormat="1" applyFont="1" applyFill="1" applyBorder="1" applyAlignment="1" applyProtection="1">
      <alignment horizontal="center" vertical="center"/>
      <protection hidden="1"/>
    </xf>
    <xf numFmtId="0" fontId="1" fillId="0" borderId="1" xfId="1" applyFont="1" applyFill="1" applyBorder="1" applyAlignment="1">
      <alignment horizontal="center" wrapText="1"/>
    </xf>
    <xf numFmtId="49" fontId="1" fillId="0" borderId="1" xfId="1" applyNumberFormat="1" applyFont="1" applyFill="1" applyBorder="1" applyAlignment="1">
      <alignment horizontal="center"/>
    </xf>
    <xf numFmtId="166" fontId="1" fillId="0" borderId="1" xfId="1" applyNumberFormat="1" applyFont="1" applyFill="1" applyBorder="1" applyAlignment="1" applyProtection="1">
      <alignment horizontal="center"/>
      <protection hidden="1"/>
    </xf>
    <xf numFmtId="49" fontId="2" fillId="0" borderId="1" xfId="1" applyNumberFormat="1" applyFont="1" applyFill="1" applyBorder="1" applyAlignment="1">
      <alignment horizontal="center" wrapText="1"/>
    </xf>
    <xf numFmtId="0" fontId="1" fillId="0" borderId="1" xfId="1" applyFont="1" applyFill="1" applyBorder="1" applyAlignment="1">
      <alignment horizontal="center"/>
    </xf>
    <xf numFmtId="166" fontId="1" fillId="0" borderId="1" xfId="11" applyNumberFormat="1" applyFont="1" applyFill="1" applyBorder="1" applyAlignment="1" applyProtection="1">
      <alignment horizontal="center"/>
      <protection hidden="1"/>
    </xf>
    <xf numFmtId="49" fontId="4" fillId="0" borderId="1" xfId="1" applyNumberFormat="1" applyFont="1" applyFill="1" applyBorder="1" applyAlignment="1">
      <alignment horizontal="center"/>
    </xf>
    <xf numFmtId="166" fontId="3" fillId="0" borderId="1" xfId="1" applyNumberFormat="1" applyFont="1" applyFill="1" applyBorder="1" applyAlignment="1" applyProtection="1">
      <alignment horizontal="center"/>
      <protection hidden="1"/>
    </xf>
    <xf numFmtId="49" fontId="1" fillId="0" borderId="0" xfId="0" applyNumberFormat="1" applyFont="1" applyFill="1" applyAlignment="1">
      <alignment horizontal="center" wrapText="1"/>
    </xf>
    <xf numFmtId="49" fontId="1" fillId="0" borderId="1" xfId="11" applyNumberFormat="1" applyFont="1" applyFill="1" applyBorder="1" applyAlignment="1" applyProtection="1">
      <alignment horizontal="center"/>
      <protection hidden="1"/>
    </xf>
    <xf numFmtId="49" fontId="1" fillId="0" borderId="1" xfId="0" applyNumberFormat="1" applyFont="1" applyFill="1" applyBorder="1" applyAlignment="1">
      <alignment horizontal="center"/>
    </xf>
    <xf numFmtId="49" fontId="5" fillId="0" borderId="1" xfId="0" applyNumberFormat="1" applyFont="1" applyFill="1" applyBorder="1" applyAlignment="1">
      <alignment horizontal="center" wrapText="1"/>
    </xf>
    <xf numFmtId="49" fontId="4" fillId="0" borderId="1" xfId="0" applyNumberFormat="1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 wrapText="1"/>
    </xf>
    <xf numFmtId="49" fontId="4" fillId="0" borderId="1" xfId="11" applyNumberFormat="1" applyFont="1" applyFill="1" applyBorder="1" applyAlignment="1" applyProtection="1">
      <alignment horizontal="center"/>
      <protection hidden="1"/>
    </xf>
    <xf numFmtId="0" fontId="1" fillId="0" borderId="1" xfId="0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49" fontId="1" fillId="0" borderId="0" xfId="0" applyNumberFormat="1" applyFont="1" applyFill="1" applyAlignment="1">
      <alignment horizontal="center"/>
    </xf>
    <xf numFmtId="0" fontId="15" fillId="0" borderId="1" xfId="180" applyNumberFormat="1" applyFont="1" applyFill="1" applyBorder="1" applyAlignment="1">
      <alignment horizontal="justify" vertical="top" wrapText="1"/>
    </xf>
    <xf numFmtId="0" fontId="16" fillId="0" borderId="1" xfId="180" applyNumberFormat="1" applyFont="1" applyFill="1" applyBorder="1" applyAlignment="1">
      <alignment horizontal="justify" vertical="top" wrapText="1"/>
    </xf>
    <xf numFmtId="168" fontId="1" fillId="0" borderId="0" xfId="0" applyNumberFormat="1" applyFont="1" applyFill="1" applyAlignment="1">
      <alignment horizontal="right"/>
    </xf>
    <xf numFmtId="168" fontId="1" fillId="0" borderId="1" xfId="0" applyNumberFormat="1" applyFont="1" applyFill="1" applyBorder="1" applyAlignment="1">
      <alignment horizontal="right"/>
    </xf>
    <xf numFmtId="0" fontId="1" fillId="4" borderId="0" xfId="1" applyFont="1" applyFill="1" applyAlignment="1">
      <alignment horizontal="right"/>
    </xf>
    <xf numFmtId="0" fontId="1" fillId="4" borderId="0" xfId="1" applyFont="1" applyFill="1"/>
    <xf numFmtId="0" fontId="1" fillId="4" borderId="0" xfId="1" applyFont="1" applyFill="1" applyAlignment="1">
      <alignment wrapText="1"/>
    </xf>
    <xf numFmtId="49" fontId="1" fillId="4" borderId="0" xfId="1" applyNumberFormat="1" applyFont="1" applyFill="1" applyAlignment="1">
      <alignment horizontal="right" wrapText="1"/>
    </xf>
    <xf numFmtId="49" fontId="1" fillId="4" borderId="0" xfId="1" applyNumberFormat="1" applyFont="1" applyFill="1" applyAlignment="1">
      <alignment horizontal="right"/>
    </xf>
    <xf numFmtId="0" fontId="2" fillId="4" borderId="1" xfId="1" applyFont="1" applyFill="1" applyBorder="1" applyAlignment="1">
      <alignment vertical="center" wrapText="1"/>
    </xf>
    <xf numFmtId="49" fontId="1" fillId="2" borderId="7" xfId="1" applyNumberFormat="1" applyFont="1" applyFill="1" applyBorder="1" applyAlignment="1">
      <alignment vertical="center" wrapText="1"/>
    </xf>
    <xf numFmtId="0" fontId="2" fillId="5" borderId="1" xfId="1" applyFont="1" applyFill="1" applyBorder="1" applyAlignment="1">
      <alignment vertical="top" wrapText="1"/>
    </xf>
    <xf numFmtId="0" fontId="5" fillId="5" borderId="1" xfId="1" applyFont="1" applyFill="1" applyBorder="1" applyAlignment="1">
      <alignment horizontal="right" wrapText="1"/>
    </xf>
    <xf numFmtId="49" fontId="1" fillId="5" borderId="1" xfId="1" applyNumberFormat="1" applyFont="1" applyFill="1" applyBorder="1" applyAlignment="1">
      <alignment horizontal="right"/>
    </xf>
    <xf numFmtId="49" fontId="2" fillId="5" borderId="1" xfId="1" applyNumberFormat="1" applyFont="1" applyFill="1" applyBorder="1" applyAlignment="1">
      <alignment horizontal="right" wrapText="1"/>
    </xf>
    <xf numFmtId="4" fontId="2" fillId="5" borderId="1" xfId="1" applyNumberFormat="1" applyFont="1" applyFill="1" applyBorder="1" applyAlignment="1">
      <alignment horizontal="right" wrapText="1"/>
    </xf>
    <xf numFmtId="0" fontId="5" fillId="4" borderId="1" xfId="1" applyFont="1" applyFill="1" applyBorder="1" applyAlignment="1">
      <alignment horizontal="center" vertical="top" wrapText="1"/>
    </xf>
    <xf numFmtId="0" fontId="5" fillId="4" borderId="1" xfId="1" applyFont="1" applyFill="1" applyBorder="1" applyAlignment="1">
      <alignment horizontal="right" wrapText="1"/>
    </xf>
    <xf numFmtId="49" fontId="5" fillId="4" borderId="1" xfId="1" applyNumberFormat="1" applyFont="1" applyFill="1" applyBorder="1" applyAlignment="1">
      <alignment horizontal="right" wrapText="1"/>
    </xf>
    <xf numFmtId="49" fontId="18" fillId="4" borderId="1" xfId="1" applyNumberFormat="1" applyFont="1" applyFill="1" applyBorder="1" applyAlignment="1">
      <alignment horizontal="right"/>
    </xf>
    <xf numFmtId="4" fontId="5" fillId="4" borderId="1" xfId="1" applyNumberFormat="1" applyFont="1" applyFill="1" applyBorder="1" applyAlignment="1">
      <alignment horizontal="right" wrapText="1"/>
    </xf>
    <xf numFmtId="0" fontId="5" fillId="4" borderId="0" xfId="1" applyFont="1" applyFill="1" applyAlignment="1">
      <alignment horizontal="center"/>
    </xf>
    <xf numFmtId="0" fontId="5" fillId="4" borderId="1" xfId="1" applyNumberFormat="1" applyFont="1" applyFill="1" applyBorder="1" applyAlignment="1">
      <alignment horizontal="center" vertical="top" wrapText="1"/>
    </xf>
    <xf numFmtId="0" fontId="2" fillId="5" borderId="1" xfId="1" applyFont="1" applyFill="1" applyBorder="1" applyAlignment="1">
      <alignment horizontal="right" wrapText="1"/>
    </xf>
    <xf numFmtId="0" fontId="2" fillId="4" borderId="0" xfId="1" applyFont="1" applyFill="1"/>
    <xf numFmtId="0" fontId="1" fillId="3" borderId="1" xfId="1" applyFont="1" applyFill="1" applyBorder="1" applyAlignment="1">
      <alignment vertical="top" wrapText="1"/>
    </xf>
    <xf numFmtId="0" fontId="2" fillId="3" borderId="1" xfId="1" applyFont="1" applyFill="1" applyBorder="1" applyAlignment="1">
      <alignment horizontal="right" wrapText="1"/>
    </xf>
    <xf numFmtId="49" fontId="1" fillId="3" borderId="1" xfId="1" applyNumberFormat="1" applyFont="1" applyFill="1" applyBorder="1" applyAlignment="1">
      <alignment horizontal="right" wrapText="1"/>
    </xf>
    <xf numFmtId="49" fontId="1" fillId="3" borderId="1" xfId="1" applyNumberFormat="1" applyFont="1" applyFill="1" applyBorder="1" applyAlignment="1">
      <alignment horizontal="right"/>
    </xf>
    <xf numFmtId="4" fontId="1" fillId="3" borderId="1" xfId="1" applyNumberFormat="1" applyFont="1" applyFill="1" applyBorder="1" applyAlignment="1">
      <alignment horizontal="right" wrapText="1"/>
    </xf>
    <xf numFmtId="0" fontId="5" fillId="4" borderId="1" xfId="1" applyFont="1" applyFill="1" applyBorder="1" applyAlignment="1">
      <alignment horizontal="right"/>
    </xf>
    <xf numFmtId="4" fontId="5" fillId="0" borderId="1" xfId="1" applyNumberFormat="1" applyFont="1" applyFill="1" applyBorder="1" applyAlignment="1">
      <alignment horizontal="right" wrapText="1"/>
    </xf>
    <xf numFmtId="0" fontId="11" fillId="4" borderId="0" xfId="1" applyFont="1" applyFill="1"/>
    <xf numFmtId="0" fontId="5" fillId="4" borderId="1" xfId="1" applyFont="1" applyFill="1" applyBorder="1" applyAlignment="1">
      <alignment horizontal="center" wrapText="1"/>
    </xf>
    <xf numFmtId="49" fontId="5" fillId="4" borderId="1" xfId="1" applyNumberFormat="1" applyFont="1" applyFill="1" applyBorder="1" applyAlignment="1">
      <alignment horizontal="right"/>
    </xf>
    <xf numFmtId="0" fontId="11" fillId="4" borderId="0" xfId="1" applyFont="1" applyFill="1" applyAlignment="1">
      <alignment horizontal="center"/>
    </xf>
    <xf numFmtId="0" fontId="1" fillId="3" borderId="1" xfId="1" applyFont="1" applyFill="1" applyBorder="1" applyAlignment="1">
      <alignment horizontal="right" wrapText="1"/>
    </xf>
    <xf numFmtId="0" fontId="1" fillId="3" borderId="1" xfId="1" applyFont="1" applyFill="1" applyBorder="1" applyAlignment="1">
      <alignment horizontal="left" wrapText="1"/>
    </xf>
    <xf numFmtId="0" fontId="5" fillId="3" borderId="1" xfId="1" applyFont="1" applyFill="1" applyBorder="1" applyAlignment="1">
      <alignment horizontal="right" wrapText="1"/>
    </xf>
    <xf numFmtId="4" fontId="5" fillId="3" borderId="1" xfId="1" applyNumberFormat="1" applyFont="1" applyFill="1" applyBorder="1" applyAlignment="1">
      <alignment horizontal="right" wrapText="1"/>
    </xf>
    <xf numFmtId="49" fontId="1" fillId="4" borderId="1" xfId="1" applyNumberFormat="1" applyFont="1" applyFill="1" applyBorder="1" applyAlignment="1">
      <alignment horizontal="right"/>
    </xf>
    <xf numFmtId="0" fontId="1" fillId="3" borderId="1" xfId="1" applyFont="1" applyFill="1" applyBorder="1" applyAlignment="1">
      <alignment horizontal="left" vertical="top" wrapText="1"/>
    </xf>
    <xf numFmtId="4" fontId="1" fillId="4" borderId="1" xfId="1" applyNumberFormat="1" applyFont="1" applyFill="1" applyBorder="1" applyAlignment="1">
      <alignment horizontal="right" wrapText="1"/>
    </xf>
    <xf numFmtId="0" fontId="5" fillId="4" borderId="1" xfId="1" applyFont="1" applyFill="1" applyBorder="1" applyAlignment="1">
      <alignment vertical="center" wrapText="1"/>
    </xf>
    <xf numFmtId="0" fontId="5" fillId="4" borderId="1" xfId="1" applyFont="1" applyFill="1" applyBorder="1" applyAlignment="1">
      <alignment horizontal="center" vertical="center" wrapText="1"/>
    </xf>
    <xf numFmtId="0" fontId="5" fillId="4" borderId="1" xfId="1" applyFont="1" applyFill="1" applyBorder="1" applyAlignment="1">
      <alignment horizontal="left" wrapText="1"/>
    </xf>
    <xf numFmtId="0" fontId="5" fillId="4" borderId="1" xfId="1" applyFont="1" applyFill="1" applyBorder="1" applyAlignment="1">
      <alignment horizontal="left" vertical="center" wrapText="1"/>
    </xf>
    <xf numFmtId="4" fontId="2" fillId="3" borderId="1" xfId="1" applyNumberFormat="1" applyFont="1" applyFill="1" applyBorder="1" applyAlignment="1">
      <alignment horizontal="right" wrapText="1"/>
    </xf>
    <xf numFmtId="49" fontId="5" fillId="4" borderId="1" xfId="1" applyNumberFormat="1" applyFont="1" applyFill="1" applyBorder="1" applyAlignment="1" applyProtection="1">
      <alignment horizontal="right"/>
      <protection hidden="1"/>
    </xf>
    <xf numFmtId="0" fontId="1" fillId="3" borderId="1" xfId="1" applyFont="1" applyFill="1" applyBorder="1" applyAlignment="1">
      <alignment wrapText="1"/>
    </xf>
    <xf numFmtId="49" fontId="1" fillId="3" borderId="1" xfId="1" applyNumberFormat="1" applyFont="1" applyFill="1" applyBorder="1" applyAlignment="1" applyProtection="1">
      <alignment horizontal="right"/>
      <protection hidden="1"/>
    </xf>
    <xf numFmtId="0" fontId="1" fillId="3" borderId="1" xfId="1" applyFont="1" applyFill="1" applyBorder="1" applyAlignment="1">
      <alignment horizontal="justify" vertical="top" wrapText="1"/>
    </xf>
    <xf numFmtId="165" fontId="1" fillId="3" borderId="1" xfId="11" applyNumberFormat="1" applyFont="1" applyFill="1" applyBorder="1" applyAlignment="1" applyProtection="1">
      <alignment horizontal="left" vertical="center" wrapText="1"/>
      <protection hidden="1"/>
    </xf>
    <xf numFmtId="49" fontId="1" fillId="3" borderId="1" xfId="11" applyNumberFormat="1" applyFont="1" applyFill="1" applyBorder="1" applyAlignment="1" applyProtection="1">
      <alignment horizontal="right" wrapText="1"/>
      <protection hidden="1"/>
    </xf>
    <xf numFmtId="49" fontId="4" fillId="3" borderId="1" xfId="1" applyNumberFormat="1" applyFont="1" applyFill="1" applyBorder="1" applyAlignment="1">
      <alignment horizontal="right"/>
    </xf>
    <xf numFmtId="164" fontId="5" fillId="4" borderId="1" xfId="1" applyNumberFormat="1" applyFont="1" applyFill="1" applyBorder="1" applyAlignment="1">
      <alignment horizontal="center" vertical="center" wrapText="1"/>
    </xf>
    <xf numFmtId="0" fontId="5" fillId="4" borderId="1" xfId="1" applyFont="1" applyFill="1" applyBorder="1" applyAlignment="1">
      <alignment vertical="top" wrapText="1"/>
    </xf>
    <xf numFmtId="165" fontId="18" fillId="4" borderId="1" xfId="11" applyNumberFormat="1" applyFont="1" applyFill="1" applyBorder="1" applyAlignment="1" applyProtection="1">
      <alignment horizontal="center" vertical="center" wrapText="1"/>
      <protection hidden="1"/>
    </xf>
    <xf numFmtId="49" fontId="18" fillId="4" borderId="1" xfId="11" applyNumberFormat="1" applyFont="1" applyFill="1" applyBorder="1" applyAlignment="1" applyProtection="1">
      <alignment horizontal="right" wrapText="1"/>
      <protection hidden="1"/>
    </xf>
    <xf numFmtId="49" fontId="18" fillId="4" borderId="1" xfId="11" applyNumberFormat="1" applyFont="1" applyFill="1" applyBorder="1" applyAlignment="1" applyProtection="1">
      <alignment horizontal="right"/>
      <protection hidden="1"/>
    </xf>
    <xf numFmtId="165" fontId="5" fillId="4" borderId="1" xfId="11" applyNumberFormat="1" applyFont="1" applyFill="1" applyBorder="1" applyAlignment="1" applyProtection="1">
      <alignment horizontal="center" vertical="center" wrapText="1"/>
      <protection hidden="1"/>
    </xf>
    <xf numFmtId="49" fontId="5" fillId="4" borderId="1" xfId="11" applyNumberFormat="1" applyFont="1" applyFill="1" applyBorder="1" applyAlignment="1" applyProtection="1">
      <alignment horizontal="right" wrapText="1"/>
      <protection hidden="1"/>
    </xf>
    <xf numFmtId="49" fontId="5" fillId="4" borderId="1" xfId="11" applyNumberFormat="1" applyFont="1" applyFill="1" applyBorder="1" applyAlignment="1" applyProtection="1">
      <alignment horizontal="right"/>
      <protection hidden="1"/>
    </xf>
    <xf numFmtId="49" fontId="1" fillId="4" borderId="1" xfId="1" applyNumberFormat="1" applyFont="1" applyFill="1" applyBorder="1" applyAlignment="1">
      <alignment horizontal="right" wrapText="1"/>
    </xf>
    <xf numFmtId="165" fontId="5" fillId="3" borderId="1" xfId="11" applyNumberFormat="1" applyFont="1" applyFill="1" applyBorder="1" applyAlignment="1" applyProtection="1">
      <alignment horizontal="center" vertical="center" wrapText="1"/>
      <protection hidden="1"/>
    </xf>
    <xf numFmtId="49" fontId="5" fillId="3" borderId="1" xfId="11" applyNumberFormat="1" applyFont="1" applyFill="1" applyBorder="1" applyAlignment="1" applyProtection="1">
      <alignment horizontal="right" wrapText="1"/>
      <protection hidden="1"/>
    </xf>
    <xf numFmtId="49" fontId="18" fillId="3" borderId="1" xfId="1" applyNumberFormat="1" applyFont="1" applyFill="1" applyBorder="1" applyAlignment="1">
      <alignment horizontal="right"/>
    </xf>
    <xf numFmtId="0" fontId="6" fillId="5" borderId="1" xfId="1" applyFont="1" applyFill="1" applyBorder="1" applyAlignment="1">
      <alignment horizontal="left" vertical="top" wrapText="1"/>
    </xf>
    <xf numFmtId="49" fontId="6" fillId="5" borderId="1" xfId="1" applyNumberFormat="1" applyFont="1" applyFill="1" applyBorder="1" applyAlignment="1">
      <alignment horizontal="right" wrapText="1"/>
    </xf>
    <xf numFmtId="0" fontId="2" fillId="0" borderId="0" xfId="1" applyFont="1" applyFill="1"/>
    <xf numFmtId="0" fontId="4" fillId="3" borderId="1" xfId="1" applyFont="1" applyFill="1" applyBorder="1" applyAlignment="1">
      <alignment horizontal="left" vertical="top" wrapText="1"/>
    </xf>
    <xf numFmtId="49" fontId="4" fillId="3" borderId="1" xfId="1" applyNumberFormat="1" applyFont="1" applyFill="1" applyBorder="1" applyAlignment="1">
      <alignment horizontal="right" wrapText="1"/>
    </xf>
    <xf numFmtId="49" fontId="18" fillId="4" borderId="1" xfId="1" applyNumberFormat="1" applyFont="1" applyFill="1" applyBorder="1" applyAlignment="1">
      <alignment horizontal="right" wrapText="1"/>
    </xf>
    <xf numFmtId="0" fontId="5" fillId="4" borderId="0" xfId="1" applyFont="1" applyFill="1"/>
    <xf numFmtId="166" fontId="5" fillId="4" borderId="1" xfId="1" applyNumberFormat="1" applyFont="1" applyFill="1" applyBorder="1" applyAlignment="1" applyProtection="1">
      <alignment horizontal="right"/>
      <protection hidden="1"/>
    </xf>
    <xf numFmtId="0" fontId="5" fillId="4" borderId="1" xfId="1" applyNumberFormat="1" applyFont="1" applyFill="1" applyBorder="1" applyAlignment="1">
      <alignment horizontal="center" wrapText="1"/>
    </xf>
    <xf numFmtId="0" fontId="18" fillId="4" borderId="1" xfId="1" applyFont="1" applyFill="1" applyBorder="1" applyAlignment="1">
      <alignment horizontal="right"/>
    </xf>
    <xf numFmtId="4" fontId="11" fillId="5" borderId="1" xfId="1" applyNumberFormat="1" applyFont="1" applyFill="1" applyBorder="1" applyAlignment="1">
      <alignment horizontal="right" wrapText="1"/>
    </xf>
    <xf numFmtId="0" fontId="2" fillId="5" borderId="1" xfId="1" applyFont="1" applyFill="1" applyBorder="1" applyAlignment="1">
      <alignment wrapText="1"/>
    </xf>
    <xf numFmtId="0" fontId="2" fillId="5" borderId="1" xfId="1" applyFont="1" applyFill="1" applyBorder="1" applyAlignment="1">
      <alignment horizontal="right"/>
    </xf>
    <xf numFmtId="49" fontId="2" fillId="5" borderId="1" xfId="1" applyNumberFormat="1" applyFont="1" applyFill="1" applyBorder="1" applyAlignment="1">
      <alignment horizontal="right"/>
    </xf>
    <xf numFmtId="0" fontId="6" fillId="5" borderId="1" xfId="1" applyFont="1" applyFill="1" applyBorder="1" applyAlignment="1">
      <alignment vertical="top" wrapText="1"/>
    </xf>
    <xf numFmtId="49" fontId="6" fillId="5" borderId="1" xfId="1" applyNumberFormat="1" applyFont="1" applyFill="1" applyBorder="1" applyAlignment="1">
      <alignment horizontal="right"/>
    </xf>
    <xf numFmtId="49" fontId="4" fillId="4" borderId="1" xfId="1" applyNumberFormat="1" applyFont="1" applyFill="1" applyBorder="1" applyAlignment="1">
      <alignment horizontal="right" wrapText="1"/>
    </xf>
    <xf numFmtId="169" fontId="19" fillId="0" borderId="1" xfId="11" applyNumberFormat="1" applyFont="1" applyBorder="1" applyAlignment="1">
      <alignment horizontal="right" wrapText="1"/>
    </xf>
    <xf numFmtId="4" fontId="2" fillId="5" borderId="1" xfId="1" applyNumberFormat="1" applyFont="1" applyFill="1" applyBorder="1" applyAlignment="1">
      <alignment horizontal="right"/>
    </xf>
    <xf numFmtId="0" fontId="2" fillId="3" borderId="1" xfId="1" applyFont="1" applyFill="1" applyBorder="1" applyAlignment="1">
      <alignment horizontal="right"/>
    </xf>
    <xf numFmtId="0" fontId="1" fillId="3" borderId="1" xfId="1" applyFont="1" applyFill="1" applyBorder="1" applyAlignment="1">
      <alignment horizontal="right"/>
    </xf>
    <xf numFmtId="0" fontId="5" fillId="3" borderId="1" xfId="1" applyFont="1" applyFill="1" applyBorder="1" applyAlignment="1">
      <alignment horizontal="right"/>
    </xf>
    <xf numFmtId="49" fontId="1" fillId="3" borderId="1" xfId="11" applyNumberFormat="1" applyFont="1" applyFill="1" applyBorder="1" applyAlignment="1" applyProtection="1">
      <alignment horizontal="right"/>
      <protection hidden="1"/>
    </xf>
    <xf numFmtId="0" fontId="11" fillId="5" borderId="1" xfId="1" applyFont="1" applyFill="1" applyBorder="1" applyAlignment="1">
      <alignment vertical="top" wrapText="1"/>
    </xf>
    <xf numFmtId="49" fontId="11" fillId="5" borderId="1" xfId="1" applyNumberFormat="1" applyFont="1" applyFill="1" applyBorder="1" applyAlignment="1">
      <alignment horizontal="right" wrapText="1"/>
    </xf>
    <xf numFmtId="166" fontId="20" fillId="4" borderId="1" xfId="1" applyNumberFormat="1" applyFont="1" applyFill="1" applyBorder="1" applyAlignment="1" applyProtection="1">
      <alignment horizontal="right"/>
      <protection hidden="1"/>
    </xf>
    <xf numFmtId="0" fontId="18" fillId="4" borderId="1" xfId="1" applyFont="1" applyFill="1" applyBorder="1" applyAlignment="1">
      <alignment horizontal="center" vertical="top" wrapText="1"/>
    </xf>
    <xf numFmtId="169" fontId="21" fillId="0" borderId="1" xfId="11" applyNumberFormat="1" applyFont="1" applyBorder="1" applyAlignment="1">
      <alignment horizontal="right" wrapText="1"/>
    </xf>
    <xf numFmtId="0" fontId="5" fillId="5" borderId="1" xfId="1" applyFont="1" applyFill="1" applyBorder="1" applyAlignment="1">
      <alignment horizontal="center" vertical="top" wrapText="1"/>
    </xf>
    <xf numFmtId="49" fontId="5" fillId="5" borderId="1" xfId="1" applyNumberFormat="1" applyFont="1" applyFill="1" applyBorder="1" applyAlignment="1">
      <alignment horizontal="right" wrapText="1"/>
    </xf>
    <xf numFmtId="49" fontId="22" fillId="5" borderId="1" xfId="1" applyNumberFormat="1" applyFont="1" applyFill="1" applyBorder="1" applyAlignment="1">
      <alignment horizontal="right"/>
    </xf>
    <xf numFmtId="0" fontId="5" fillId="0" borderId="1" xfId="1" applyFont="1" applyFill="1" applyBorder="1" applyAlignment="1">
      <alignment vertical="top" wrapText="1"/>
    </xf>
    <xf numFmtId="0" fontId="5" fillId="5" borderId="1" xfId="1" applyFont="1" applyFill="1" applyBorder="1" applyAlignment="1">
      <alignment vertical="top" wrapText="1"/>
    </xf>
    <xf numFmtId="0" fontId="1" fillId="5" borderId="1" xfId="1" applyFont="1" applyFill="1" applyBorder="1" applyAlignment="1">
      <alignment horizontal="right"/>
    </xf>
    <xf numFmtId="0" fontId="5" fillId="0" borderId="1" xfId="1" applyFont="1" applyFill="1" applyBorder="1" applyAlignment="1">
      <alignment horizontal="right" wrapText="1"/>
    </xf>
    <xf numFmtId="49" fontId="5" fillId="0" borderId="1" xfId="1" applyNumberFormat="1" applyFont="1" applyFill="1" applyBorder="1" applyAlignment="1">
      <alignment horizontal="right" wrapText="1"/>
    </xf>
    <xf numFmtId="49" fontId="18" fillId="0" borderId="1" xfId="1" applyNumberFormat="1" applyFont="1" applyFill="1" applyBorder="1" applyAlignment="1">
      <alignment horizontal="right"/>
    </xf>
    <xf numFmtId="4" fontId="5" fillId="5" borderId="1" xfId="1" applyNumberFormat="1" applyFont="1" applyFill="1" applyBorder="1" applyAlignment="1">
      <alignment horizontal="right" wrapText="1"/>
    </xf>
    <xf numFmtId="168" fontId="1" fillId="2" borderId="2" xfId="0" applyNumberFormat="1" applyFont="1" applyFill="1" applyBorder="1" applyAlignment="1"/>
    <xf numFmtId="168" fontId="1" fillId="0" borderId="0" xfId="1" applyNumberFormat="1" applyFont="1" applyFill="1" applyAlignment="1">
      <alignment horizontal="right"/>
    </xf>
    <xf numFmtId="168" fontId="1" fillId="0" borderId="1" xfId="1" applyNumberFormat="1" applyFont="1" applyFill="1" applyBorder="1" applyAlignment="1">
      <alignment horizontal="right"/>
    </xf>
    <xf numFmtId="168" fontId="1" fillId="0" borderId="1" xfId="1" applyNumberFormat="1" applyFont="1" applyFill="1" applyBorder="1" applyAlignment="1">
      <alignment horizontal="right" wrapText="1"/>
    </xf>
    <xf numFmtId="168" fontId="2" fillId="0" borderId="1" xfId="1" applyNumberFormat="1" applyFont="1" applyFill="1" applyBorder="1" applyAlignment="1">
      <alignment horizontal="right" wrapText="1"/>
    </xf>
    <xf numFmtId="168" fontId="1" fillId="2" borderId="0" xfId="0" applyNumberFormat="1" applyFont="1" applyFill="1" applyAlignment="1"/>
    <xf numFmtId="168" fontId="1" fillId="2" borderId="1" xfId="0" applyNumberFormat="1" applyFont="1" applyFill="1" applyBorder="1" applyAlignment="1">
      <alignment wrapText="1"/>
    </xf>
    <xf numFmtId="168" fontId="2" fillId="2" borderId="1" xfId="0" applyNumberFormat="1" applyFont="1" applyFill="1" applyBorder="1" applyAlignment="1">
      <alignment vertical="top" wrapText="1"/>
    </xf>
    <xf numFmtId="168" fontId="2" fillId="2" borderId="1" xfId="0" applyNumberFormat="1" applyFont="1" applyFill="1" applyBorder="1" applyAlignment="1"/>
    <xf numFmtId="168" fontId="1" fillId="2" borderId="1" xfId="0" applyNumberFormat="1" applyFont="1" applyFill="1" applyBorder="1" applyAlignment="1"/>
    <xf numFmtId="168" fontId="2" fillId="2" borderId="1" xfId="0" applyNumberFormat="1" applyFont="1" applyFill="1" applyBorder="1" applyAlignment="1">
      <alignment wrapText="1"/>
    </xf>
    <xf numFmtId="0" fontId="1" fillId="2" borderId="0" xfId="0" applyFont="1" applyFill="1" applyAlignment="1">
      <alignment horizontal="left"/>
    </xf>
    <xf numFmtId="0" fontId="7" fillId="5" borderId="8" xfId="1" applyFont="1" applyFill="1" applyBorder="1" applyAlignment="1">
      <alignment vertical="top" wrapText="1"/>
    </xf>
    <xf numFmtId="0" fontId="5" fillId="0" borderId="0" xfId="0" applyFont="1" applyFill="1" applyAlignment="1">
      <alignment horizontal="center" wrapText="1"/>
    </xf>
    <xf numFmtId="49" fontId="2" fillId="4" borderId="1" xfId="1" applyNumberFormat="1" applyFont="1" applyFill="1" applyBorder="1" applyAlignment="1">
      <alignment horizontal="right" vertical="center" wrapText="1"/>
    </xf>
    <xf numFmtId="49" fontId="1" fillId="4" borderId="1" xfId="11" applyNumberFormat="1" applyFont="1" applyFill="1" applyBorder="1" applyAlignment="1" applyProtection="1">
      <alignment horizontal="right"/>
      <protection hidden="1"/>
    </xf>
    <xf numFmtId="49" fontId="4" fillId="0" borderId="1" xfId="1" applyNumberFormat="1" applyFont="1" applyFill="1" applyBorder="1" applyAlignment="1">
      <alignment horizontal="right"/>
    </xf>
    <xf numFmtId="0" fontId="12" fillId="0" borderId="0" xfId="0" applyFont="1" applyFill="1" applyAlignment="1">
      <alignment wrapText="1"/>
    </xf>
    <xf numFmtId="0" fontId="1" fillId="0" borderId="0" xfId="0" applyFont="1" applyFill="1" applyAlignment="1">
      <alignment wrapText="1"/>
    </xf>
    <xf numFmtId="0" fontId="1" fillId="0" borderId="1" xfId="1" applyNumberFormat="1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 applyProtection="1">
      <alignment horizontal="right"/>
      <protection hidden="1"/>
    </xf>
    <xf numFmtId="0" fontId="23" fillId="2" borderId="1" xfId="0" applyFont="1" applyFill="1" applyBorder="1" applyAlignment="1">
      <alignment wrapText="1"/>
    </xf>
    <xf numFmtId="168" fontId="10" fillId="0" borderId="1" xfId="1" applyNumberFormat="1" applyFont="1" applyFill="1" applyBorder="1" applyAlignment="1">
      <alignment horizontal="right"/>
    </xf>
    <xf numFmtId="0" fontId="1" fillId="2" borderId="0" xfId="0" applyFont="1" applyFill="1" applyAlignment="1">
      <alignment horizontal="left"/>
    </xf>
    <xf numFmtId="0" fontId="1" fillId="2" borderId="1" xfId="0" applyFont="1" applyFill="1" applyBorder="1" applyAlignment="1">
      <alignment horizontal="center" wrapText="1"/>
    </xf>
    <xf numFmtId="0" fontId="1" fillId="0" borderId="0" xfId="0" applyFont="1" applyFill="1" applyAlignment="1">
      <alignment horizontal="left" wrapText="1"/>
    </xf>
    <xf numFmtId="0" fontId="8" fillId="0" borderId="8" xfId="1" applyFont="1" applyFill="1" applyBorder="1" applyAlignment="1">
      <alignment vertical="top" wrapText="1"/>
    </xf>
    <xf numFmtId="0" fontId="1" fillId="2" borderId="0" xfId="1" applyFont="1" applyFill="1" applyAlignment="1"/>
    <xf numFmtId="49" fontId="1" fillId="0" borderId="1" xfId="1" applyNumberFormat="1" applyFont="1" applyFill="1" applyBorder="1" applyAlignment="1">
      <alignment vertical="top" wrapText="1"/>
    </xf>
    <xf numFmtId="168" fontId="1" fillId="0" borderId="1" xfId="1" applyNumberFormat="1" applyFont="1" applyFill="1" applyBorder="1" applyAlignment="1"/>
    <xf numFmtId="0" fontId="1" fillId="5" borderId="1" xfId="1" applyFont="1" applyFill="1" applyBorder="1" applyAlignment="1">
      <alignment horizontal="left" wrapText="1"/>
    </xf>
    <xf numFmtId="49" fontId="5" fillId="5" borderId="1" xfId="11" applyNumberFormat="1" applyFont="1" applyFill="1" applyBorder="1" applyAlignment="1" applyProtection="1">
      <alignment horizontal="right" wrapText="1"/>
      <protection hidden="1"/>
    </xf>
    <xf numFmtId="49" fontId="18" fillId="5" borderId="1" xfId="1" applyNumberFormat="1" applyFont="1" applyFill="1" applyBorder="1" applyAlignment="1">
      <alignment horizontal="right"/>
    </xf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168" fontId="1" fillId="2" borderId="1" xfId="0" applyNumberFormat="1" applyFont="1" applyFill="1" applyBorder="1" applyAlignment="1">
      <alignment horizontal="center" vertical="center" wrapText="1"/>
    </xf>
    <xf numFmtId="4" fontId="1" fillId="0" borderId="0" xfId="1" applyNumberFormat="1" applyFont="1" applyFill="1" applyAlignment="1">
      <alignment horizontal="right"/>
    </xf>
    <xf numFmtId="4" fontId="1" fillId="0" borderId="1" xfId="1" applyNumberFormat="1" applyFont="1" applyFill="1" applyBorder="1" applyAlignment="1"/>
    <xf numFmtId="4" fontId="2" fillId="0" borderId="1" xfId="1" applyNumberFormat="1" applyFont="1" applyFill="1" applyBorder="1" applyAlignment="1">
      <alignment horizontal="right" wrapText="1"/>
    </xf>
    <xf numFmtId="4" fontId="1" fillId="0" borderId="1" xfId="1" applyNumberFormat="1" applyFont="1" applyFill="1" applyBorder="1" applyAlignment="1">
      <alignment horizontal="right" wrapText="1"/>
    </xf>
    <xf numFmtId="4" fontId="1" fillId="0" borderId="1" xfId="1" applyNumberFormat="1" applyFont="1" applyFill="1" applyBorder="1" applyAlignment="1">
      <alignment horizontal="right"/>
    </xf>
    <xf numFmtId="0" fontId="5" fillId="0" borderId="1" xfId="0" applyFont="1" applyFill="1" applyBorder="1" applyAlignment="1">
      <alignment vertical="top" wrapText="1"/>
    </xf>
    <xf numFmtId="0" fontId="1" fillId="0" borderId="0" xfId="0" applyFont="1" applyFill="1" applyAlignment="1">
      <alignment horizontal="left"/>
    </xf>
    <xf numFmtId="0" fontId="12" fillId="0" borderId="1" xfId="0" applyFont="1" applyFill="1" applyBorder="1" applyAlignment="1">
      <alignment wrapText="1"/>
    </xf>
    <xf numFmtId="0" fontId="8" fillId="0" borderId="1" xfId="1" applyFont="1" applyFill="1" applyBorder="1" applyAlignment="1">
      <alignment vertical="top" wrapText="1"/>
    </xf>
    <xf numFmtId="0" fontId="1" fillId="0" borderId="0" xfId="0" applyFont="1" applyFill="1" applyAlignment="1">
      <alignment horizontal="left"/>
    </xf>
    <xf numFmtId="164" fontId="2" fillId="5" borderId="1" xfId="1" applyNumberFormat="1" applyFont="1" applyFill="1" applyBorder="1" applyAlignment="1">
      <alignment horizontal="right"/>
    </xf>
    <xf numFmtId="0" fontId="7" fillId="0" borderId="9" xfId="0" applyFont="1" applyFill="1" applyBorder="1" applyAlignment="1">
      <alignment vertical="top" wrapText="1"/>
    </xf>
    <xf numFmtId="0" fontId="7" fillId="0" borderId="0" xfId="0" applyFont="1" applyFill="1"/>
    <xf numFmtId="49" fontId="1" fillId="0" borderId="1" xfId="1" applyNumberFormat="1" applyFont="1" applyFill="1" applyBorder="1" applyAlignment="1">
      <alignment horizontal="center" vertical="top"/>
    </xf>
    <xf numFmtId="0" fontId="1" fillId="0" borderId="1" xfId="1" applyFont="1" applyFill="1" applyBorder="1" applyAlignment="1">
      <alignment horizontal="left" vertical="center" wrapText="1"/>
    </xf>
    <xf numFmtId="49" fontId="1" fillId="0" borderId="1" xfId="1" applyNumberFormat="1" applyFont="1" applyFill="1" applyBorder="1" applyAlignment="1">
      <alignment horizontal="right"/>
    </xf>
    <xf numFmtId="0" fontId="1" fillId="0" borderId="1" xfId="1" applyFont="1" applyFill="1" applyBorder="1" applyAlignment="1">
      <alignment horizontal="center" vertical="top"/>
    </xf>
    <xf numFmtId="49" fontId="1" fillId="0" borderId="1" xfId="0" applyNumberFormat="1" applyFont="1" applyFill="1" applyBorder="1" applyAlignment="1">
      <alignment horizontal="center" vertical="top"/>
    </xf>
    <xf numFmtId="4" fontId="1" fillId="0" borderId="1" xfId="0" applyNumberFormat="1" applyFont="1" applyFill="1" applyBorder="1" applyAlignment="1">
      <alignment horizontal="right" wrapText="1"/>
    </xf>
    <xf numFmtId="0" fontId="1" fillId="0" borderId="3" xfId="1" applyFont="1" applyFill="1" applyBorder="1" applyAlignment="1">
      <alignment wrapText="1"/>
    </xf>
    <xf numFmtId="0" fontId="5" fillId="4" borderId="0" xfId="1" applyFont="1" applyFill="1" applyBorder="1" applyAlignment="1">
      <alignment wrapText="1"/>
    </xf>
    <xf numFmtId="0" fontId="1" fillId="0" borderId="0" xfId="0" applyFont="1" applyFill="1" applyAlignment="1">
      <alignment horizontal="left"/>
    </xf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 wrapText="1"/>
    </xf>
    <xf numFmtId="0" fontId="1" fillId="0" borderId="1" xfId="1" applyFont="1" applyFill="1" applyBorder="1" applyAlignment="1">
      <alignment horizontal="center" vertical="top" wrapText="1"/>
    </xf>
    <xf numFmtId="49" fontId="1" fillId="0" borderId="1" xfId="1" applyNumberFormat="1" applyFont="1" applyFill="1" applyBorder="1" applyAlignment="1">
      <alignment horizontal="center" vertical="top" wrapText="1"/>
    </xf>
    <xf numFmtId="168" fontId="26" fillId="0" borderId="1" xfId="0" applyNumberFormat="1" applyFont="1" applyFill="1" applyBorder="1" applyAlignment="1">
      <alignment horizontal="right" wrapText="1"/>
    </xf>
    <xf numFmtId="168" fontId="24" fillId="0" borderId="1" xfId="0" applyNumberFormat="1" applyFont="1" applyFill="1" applyBorder="1" applyAlignment="1">
      <alignment horizontal="right" wrapText="1"/>
    </xf>
    <xf numFmtId="168" fontId="26" fillId="0" borderId="1" xfId="0" applyNumberFormat="1" applyFont="1" applyFill="1" applyBorder="1" applyAlignment="1">
      <alignment horizontal="right"/>
    </xf>
    <xf numFmtId="4" fontId="26" fillId="0" borderId="1" xfId="1" applyNumberFormat="1" applyFont="1" applyFill="1" applyBorder="1" applyAlignment="1">
      <alignment horizontal="right" wrapText="1"/>
    </xf>
    <xf numFmtId="168" fontId="26" fillId="0" borderId="1" xfId="1" applyNumberFormat="1" applyFont="1" applyFill="1" applyBorder="1" applyAlignment="1">
      <alignment horizontal="right" wrapText="1"/>
    </xf>
    <xf numFmtId="164" fontId="1" fillId="4" borderId="0" xfId="1" applyNumberFormat="1" applyFont="1" applyFill="1" applyAlignment="1">
      <alignment horizontal="right"/>
    </xf>
    <xf numFmtId="164" fontId="2" fillId="4" borderId="1" xfId="1" applyNumberFormat="1" applyFont="1" applyFill="1" applyBorder="1" applyAlignment="1">
      <alignment vertical="center" wrapText="1"/>
    </xf>
    <xf numFmtId="164" fontId="2" fillId="5" borderId="1" xfId="1" applyNumberFormat="1" applyFont="1" applyFill="1" applyBorder="1" applyAlignment="1">
      <alignment horizontal="right" wrapText="1"/>
    </xf>
    <xf numFmtId="164" fontId="5" fillId="4" borderId="1" xfId="1" applyNumberFormat="1" applyFont="1" applyFill="1" applyBorder="1" applyAlignment="1">
      <alignment horizontal="right" wrapText="1"/>
    </xf>
    <xf numFmtId="164" fontId="1" fillId="3" borderId="1" xfId="1" applyNumberFormat="1" applyFont="1" applyFill="1" applyBorder="1" applyAlignment="1">
      <alignment horizontal="right" wrapText="1"/>
    </xf>
    <xf numFmtId="164" fontId="5" fillId="0" borderId="1" xfId="1" applyNumberFormat="1" applyFont="1" applyFill="1" applyBorder="1" applyAlignment="1">
      <alignment horizontal="right" wrapText="1"/>
    </xf>
    <xf numFmtId="164" fontId="5" fillId="3" borderId="1" xfId="1" applyNumberFormat="1" applyFont="1" applyFill="1" applyBorder="1" applyAlignment="1">
      <alignment horizontal="right" wrapText="1"/>
    </xf>
    <xf numFmtId="164" fontId="1" fillId="4" borderId="1" xfId="1" applyNumberFormat="1" applyFont="1" applyFill="1" applyBorder="1" applyAlignment="1">
      <alignment horizontal="right" wrapText="1"/>
    </xf>
    <xf numFmtId="164" fontId="2" fillId="3" borderId="1" xfId="1" applyNumberFormat="1" applyFont="1" applyFill="1" applyBorder="1" applyAlignment="1">
      <alignment horizontal="right" wrapText="1"/>
    </xf>
    <xf numFmtId="164" fontId="5" fillId="5" borderId="1" xfId="1" applyNumberFormat="1" applyFont="1" applyFill="1" applyBorder="1" applyAlignment="1">
      <alignment horizontal="right" wrapText="1"/>
    </xf>
    <xf numFmtId="164" fontId="11" fillId="5" borderId="1" xfId="1" applyNumberFormat="1" applyFont="1" applyFill="1" applyBorder="1" applyAlignment="1">
      <alignment horizontal="right" wrapText="1"/>
    </xf>
    <xf numFmtId="164" fontId="5" fillId="4" borderId="1" xfId="1" applyNumberFormat="1" applyFont="1" applyFill="1" applyBorder="1" applyAlignment="1">
      <alignment horizontal="right"/>
    </xf>
    <xf numFmtId="164" fontId="1" fillId="3" borderId="1" xfId="1" applyNumberFormat="1" applyFont="1" applyFill="1" applyBorder="1" applyAlignment="1">
      <alignment horizontal="right"/>
    </xf>
    <xf numFmtId="0" fontId="2" fillId="2" borderId="1" xfId="1" applyFont="1" applyFill="1" applyBorder="1" applyAlignment="1">
      <alignment horizontal="center" vertical="center" wrapText="1"/>
    </xf>
    <xf numFmtId="0" fontId="1" fillId="2" borderId="0" xfId="1" applyFont="1" applyFill="1" applyAlignment="1"/>
    <xf numFmtId="0" fontId="1" fillId="0" borderId="0" xfId="1" applyFont="1"/>
    <xf numFmtId="0" fontId="1" fillId="0" borderId="0" xfId="1" applyFont="1" applyAlignment="1">
      <alignment horizontal="center" vertical="center" wrapText="1"/>
    </xf>
    <xf numFmtId="0" fontId="1" fillId="0" borderId="0" xfId="1" applyFont="1" applyAlignment="1">
      <alignment wrapText="1"/>
    </xf>
    <xf numFmtId="0" fontId="1" fillId="0" borderId="0" xfId="1" applyFont="1" applyAlignment="1">
      <alignment horizontal="center" vertical="center"/>
    </xf>
    <xf numFmtId="0" fontId="1" fillId="0" borderId="2" xfId="1" applyFont="1" applyBorder="1" applyAlignment="1"/>
    <xf numFmtId="0" fontId="2" fillId="0" borderId="1" xfId="1" applyFont="1" applyBorder="1" applyAlignment="1">
      <alignment horizontal="center" vertical="center"/>
    </xf>
    <xf numFmtId="0" fontId="1" fillId="0" borderId="1" xfId="1" applyFont="1" applyBorder="1" applyAlignment="1">
      <alignment horizontal="center" vertical="center"/>
    </xf>
    <xf numFmtId="0" fontId="2" fillId="0" borderId="0" xfId="1" applyFont="1"/>
    <xf numFmtId="0" fontId="1" fillId="0" borderId="1" xfId="1" applyFont="1" applyBorder="1" applyAlignment="1">
      <alignment horizontal="center" wrapText="1"/>
    </xf>
    <xf numFmtId="0" fontId="12" fillId="0" borderId="0" xfId="11" applyFont="1"/>
    <xf numFmtId="0" fontId="12" fillId="0" borderId="0" xfId="11" applyFont="1" applyFill="1"/>
    <xf numFmtId="0" fontId="27" fillId="0" borderId="0" xfId="11" applyFont="1"/>
    <xf numFmtId="0" fontId="12" fillId="0" borderId="8" xfId="11" applyFont="1" applyBorder="1" applyAlignment="1">
      <alignment vertical="top" wrapText="1"/>
    </xf>
    <xf numFmtId="0" fontId="12" fillId="0" borderId="11" xfId="11" applyFont="1" applyBorder="1" applyAlignment="1">
      <alignment vertical="top" wrapText="1"/>
    </xf>
    <xf numFmtId="0" fontId="12" fillId="0" borderId="11" xfId="11" applyFont="1" applyFill="1" applyBorder="1" applyAlignment="1">
      <alignment vertical="top" wrapText="1"/>
    </xf>
    <xf numFmtId="0" fontId="3" fillId="0" borderId="0" xfId="1" applyFont="1"/>
    <xf numFmtId="0" fontId="3" fillId="0" borderId="0" xfId="1" applyFont="1" applyAlignment="1">
      <alignment horizontal="left"/>
    </xf>
    <xf numFmtId="0" fontId="3" fillId="0" borderId="0" xfId="1" applyFont="1" applyAlignment="1">
      <alignment horizontal="center"/>
    </xf>
    <xf numFmtId="49" fontId="2" fillId="0" borderId="1" xfId="1" applyNumberFormat="1" applyFont="1" applyFill="1" applyBorder="1" applyAlignment="1">
      <alignment horizontal="center" vertical="center" wrapText="1"/>
    </xf>
    <xf numFmtId="0" fontId="2" fillId="0" borderId="1" xfId="1" applyFont="1" applyBorder="1" applyAlignment="1">
      <alignment horizontal="center" wrapText="1"/>
    </xf>
    <xf numFmtId="0" fontId="2" fillId="0" borderId="1" xfId="1" applyFont="1" applyBorder="1" applyAlignment="1">
      <alignment horizontal="center" vertical="center" wrapText="1"/>
    </xf>
    <xf numFmtId="0" fontId="3" fillId="0" borderId="0" xfId="1" applyFont="1" applyAlignment="1"/>
    <xf numFmtId="49" fontId="3" fillId="0" borderId="1" xfId="1" applyNumberFormat="1" applyFont="1" applyFill="1" applyBorder="1" applyAlignment="1">
      <alignment horizontal="center"/>
    </xf>
    <xf numFmtId="0" fontId="1" fillId="0" borderId="1" xfId="1" applyFont="1" applyBorder="1" applyAlignment="1">
      <alignment wrapText="1"/>
    </xf>
    <xf numFmtId="0" fontId="1" fillId="0" borderId="1" xfId="1" applyFont="1" applyBorder="1" applyAlignment="1">
      <alignment horizontal="center"/>
    </xf>
    <xf numFmtId="49" fontId="28" fillId="0" borderId="1" xfId="1" applyNumberFormat="1" applyFont="1" applyFill="1" applyBorder="1" applyAlignment="1">
      <alignment horizontal="center" vertical="top" wrapText="1"/>
    </xf>
    <xf numFmtId="0" fontId="1" fillId="0" borderId="1" xfId="1" applyFont="1" applyBorder="1"/>
    <xf numFmtId="49" fontId="3" fillId="0" borderId="1" xfId="1" applyNumberFormat="1" applyFont="1" applyFill="1" applyBorder="1" applyAlignment="1">
      <alignment horizontal="center" vertical="center"/>
    </xf>
    <xf numFmtId="0" fontId="3" fillId="0" borderId="1" xfId="1" applyFont="1" applyBorder="1"/>
    <xf numFmtId="0" fontId="1" fillId="2" borderId="1" xfId="1" applyFont="1" applyFill="1" applyBorder="1" applyAlignment="1">
      <alignment horizontal="left" wrapText="1"/>
    </xf>
    <xf numFmtId="49" fontId="3" fillId="0" borderId="0" xfId="1" applyNumberFormat="1" applyFont="1" applyFill="1" applyAlignment="1">
      <alignment horizontal="center"/>
    </xf>
    <xf numFmtId="0" fontId="12" fillId="0" borderId="0" xfId="0" applyFont="1"/>
    <xf numFmtId="0" fontId="29" fillId="0" borderId="0" xfId="0" applyFont="1"/>
    <xf numFmtId="0" fontId="3" fillId="0" borderId="0" xfId="0" applyFont="1"/>
    <xf numFmtId="0" fontId="3" fillId="0" borderId="0" xfId="0" applyFont="1" applyAlignment="1">
      <alignment horizontal="right"/>
    </xf>
    <xf numFmtId="0" fontId="12" fillId="0" borderId="1" xfId="0" applyFont="1" applyBorder="1" applyAlignment="1">
      <alignment vertical="top" wrapText="1"/>
    </xf>
    <xf numFmtId="0" fontId="12" fillId="0" borderId="1" xfId="0" applyFont="1" applyBorder="1" applyAlignment="1">
      <alignment horizontal="center" vertical="top" wrapText="1"/>
    </xf>
    <xf numFmtId="0" fontId="1" fillId="2" borderId="0" xfId="1" applyFont="1" applyFill="1" applyBorder="1" applyAlignment="1">
      <alignment wrapText="1"/>
    </xf>
    <xf numFmtId="168" fontId="2" fillId="0" borderId="1" xfId="0" applyNumberFormat="1" applyFont="1" applyFill="1" applyBorder="1" applyAlignment="1">
      <alignment horizontal="right" wrapText="1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Fill="1" applyBorder="1" applyAlignment="1">
      <alignment horizontal="center" wrapText="1"/>
    </xf>
    <xf numFmtId="0" fontId="1" fillId="0" borderId="1" xfId="0" applyFont="1" applyFill="1" applyBorder="1"/>
    <xf numFmtId="49" fontId="1" fillId="0" borderId="1" xfId="0" applyNumberFormat="1" applyFont="1" applyFill="1" applyBorder="1" applyAlignment="1">
      <alignment horizontal="center" wrapText="1"/>
    </xf>
    <xf numFmtId="168" fontId="1" fillId="0" borderId="0" xfId="1" applyNumberFormat="1" applyFont="1" applyFill="1" applyAlignment="1">
      <alignment horizontal="right" wrapText="1"/>
    </xf>
    <xf numFmtId="0" fontId="1" fillId="0" borderId="0" xfId="1" applyFont="1" applyFill="1" applyAlignment="1"/>
    <xf numFmtId="168" fontId="1" fillId="0" borderId="0" xfId="1" applyNumberFormat="1" applyFont="1" applyFill="1" applyBorder="1" applyAlignment="1">
      <alignment horizontal="right" wrapText="1"/>
    </xf>
    <xf numFmtId="0" fontId="1" fillId="0" borderId="0" xfId="1" applyFont="1" applyFill="1" applyAlignment="1">
      <alignment wrapText="1"/>
    </xf>
    <xf numFmtId="0" fontId="2" fillId="0" borderId="1" xfId="1" applyFont="1" applyFill="1" applyBorder="1"/>
    <xf numFmtId="164" fontId="9" fillId="0" borderId="1" xfId="1" applyNumberFormat="1" applyFont="1" applyFill="1" applyBorder="1"/>
    <xf numFmtId="168" fontId="9" fillId="0" borderId="1" xfId="1" applyNumberFormat="1" applyFont="1" applyFill="1" applyBorder="1" applyAlignment="1">
      <alignment horizontal="right"/>
    </xf>
    <xf numFmtId="0" fontId="2" fillId="0" borderId="1" xfId="1" applyFont="1" applyFill="1" applyBorder="1" applyAlignment="1">
      <alignment wrapText="1"/>
    </xf>
    <xf numFmtId="164" fontId="10" fillId="0" borderId="1" xfId="1" applyNumberFormat="1" applyFont="1" applyFill="1" applyBorder="1"/>
    <xf numFmtId="0" fontId="2" fillId="0" borderId="1" xfId="1" applyFont="1" applyFill="1" applyBorder="1" applyAlignment="1">
      <alignment horizontal="justify" vertical="top" wrapText="1"/>
    </xf>
    <xf numFmtId="4" fontId="9" fillId="0" borderId="1" xfId="1" applyNumberFormat="1" applyFont="1" applyFill="1" applyBorder="1" applyAlignment="1">
      <alignment horizontal="right"/>
    </xf>
    <xf numFmtId="0" fontId="1" fillId="0" borderId="1" xfId="180" applyFont="1" applyFill="1" applyBorder="1" applyAlignment="1">
      <alignment horizontal="justify" vertical="top"/>
    </xf>
    <xf numFmtId="0" fontId="4" fillId="0" borderId="1" xfId="1" applyFont="1" applyFill="1" applyBorder="1" applyAlignment="1">
      <alignment vertical="top" wrapText="1"/>
    </xf>
    <xf numFmtId="164" fontId="9" fillId="0" borderId="1" xfId="1" applyNumberFormat="1" applyFont="1" applyFill="1" applyBorder="1" applyAlignment="1">
      <alignment horizontal="right"/>
    </xf>
    <xf numFmtId="0" fontId="6" fillId="0" borderId="1" xfId="1" applyFont="1" applyFill="1" applyBorder="1" applyAlignment="1">
      <alignment vertical="top" wrapText="1"/>
    </xf>
    <xf numFmtId="0" fontId="14" fillId="0" borderId="1" xfId="1" applyFont="1" applyFill="1" applyBorder="1"/>
    <xf numFmtId="168" fontId="26" fillId="0" borderId="1" xfId="1" applyNumberFormat="1" applyFont="1" applyFill="1" applyBorder="1" applyAlignment="1">
      <alignment horizontal="right"/>
    </xf>
    <xf numFmtId="0" fontId="10" fillId="0" borderId="1" xfId="1" applyFont="1" applyFill="1" applyBorder="1"/>
    <xf numFmtId="168" fontId="2" fillId="0" borderId="1" xfId="1" applyNumberFormat="1" applyFont="1" applyFill="1" applyBorder="1" applyAlignment="1">
      <alignment horizontal="right"/>
    </xf>
    <xf numFmtId="0" fontId="9" fillId="0" borderId="1" xfId="1" applyFont="1" applyFill="1" applyBorder="1"/>
    <xf numFmtId="168" fontId="24" fillId="0" borderId="1" xfId="1" applyNumberFormat="1" applyFont="1" applyFill="1" applyBorder="1" applyAlignment="1">
      <alignment horizontal="right"/>
    </xf>
    <xf numFmtId="168" fontId="4" fillId="0" borderId="1" xfId="1" applyNumberFormat="1" applyFont="1" applyFill="1" applyBorder="1" applyAlignment="1">
      <alignment horizontal="right"/>
    </xf>
    <xf numFmtId="0" fontId="25" fillId="0" borderId="0" xfId="0" applyFont="1" applyFill="1" applyAlignment="1">
      <alignment wrapText="1"/>
    </xf>
    <xf numFmtId="0" fontId="4" fillId="0" borderId="1" xfId="1" applyFont="1" applyFill="1" applyBorder="1" applyAlignment="1">
      <alignment horizontal="justify" vertical="top" wrapText="1"/>
    </xf>
    <xf numFmtId="0" fontId="25" fillId="0" borderId="1" xfId="0" applyFont="1" applyFill="1" applyBorder="1" applyAlignment="1">
      <alignment wrapText="1"/>
    </xf>
    <xf numFmtId="0" fontId="4" fillId="0" borderId="1" xfId="1" applyFont="1" applyFill="1" applyBorder="1" applyAlignment="1">
      <alignment wrapText="1"/>
    </xf>
    <xf numFmtId="0" fontId="3" fillId="0" borderId="0" xfId="1" applyFont="1" applyAlignment="1">
      <alignment horizontal="center"/>
    </xf>
    <xf numFmtId="168" fontId="2" fillId="0" borderId="1" xfId="1" applyNumberFormat="1" applyFont="1" applyFill="1" applyBorder="1" applyAlignment="1">
      <alignment horizontal="right" wrapText="1"/>
    </xf>
    <xf numFmtId="0" fontId="1" fillId="0" borderId="0" xfId="1" applyFont="1" applyFill="1" applyAlignment="1"/>
    <xf numFmtId="168" fontId="1" fillId="0" borderId="1" xfId="1" applyNumberFormat="1" applyFont="1" applyFill="1" applyBorder="1" applyAlignment="1">
      <alignment horizontal="right" wrapText="1"/>
    </xf>
    <xf numFmtId="49" fontId="1" fillId="0" borderId="1" xfId="0" applyNumberFormat="1" applyFont="1" applyFill="1" applyBorder="1" applyAlignment="1">
      <alignment horizontal="center" wrapText="1"/>
    </xf>
    <xf numFmtId="0" fontId="1" fillId="2" borderId="0" xfId="1" applyFont="1" applyFill="1" applyAlignment="1"/>
    <xf numFmtId="0" fontId="5" fillId="0" borderId="1" xfId="1" applyNumberFormat="1" applyFont="1" applyFill="1" applyBorder="1" applyAlignment="1">
      <alignment wrapText="1"/>
    </xf>
    <xf numFmtId="0" fontId="1" fillId="0" borderId="0" xfId="1" applyFont="1" applyAlignment="1">
      <alignment vertical="center"/>
    </xf>
    <xf numFmtId="0" fontId="12" fillId="0" borderId="9" xfId="11" applyFont="1" applyBorder="1" applyAlignment="1">
      <alignment vertical="center" wrapText="1"/>
    </xf>
    <xf numFmtId="0" fontId="12" fillId="0" borderId="10" xfId="11" applyFont="1" applyBorder="1" applyAlignment="1">
      <alignment vertical="center" wrapText="1"/>
    </xf>
    <xf numFmtId="0" fontId="12" fillId="0" borderId="10" xfId="11" applyFont="1" applyFill="1" applyBorder="1" applyAlignment="1">
      <alignment vertical="center" wrapText="1"/>
    </xf>
    <xf numFmtId="0" fontId="12" fillId="0" borderId="1" xfId="0" applyFont="1" applyBorder="1" applyAlignment="1">
      <alignment wrapText="1"/>
    </xf>
    <xf numFmtId="4" fontId="0" fillId="0" borderId="1" xfId="0" applyNumberFormat="1" applyBorder="1" applyAlignment="1"/>
    <xf numFmtId="0" fontId="0" fillId="0" borderId="1" xfId="0" applyBorder="1"/>
    <xf numFmtId="0" fontId="1" fillId="0" borderId="0" xfId="1" applyFont="1" applyFill="1" applyBorder="1" applyAlignment="1">
      <alignment wrapText="1"/>
    </xf>
    <xf numFmtId="0" fontId="1" fillId="0" borderId="0" xfId="1" applyFont="1" applyFill="1" applyBorder="1" applyAlignment="1">
      <alignment horizontal="right" wrapText="1"/>
    </xf>
    <xf numFmtId="168" fontId="2" fillId="0" borderId="1" xfId="0" applyNumberFormat="1" applyFont="1" applyFill="1" applyBorder="1" applyAlignment="1">
      <alignment horizontal="right" wrapText="1"/>
    </xf>
    <xf numFmtId="0" fontId="1" fillId="0" borderId="0" xfId="1" applyFont="1" applyFill="1" applyBorder="1" applyAlignment="1">
      <alignment horizontal="right" wrapText="1"/>
    </xf>
    <xf numFmtId="168" fontId="2" fillId="0" borderId="1" xfId="1" applyNumberFormat="1" applyFont="1" applyFill="1" applyBorder="1" applyAlignment="1">
      <alignment horizontal="right" wrapText="1"/>
    </xf>
    <xf numFmtId="168" fontId="2" fillId="0" borderId="1" xfId="1" applyNumberFormat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center"/>
    </xf>
    <xf numFmtId="0" fontId="2" fillId="0" borderId="1" xfId="1" applyFont="1" applyFill="1" applyBorder="1" applyAlignment="1">
      <alignment horizontal="center" wrapText="1"/>
    </xf>
    <xf numFmtId="0" fontId="2" fillId="0" borderId="0" xfId="1" applyFont="1" applyFill="1" applyAlignment="1">
      <alignment horizontal="center" wrapText="1"/>
    </xf>
    <xf numFmtId="0" fontId="1" fillId="0" borderId="0" xfId="1" applyFont="1" applyFill="1" applyAlignment="1">
      <alignment wrapText="1"/>
    </xf>
    <xf numFmtId="0" fontId="2" fillId="0" borderId="2" xfId="1" applyFont="1" applyFill="1" applyBorder="1" applyAlignment="1">
      <alignment horizontal="center" wrapText="1"/>
    </xf>
    <xf numFmtId="0" fontId="2" fillId="0" borderId="2" xfId="1" applyFont="1" applyFill="1" applyBorder="1" applyAlignment="1">
      <alignment horizontal="center"/>
    </xf>
    <xf numFmtId="0" fontId="2" fillId="0" borderId="7" xfId="1" applyFont="1" applyFill="1" applyBorder="1" applyAlignment="1">
      <alignment horizontal="center" vertical="center"/>
    </xf>
    <xf numFmtId="0" fontId="2" fillId="0" borderId="6" xfId="1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 wrapText="1"/>
    </xf>
    <xf numFmtId="0" fontId="1" fillId="0" borderId="1" xfId="1" applyFont="1" applyFill="1" applyBorder="1" applyAlignment="1">
      <alignment horizontal="center"/>
    </xf>
    <xf numFmtId="0" fontId="1" fillId="0" borderId="1" xfId="1" applyFont="1" applyFill="1" applyBorder="1" applyAlignment="1">
      <alignment horizontal="center" wrapText="1"/>
    </xf>
    <xf numFmtId="49" fontId="2" fillId="0" borderId="1" xfId="1" applyNumberFormat="1" applyFont="1" applyFill="1" applyBorder="1" applyAlignment="1">
      <alignment horizontal="center"/>
    </xf>
    <xf numFmtId="0" fontId="2" fillId="0" borderId="3" xfId="1" applyFont="1" applyFill="1" applyBorder="1" applyAlignment="1">
      <alignment horizontal="center" wrapText="1"/>
    </xf>
    <xf numFmtId="0" fontId="2" fillId="0" borderId="5" xfId="1" applyFont="1" applyFill="1" applyBorder="1" applyAlignment="1">
      <alignment horizontal="center" wrapText="1"/>
    </xf>
    <xf numFmtId="0" fontId="2" fillId="0" borderId="4" xfId="1" applyFont="1" applyFill="1" applyBorder="1" applyAlignment="1">
      <alignment horizontal="center" wrapText="1"/>
    </xf>
    <xf numFmtId="0" fontId="1" fillId="0" borderId="3" xfId="1" applyFont="1" applyFill="1" applyBorder="1" applyAlignment="1">
      <alignment horizontal="center" wrapText="1"/>
    </xf>
    <xf numFmtId="0" fontId="1" fillId="0" borderId="5" xfId="1" applyFont="1" applyFill="1" applyBorder="1" applyAlignment="1">
      <alignment horizontal="center" wrapText="1"/>
    </xf>
    <xf numFmtId="0" fontId="1" fillId="0" borderId="4" xfId="1" applyFont="1" applyFill="1" applyBorder="1" applyAlignment="1">
      <alignment horizontal="center" wrapText="1"/>
    </xf>
    <xf numFmtId="0" fontId="3" fillId="0" borderId="1" xfId="1" applyFill="1" applyBorder="1" applyAlignment="1">
      <alignment horizontal="center" wrapText="1"/>
    </xf>
    <xf numFmtId="0" fontId="3" fillId="0" borderId="5" xfId="1" applyFill="1" applyBorder="1" applyAlignment="1">
      <alignment horizontal="center" wrapText="1"/>
    </xf>
    <xf numFmtId="0" fontId="3" fillId="0" borderId="4" xfId="1" applyFill="1" applyBorder="1" applyAlignment="1">
      <alignment horizontal="center" wrapText="1"/>
    </xf>
    <xf numFmtId="49" fontId="2" fillId="0" borderId="1" xfId="1" applyNumberFormat="1" applyFont="1" applyFill="1" applyBorder="1" applyAlignment="1">
      <alignment horizontal="center" wrapText="1"/>
    </xf>
    <xf numFmtId="168" fontId="1" fillId="0" borderId="1" xfId="1" applyNumberFormat="1" applyFont="1" applyFill="1" applyBorder="1" applyAlignment="1">
      <alignment horizontal="right" wrapText="1"/>
    </xf>
    <xf numFmtId="49" fontId="2" fillId="0" borderId="1" xfId="1" applyNumberFormat="1" applyFont="1" applyFill="1" applyBorder="1" applyAlignment="1" applyProtection="1">
      <alignment horizontal="center"/>
      <protection locked="0"/>
    </xf>
    <xf numFmtId="0" fontId="2" fillId="0" borderId="6" xfId="1" applyFont="1" applyFill="1" applyBorder="1" applyAlignment="1">
      <alignment horizontal="center"/>
    </xf>
    <xf numFmtId="168" fontId="2" fillId="0" borderId="7" xfId="1" applyNumberFormat="1" applyFont="1" applyFill="1" applyBorder="1" applyAlignment="1">
      <alignment horizontal="center" vertical="center" wrapText="1"/>
    </xf>
    <xf numFmtId="168" fontId="2" fillId="0" borderId="6" xfId="1" applyNumberFormat="1" applyFont="1" applyFill="1" applyBorder="1" applyAlignment="1">
      <alignment horizontal="center" vertical="center" wrapText="1"/>
    </xf>
    <xf numFmtId="4" fontId="2" fillId="0" borderId="7" xfId="1" applyNumberFormat="1" applyFont="1" applyFill="1" applyBorder="1" applyAlignment="1">
      <alignment horizontal="right" wrapText="1"/>
    </xf>
    <xf numFmtId="4" fontId="2" fillId="0" borderId="6" xfId="1" applyNumberFormat="1" applyFont="1" applyFill="1" applyBorder="1" applyAlignment="1">
      <alignment horizontal="right" wrapText="1"/>
    </xf>
    <xf numFmtId="168" fontId="2" fillId="0" borderId="7" xfId="1" applyNumberFormat="1" applyFont="1" applyFill="1" applyBorder="1" applyAlignment="1">
      <alignment horizontal="right" wrapText="1"/>
    </xf>
    <xf numFmtId="168" fontId="2" fillId="0" borderId="6" xfId="1" applyNumberFormat="1" applyFont="1" applyFill="1" applyBorder="1" applyAlignment="1">
      <alignment horizontal="right" wrapText="1"/>
    </xf>
    <xf numFmtId="0" fontId="1" fillId="0" borderId="7" xfId="1" applyFont="1" applyFill="1" applyBorder="1" applyAlignment="1">
      <alignment horizontal="center" vertical="top" wrapText="1"/>
    </xf>
    <xf numFmtId="0" fontId="1" fillId="0" borderId="6" xfId="1" applyFont="1" applyFill="1" applyBorder="1" applyAlignment="1">
      <alignment horizontal="center" vertical="top" wrapText="1"/>
    </xf>
    <xf numFmtId="0" fontId="1" fillId="0" borderId="7" xfId="1" applyFont="1" applyFill="1" applyBorder="1" applyAlignment="1">
      <alignment horizontal="center" vertical="center" wrapText="1"/>
    </xf>
    <xf numFmtId="0" fontId="1" fillId="0" borderId="6" xfId="1" applyFont="1" applyFill="1" applyBorder="1" applyAlignment="1">
      <alignment horizontal="center" vertical="center" wrapText="1"/>
    </xf>
    <xf numFmtId="49" fontId="1" fillId="0" borderId="7" xfId="1" applyNumberFormat="1" applyFont="1" applyFill="1" applyBorder="1" applyAlignment="1">
      <alignment horizontal="center" vertical="top" wrapText="1"/>
    </xf>
    <xf numFmtId="49" fontId="1" fillId="0" borderId="6" xfId="1" applyNumberFormat="1" applyFont="1" applyFill="1" applyBorder="1" applyAlignment="1">
      <alignment horizontal="center" vertical="top" wrapText="1"/>
    </xf>
    <xf numFmtId="168" fontId="2" fillId="0" borderId="1" xfId="0" applyNumberFormat="1" applyFont="1" applyFill="1" applyBorder="1" applyAlignment="1">
      <alignment horizontal="right" wrapText="1"/>
    </xf>
    <xf numFmtId="168" fontId="2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wrapText="1"/>
    </xf>
    <xf numFmtId="0" fontId="2" fillId="0" borderId="0" xfId="0" applyFont="1" applyFill="1"/>
    <xf numFmtId="0" fontId="1" fillId="0" borderId="7" xfId="0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wrapText="1"/>
    </xf>
    <xf numFmtId="0" fontId="1" fillId="0" borderId="1" xfId="0" applyFont="1" applyFill="1" applyBorder="1"/>
    <xf numFmtId="49" fontId="1" fillId="0" borderId="1" xfId="0" applyNumberFormat="1" applyFont="1" applyFill="1" applyBorder="1" applyAlignment="1">
      <alignment horizontal="center" wrapText="1"/>
    </xf>
    <xf numFmtId="49" fontId="1" fillId="0" borderId="1" xfId="0" applyNumberFormat="1" applyFont="1" applyFill="1" applyBorder="1" applyAlignment="1"/>
    <xf numFmtId="0" fontId="2" fillId="4" borderId="0" xfId="1" applyFont="1" applyFill="1" applyAlignment="1">
      <alignment horizontal="center" wrapText="1"/>
    </xf>
    <xf numFmtId="0" fontId="2" fillId="2" borderId="0" xfId="0" applyFont="1" applyFill="1" applyAlignment="1">
      <alignment horizontal="center" wrapText="1"/>
    </xf>
    <xf numFmtId="0" fontId="1" fillId="2" borderId="0" xfId="0" applyFont="1" applyFill="1" applyAlignment="1">
      <alignment wrapText="1"/>
    </xf>
    <xf numFmtId="0" fontId="0" fillId="2" borderId="0" xfId="0" applyFill="1" applyAlignment="1">
      <alignment horizontal="center" wrapText="1"/>
    </xf>
    <xf numFmtId="0" fontId="1" fillId="0" borderId="0" xfId="1" applyFont="1" applyFill="1" applyAlignment="1">
      <alignment horizontal="right"/>
    </xf>
    <xf numFmtId="0" fontId="1" fillId="0" borderId="0" xfId="1" applyFont="1" applyFill="1" applyAlignment="1">
      <alignment horizontal="right" wrapText="1"/>
    </xf>
    <xf numFmtId="0" fontId="1" fillId="0" borderId="0" xfId="1" applyFont="1" applyAlignment="1">
      <alignment wrapText="1"/>
    </xf>
    <xf numFmtId="0" fontId="1" fillId="0" borderId="3" xfId="1" applyFont="1" applyBorder="1" applyAlignment="1">
      <alignment horizontal="left" wrapText="1"/>
    </xf>
    <xf numFmtId="0" fontId="1" fillId="0" borderId="5" xfId="1" applyFont="1" applyBorder="1" applyAlignment="1">
      <alignment horizontal="left" wrapText="1"/>
    </xf>
    <xf numFmtId="0" fontId="1" fillId="0" borderId="4" xfId="1" applyFont="1" applyBorder="1" applyAlignment="1">
      <alignment horizontal="left" wrapText="1"/>
    </xf>
    <xf numFmtId="0" fontId="2" fillId="0" borderId="0" xfId="1" applyFont="1" applyAlignment="1">
      <alignment horizontal="center" wrapText="1"/>
    </xf>
    <xf numFmtId="0" fontId="2" fillId="0" borderId="3" xfId="1" applyFont="1" applyBorder="1" applyAlignment="1">
      <alignment vertical="center" wrapText="1"/>
    </xf>
    <xf numFmtId="0" fontId="2" fillId="0" borderId="5" xfId="1" applyFont="1" applyBorder="1" applyAlignment="1">
      <alignment vertical="center" wrapText="1"/>
    </xf>
    <xf numFmtId="0" fontId="2" fillId="0" borderId="4" xfId="1" applyFont="1" applyBorder="1" applyAlignment="1">
      <alignment vertical="center" wrapText="1"/>
    </xf>
    <xf numFmtId="0" fontId="2" fillId="0" borderId="1" xfId="1" applyFont="1" applyBorder="1" applyAlignment="1">
      <alignment wrapText="1"/>
    </xf>
    <xf numFmtId="0" fontId="1" fillId="0" borderId="1" xfId="1" applyFont="1" applyBorder="1" applyAlignment="1">
      <alignment wrapText="1"/>
    </xf>
    <xf numFmtId="0" fontId="1" fillId="0" borderId="1" xfId="1" applyFont="1" applyBorder="1" applyAlignment="1">
      <alignment horizontal="center" wrapText="1"/>
    </xf>
    <xf numFmtId="0" fontId="2" fillId="0" borderId="1" xfId="1" applyFont="1" applyBorder="1" applyAlignment="1">
      <alignment horizontal="left" wrapText="1"/>
    </xf>
    <xf numFmtId="0" fontId="1" fillId="0" borderId="1" xfId="1" applyFont="1" applyBorder="1" applyAlignment="1">
      <alignment horizontal="left" wrapText="1"/>
    </xf>
    <xf numFmtId="0" fontId="27" fillId="0" borderId="0" xfId="11" applyFont="1" applyAlignment="1">
      <alignment horizontal="center" wrapText="1"/>
    </xf>
    <xf numFmtId="0" fontId="3" fillId="0" borderId="0" xfId="11" applyAlignment="1">
      <alignment wrapText="1"/>
    </xf>
    <xf numFmtId="0" fontId="12" fillId="0" borderId="1" xfId="0" applyFont="1" applyFill="1" applyBorder="1" applyAlignment="1">
      <alignment horizontal="center" vertical="top" wrapText="1"/>
    </xf>
    <xf numFmtId="0" fontId="12" fillId="0" borderId="3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top" wrapText="1"/>
    </xf>
    <xf numFmtId="0" fontId="27" fillId="0" borderId="0" xfId="0" applyFont="1" applyAlignment="1">
      <alignment horizontal="center" wrapText="1"/>
    </xf>
    <xf numFmtId="0" fontId="27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1" applyFont="1" applyFill="1" applyAlignment="1">
      <alignment horizontal="center"/>
    </xf>
    <xf numFmtId="168" fontId="2" fillId="0" borderId="0" xfId="0" applyNumberFormat="1" applyFont="1" applyFill="1" applyAlignment="1">
      <alignment horizontal="right"/>
    </xf>
    <xf numFmtId="168" fontId="2" fillId="0" borderId="1" xfId="0" applyNumberFormat="1" applyFont="1" applyFill="1" applyBorder="1" applyAlignment="1">
      <alignment horizontal="right"/>
    </xf>
    <xf numFmtId="168" fontId="6" fillId="0" borderId="1" xfId="0" applyNumberFormat="1" applyFont="1" applyFill="1" applyBorder="1" applyAlignment="1">
      <alignment horizontal="right" wrapText="1"/>
    </xf>
    <xf numFmtId="168" fontId="24" fillId="0" borderId="1" xfId="0" applyNumberFormat="1" applyFont="1" applyFill="1" applyBorder="1" applyAlignment="1">
      <alignment horizontal="right"/>
    </xf>
    <xf numFmtId="168" fontId="2" fillId="2" borderId="1" xfId="0" applyNumberFormat="1" applyFont="1" applyFill="1" applyBorder="1" applyAlignment="1">
      <alignment horizontal="center" vertical="center" wrapText="1"/>
    </xf>
    <xf numFmtId="168" fontId="24" fillId="2" borderId="1" xfId="0" applyNumberFormat="1" applyFont="1" applyFill="1" applyBorder="1" applyAlignment="1"/>
  </cellXfs>
  <cellStyles count="181">
    <cellStyle name="Обычный" xfId="0" builtinId="0"/>
    <cellStyle name="Обычный 10" xfId="1"/>
    <cellStyle name="Обычный 11" xfId="2"/>
    <cellStyle name="Обычный 12" xfId="3"/>
    <cellStyle name="Обычный 13" xfId="4"/>
    <cellStyle name="Обычный 14" xfId="5"/>
    <cellStyle name="Обычный 15" xfId="6"/>
    <cellStyle name="Обычный 16" xfId="7"/>
    <cellStyle name="Обычный 17" xfId="8"/>
    <cellStyle name="Обычный 18" xfId="9"/>
    <cellStyle name="Обычный 19" xfId="10"/>
    <cellStyle name="Обычный 2" xfId="11"/>
    <cellStyle name="Обычный 2 10" xfId="12"/>
    <cellStyle name="Обычный 2 11" xfId="13"/>
    <cellStyle name="Обычный 2 12" xfId="14"/>
    <cellStyle name="Обычный 2 13" xfId="15"/>
    <cellStyle name="Обычный 2 14" xfId="16"/>
    <cellStyle name="Обычный 2 15" xfId="17"/>
    <cellStyle name="Обычный 2 16" xfId="18"/>
    <cellStyle name="Обычный 2 17" xfId="19"/>
    <cellStyle name="Обычный 2 18" xfId="20"/>
    <cellStyle name="Обычный 2 19" xfId="21"/>
    <cellStyle name="Обычный 2 2" xfId="22"/>
    <cellStyle name="Обычный 2 2 2" xfId="23"/>
    <cellStyle name="Обычный 2 2 3" xfId="24"/>
    <cellStyle name="Обычный 2 2 4" xfId="25"/>
    <cellStyle name="Обычный 2 20" xfId="26"/>
    <cellStyle name="Обычный 2 21" xfId="27"/>
    <cellStyle name="Обычный 2 22" xfId="28"/>
    <cellStyle name="Обычный 2 23" xfId="29"/>
    <cellStyle name="Обычный 2 24" xfId="30"/>
    <cellStyle name="Обычный 2 25" xfId="31"/>
    <cellStyle name="Обычный 2 26" xfId="32"/>
    <cellStyle name="Обычный 2 27" xfId="33"/>
    <cellStyle name="Обычный 2 28" xfId="34"/>
    <cellStyle name="Обычный 2 29" xfId="35"/>
    <cellStyle name="Обычный 2 3" xfId="36"/>
    <cellStyle name="Обычный 2 30" xfId="37"/>
    <cellStyle name="Обычный 2 31" xfId="38"/>
    <cellStyle name="Обычный 2 32" xfId="39"/>
    <cellStyle name="Обычный 2 33" xfId="40"/>
    <cellStyle name="Обычный 2 34" xfId="41"/>
    <cellStyle name="Обычный 2 35" xfId="42"/>
    <cellStyle name="Обычный 2 36" xfId="43"/>
    <cellStyle name="Обычный 2 37" xfId="44"/>
    <cellStyle name="Обычный 2 38" xfId="45"/>
    <cellStyle name="Обычный 2 39" xfId="46"/>
    <cellStyle name="Обычный 2 4" xfId="47"/>
    <cellStyle name="Обычный 2 40" xfId="48"/>
    <cellStyle name="Обычный 2 41" xfId="49"/>
    <cellStyle name="Обычный 2 42" xfId="50"/>
    <cellStyle name="Обычный 2 43" xfId="51"/>
    <cellStyle name="Обычный 2 44" xfId="52"/>
    <cellStyle name="Обычный 2 45" xfId="53"/>
    <cellStyle name="Обычный 2 46" xfId="54"/>
    <cellStyle name="Обычный 2 47" xfId="55"/>
    <cellStyle name="Обычный 2 48" xfId="56"/>
    <cellStyle name="Обычный 2 49" xfId="57"/>
    <cellStyle name="Обычный 2 5" xfId="58"/>
    <cellStyle name="Обычный 2 50" xfId="59"/>
    <cellStyle name="Обычный 2 51" xfId="60"/>
    <cellStyle name="Обычный 2 52" xfId="61"/>
    <cellStyle name="Обычный 2 53" xfId="62"/>
    <cellStyle name="Обычный 2 54" xfId="63"/>
    <cellStyle name="Обычный 2 55" xfId="64"/>
    <cellStyle name="Обычный 2 56" xfId="65"/>
    <cellStyle name="Обычный 2 57" xfId="66"/>
    <cellStyle name="Обычный 2 58" xfId="67"/>
    <cellStyle name="Обычный 2 59" xfId="68"/>
    <cellStyle name="Обычный 2 6" xfId="69"/>
    <cellStyle name="Обычный 2 60" xfId="70"/>
    <cellStyle name="Обычный 2 61" xfId="71"/>
    <cellStyle name="Обычный 2 62" xfId="72"/>
    <cellStyle name="Обычный 2 63" xfId="73"/>
    <cellStyle name="Обычный 2 64" xfId="74"/>
    <cellStyle name="Обычный 2 65" xfId="75"/>
    <cellStyle name="Обычный 2 66" xfId="76"/>
    <cellStyle name="Обычный 2 67" xfId="77"/>
    <cellStyle name="Обычный 2 68" xfId="78"/>
    <cellStyle name="Обычный 2 69" xfId="79"/>
    <cellStyle name="Обычный 2 7" xfId="80"/>
    <cellStyle name="Обычный 2 70" xfId="81"/>
    <cellStyle name="Обычный 2 71" xfId="82"/>
    <cellStyle name="Обычный 2 72" xfId="83"/>
    <cellStyle name="Обычный 2 73" xfId="84"/>
    <cellStyle name="Обычный 2 74" xfId="85"/>
    <cellStyle name="Обычный 2 75" xfId="86"/>
    <cellStyle name="Обычный 2 76" xfId="87"/>
    <cellStyle name="Обычный 2 77" xfId="88"/>
    <cellStyle name="Обычный 2 78" xfId="89"/>
    <cellStyle name="Обычный 2 79" xfId="90"/>
    <cellStyle name="Обычный 2 8" xfId="91"/>
    <cellStyle name="Обычный 2 80" xfId="92"/>
    <cellStyle name="Обычный 2 81" xfId="93"/>
    <cellStyle name="Обычный 2 82" xfId="94"/>
    <cellStyle name="Обычный 2 83" xfId="95"/>
    <cellStyle name="Обычный 2 84" xfId="96"/>
    <cellStyle name="Обычный 2 85" xfId="97"/>
    <cellStyle name="Обычный 2 86" xfId="98"/>
    <cellStyle name="Обычный 2 87" xfId="99"/>
    <cellStyle name="Обычный 2 88" xfId="100"/>
    <cellStyle name="Обычный 2 89" xfId="101"/>
    <cellStyle name="Обычный 2 9" xfId="102"/>
    <cellStyle name="Обычный 20" xfId="103"/>
    <cellStyle name="Обычный 21" xfId="104"/>
    <cellStyle name="Обычный 22" xfId="105"/>
    <cellStyle name="Обычный 23" xfId="106"/>
    <cellStyle name="Обычный 24" xfId="107"/>
    <cellStyle name="Обычный 25" xfId="108"/>
    <cellStyle name="Обычный 26" xfId="109"/>
    <cellStyle name="Обычный 27" xfId="110"/>
    <cellStyle name="Обычный 28" xfId="111"/>
    <cellStyle name="Обычный 29" xfId="112"/>
    <cellStyle name="Обычный 3 2" xfId="113"/>
    <cellStyle name="Обычный 3 3" xfId="114"/>
    <cellStyle name="Обычный 3 4" xfId="115"/>
    <cellStyle name="Обычный 3 7" xfId="116"/>
    <cellStyle name="Обычный 30" xfId="117"/>
    <cellStyle name="Обычный 31" xfId="118"/>
    <cellStyle name="Обычный 32" xfId="119"/>
    <cellStyle name="Обычный 33" xfId="120"/>
    <cellStyle name="Обычный 34" xfId="121"/>
    <cellStyle name="Обычный 35" xfId="122"/>
    <cellStyle name="Обычный 36" xfId="123"/>
    <cellStyle name="Обычный 37" xfId="124"/>
    <cellStyle name="Обычный 38" xfId="125"/>
    <cellStyle name="Обычный 39" xfId="126"/>
    <cellStyle name="Обычный 4" xfId="127"/>
    <cellStyle name="Обычный 40" xfId="128"/>
    <cellStyle name="Обычный 41" xfId="129"/>
    <cellStyle name="Обычный 42" xfId="130"/>
    <cellStyle name="Обычный 43" xfId="131"/>
    <cellStyle name="Обычный 44" xfId="132"/>
    <cellStyle name="Обычный 45" xfId="133"/>
    <cellStyle name="Обычный 46" xfId="134"/>
    <cellStyle name="Обычный 47" xfId="135"/>
    <cellStyle name="Обычный 48" xfId="136"/>
    <cellStyle name="Обычный 49" xfId="137"/>
    <cellStyle name="Обычный 5" xfId="138"/>
    <cellStyle name="Обычный 50" xfId="139"/>
    <cellStyle name="Обычный 51" xfId="140"/>
    <cellStyle name="Обычный 52" xfId="141"/>
    <cellStyle name="Обычный 53" xfId="142"/>
    <cellStyle name="Обычный 54" xfId="143"/>
    <cellStyle name="Обычный 55" xfId="144"/>
    <cellStyle name="Обычный 56" xfId="145"/>
    <cellStyle name="Обычный 57" xfId="146"/>
    <cellStyle name="Обычный 58" xfId="147"/>
    <cellStyle name="Обычный 59" xfId="148"/>
    <cellStyle name="Обычный 6" xfId="149"/>
    <cellStyle name="Обычный 60" xfId="150"/>
    <cellStyle name="Обычный 61" xfId="151"/>
    <cellStyle name="Обычный 62" xfId="152"/>
    <cellStyle name="Обычный 63" xfId="153"/>
    <cellStyle name="Обычный 64" xfId="154"/>
    <cellStyle name="Обычный 65" xfId="155"/>
    <cellStyle name="Обычный 66" xfId="156"/>
    <cellStyle name="Обычный 67" xfId="157"/>
    <cellStyle name="Обычный 68" xfId="158"/>
    <cellStyle name="Обычный 69" xfId="159"/>
    <cellStyle name="Обычный 7" xfId="160"/>
    <cellStyle name="Обычный 70" xfId="161"/>
    <cellStyle name="Обычный 71" xfId="162"/>
    <cellStyle name="Обычный 72" xfId="163"/>
    <cellStyle name="Обычный 73" xfId="164"/>
    <cellStyle name="Обычный 74" xfId="165"/>
    <cellStyle name="Обычный 75" xfId="166"/>
    <cellStyle name="Обычный 76" xfId="167"/>
    <cellStyle name="Обычный 77" xfId="168"/>
    <cellStyle name="Обычный 78" xfId="169"/>
    <cellStyle name="Обычный 79" xfId="170"/>
    <cellStyle name="Обычный 8" xfId="171"/>
    <cellStyle name="Обычный 80" xfId="172"/>
    <cellStyle name="Обычный 81" xfId="173"/>
    <cellStyle name="Обычный 82" xfId="174"/>
    <cellStyle name="Обычный 83" xfId="175"/>
    <cellStyle name="Обычный 84" xfId="176"/>
    <cellStyle name="Обычный 85" xfId="177"/>
    <cellStyle name="Обычный 86" xfId="178"/>
    <cellStyle name="Обычный 9" xfId="179"/>
    <cellStyle name="Обычный_Поправки к 20.04.05." xfId="18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139"/>
  <sheetViews>
    <sheetView view="pageBreakPreview" topLeftCell="A130" zoomScale="60" workbookViewId="0">
      <selection activeCell="AE147" sqref="AE147"/>
    </sheetView>
  </sheetViews>
  <sheetFormatPr defaultRowHeight="12.75"/>
  <cols>
    <col min="1" max="1" width="10.7109375" style="68" bestFit="1" customWidth="1"/>
    <col min="2" max="2" width="9.140625" style="68"/>
    <col min="3" max="3" width="4.42578125" style="68" customWidth="1"/>
    <col min="4" max="4" width="59.28515625" style="41" customWidth="1"/>
    <col min="5" max="5" width="0.140625" style="41" hidden="1" customWidth="1"/>
    <col min="6" max="7" width="0" style="41" hidden="1" customWidth="1"/>
    <col min="8" max="8" width="0.140625" style="198" hidden="1" customWidth="1"/>
    <col min="9" max="9" width="12.5703125" style="198" hidden="1" customWidth="1"/>
    <col min="10" max="10" width="0.140625" style="198" hidden="1" customWidth="1"/>
    <col min="11" max="11" width="12.5703125" style="198" hidden="1" customWidth="1"/>
    <col min="12" max="12" width="0.140625" style="198" hidden="1" customWidth="1"/>
    <col min="13" max="13" width="12.5703125" style="198" hidden="1" customWidth="1"/>
    <col min="14" max="14" width="0.28515625" style="198" hidden="1" customWidth="1"/>
    <col min="15" max="21" width="12.5703125" style="198" hidden="1" customWidth="1"/>
    <col min="22" max="22" width="0.28515625" style="198" hidden="1" customWidth="1"/>
    <col min="23" max="23" width="12.5703125" style="198" hidden="1" customWidth="1"/>
    <col min="24" max="26" width="12.5703125" style="198" customWidth="1"/>
    <col min="27" max="16384" width="9.140625" style="22"/>
  </cols>
  <sheetData>
    <row r="1" spans="1:26" ht="12.75" customHeight="1">
      <c r="A1" s="365" t="s">
        <v>823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5"/>
      <c r="M1" s="365"/>
      <c r="N1" s="365"/>
      <c r="O1" s="365"/>
      <c r="P1" s="365"/>
      <c r="Q1" s="365"/>
      <c r="R1" s="365"/>
      <c r="S1" s="365"/>
      <c r="T1" s="365"/>
      <c r="U1" s="365"/>
      <c r="V1" s="365"/>
      <c r="W1" s="365"/>
      <c r="X1" s="365"/>
      <c r="Y1" s="365"/>
      <c r="Z1" s="365"/>
    </row>
    <row r="2" spans="1:26" ht="12.75" customHeight="1">
      <c r="A2" s="365" t="s">
        <v>317</v>
      </c>
      <c r="B2" s="365"/>
      <c r="C2" s="365"/>
      <c r="D2" s="365"/>
      <c r="E2" s="365"/>
      <c r="F2" s="365"/>
      <c r="G2" s="365"/>
      <c r="H2" s="365"/>
      <c r="I2" s="365"/>
      <c r="J2" s="365"/>
      <c r="K2" s="365"/>
      <c r="L2" s="365"/>
      <c r="M2" s="365"/>
      <c r="N2" s="365"/>
      <c r="O2" s="365"/>
      <c r="P2" s="365"/>
      <c r="Q2" s="365"/>
      <c r="R2" s="365"/>
      <c r="S2" s="365"/>
      <c r="T2" s="365"/>
      <c r="U2" s="365"/>
      <c r="V2" s="365"/>
      <c r="W2" s="365"/>
      <c r="X2" s="365"/>
      <c r="Y2" s="365"/>
      <c r="Z2" s="365"/>
    </row>
    <row r="3" spans="1:26" ht="12.75" customHeight="1">
      <c r="A3" s="365" t="s">
        <v>318</v>
      </c>
      <c r="B3" s="365"/>
      <c r="C3" s="365"/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  <c r="O3" s="365"/>
      <c r="P3" s="365"/>
      <c r="Q3" s="365"/>
      <c r="R3" s="365"/>
      <c r="S3" s="365"/>
      <c r="T3" s="365"/>
      <c r="U3" s="365"/>
      <c r="V3" s="365"/>
      <c r="W3" s="365"/>
      <c r="X3" s="365"/>
      <c r="Y3" s="365"/>
      <c r="Z3" s="365"/>
    </row>
    <row r="4" spans="1:26">
      <c r="A4" s="41"/>
      <c r="B4" s="323"/>
      <c r="C4" s="323"/>
      <c r="D4" s="365" t="s">
        <v>987</v>
      </c>
      <c r="E4" s="365"/>
      <c r="F4" s="365"/>
      <c r="G4" s="365"/>
      <c r="H4" s="365"/>
      <c r="I4" s="365"/>
      <c r="J4" s="365"/>
      <c r="K4" s="365"/>
      <c r="L4" s="365"/>
      <c r="M4" s="365"/>
      <c r="N4" s="365"/>
      <c r="O4" s="365"/>
      <c r="P4" s="365"/>
      <c r="Q4" s="365"/>
      <c r="R4" s="365"/>
      <c r="S4" s="365"/>
      <c r="T4" s="365"/>
      <c r="U4" s="365"/>
      <c r="V4" s="365"/>
      <c r="W4" s="365"/>
      <c r="X4" s="365"/>
      <c r="Y4" s="365"/>
      <c r="Z4" s="365"/>
    </row>
    <row r="5" spans="1:26">
      <c r="A5" s="41"/>
      <c r="B5" s="323"/>
      <c r="C5" s="323"/>
      <c r="D5" s="365" t="s">
        <v>988</v>
      </c>
      <c r="E5" s="365"/>
      <c r="F5" s="365"/>
      <c r="G5" s="365"/>
      <c r="H5" s="365"/>
      <c r="I5" s="365"/>
      <c r="J5" s="365"/>
      <c r="K5" s="365"/>
      <c r="L5" s="365"/>
      <c r="M5" s="365"/>
      <c r="N5" s="365"/>
      <c r="O5" s="365"/>
      <c r="P5" s="365"/>
      <c r="Q5" s="365"/>
      <c r="R5" s="365"/>
      <c r="S5" s="365"/>
      <c r="T5" s="365"/>
      <c r="U5" s="365"/>
      <c r="V5" s="365"/>
      <c r="W5" s="365"/>
      <c r="X5" s="365"/>
      <c r="Y5" s="365"/>
      <c r="Z5" s="365"/>
    </row>
    <row r="6" spans="1:26">
      <c r="A6" s="41"/>
      <c r="B6" s="323"/>
      <c r="C6" s="323"/>
      <c r="D6" s="365" t="s">
        <v>810</v>
      </c>
      <c r="E6" s="365"/>
      <c r="F6" s="365"/>
      <c r="G6" s="365"/>
      <c r="H6" s="365"/>
      <c r="I6" s="365"/>
      <c r="J6" s="365"/>
      <c r="K6" s="365"/>
      <c r="L6" s="365"/>
      <c r="M6" s="365"/>
      <c r="N6" s="365"/>
      <c r="O6" s="365"/>
      <c r="P6" s="365"/>
      <c r="Q6" s="365"/>
      <c r="R6" s="365"/>
      <c r="S6" s="365"/>
      <c r="T6" s="365"/>
      <c r="U6" s="365"/>
      <c r="V6" s="365"/>
      <c r="W6" s="365"/>
      <c r="X6" s="365"/>
      <c r="Y6" s="365"/>
      <c r="Z6" s="365"/>
    </row>
    <row r="7" spans="1:26">
      <c r="A7" s="41"/>
      <c r="B7" s="350"/>
      <c r="C7" s="350"/>
      <c r="D7" s="363"/>
      <c r="E7" s="363"/>
      <c r="F7" s="363"/>
      <c r="G7" s="363"/>
      <c r="H7" s="363"/>
      <c r="I7" s="363"/>
      <c r="J7" s="363"/>
      <c r="K7" s="363"/>
      <c r="L7" s="363"/>
      <c r="M7" s="363"/>
      <c r="N7" s="363"/>
      <c r="O7" s="363"/>
      <c r="P7" s="363"/>
      <c r="Q7" s="363"/>
      <c r="R7" s="363"/>
      <c r="S7" s="363"/>
      <c r="T7" s="363"/>
      <c r="U7" s="363"/>
      <c r="V7" s="363"/>
      <c r="W7" s="363"/>
      <c r="X7" s="365" t="s">
        <v>989</v>
      </c>
      <c r="Y7" s="365"/>
      <c r="Z7" s="365"/>
    </row>
    <row r="8" spans="1:26">
      <c r="A8" s="41"/>
      <c r="B8" s="323"/>
      <c r="C8" s="323"/>
      <c r="D8" s="365" t="s">
        <v>973</v>
      </c>
      <c r="E8" s="365"/>
      <c r="F8" s="365"/>
      <c r="G8" s="365"/>
      <c r="H8" s="365"/>
      <c r="I8" s="365"/>
      <c r="J8" s="365"/>
      <c r="K8" s="365"/>
      <c r="L8" s="365"/>
      <c r="M8" s="365"/>
      <c r="N8" s="365"/>
      <c r="O8" s="365"/>
      <c r="P8" s="365"/>
      <c r="Q8" s="365"/>
      <c r="R8" s="365"/>
      <c r="S8" s="365"/>
      <c r="T8" s="365"/>
      <c r="U8" s="365"/>
      <c r="V8" s="365"/>
      <c r="W8" s="365"/>
      <c r="X8" s="365"/>
      <c r="Y8" s="365"/>
      <c r="Z8" s="365"/>
    </row>
    <row r="9" spans="1:26" ht="32.25" customHeight="1">
      <c r="A9" s="41"/>
      <c r="B9" s="323"/>
      <c r="C9" s="323"/>
      <c r="D9" s="325"/>
      <c r="E9" s="323"/>
      <c r="F9" s="323"/>
      <c r="G9" s="323"/>
      <c r="H9" s="324"/>
      <c r="I9" s="324"/>
      <c r="J9" s="324"/>
      <c r="K9" s="324"/>
      <c r="L9" s="324"/>
      <c r="M9" s="324"/>
      <c r="N9" s="324"/>
      <c r="O9" s="324"/>
      <c r="P9" s="324"/>
      <c r="Q9" s="324"/>
      <c r="R9" s="324"/>
      <c r="S9" s="324"/>
      <c r="T9" s="324"/>
      <c r="U9" s="324"/>
      <c r="V9" s="324"/>
      <c r="W9" s="324"/>
      <c r="X9" s="324"/>
      <c r="Y9" s="324"/>
      <c r="Z9" s="324"/>
    </row>
    <row r="10" spans="1:26" ht="28.5" customHeight="1">
      <c r="A10" s="370" t="s">
        <v>974</v>
      </c>
      <c r="B10" s="370"/>
      <c r="C10" s="370"/>
      <c r="D10" s="370"/>
      <c r="E10" s="371"/>
      <c r="F10" s="371"/>
      <c r="G10" s="371"/>
    </row>
    <row r="11" spans="1:26" ht="20.25" customHeight="1">
      <c r="B11" s="372"/>
      <c r="C11" s="372"/>
      <c r="D11" s="373"/>
      <c r="E11" s="373"/>
      <c r="H11" s="324" t="s">
        <v>319</v>
      </c>
      <c r="I11" s="324" t="s">
        <v>319</v>
      </c>
      <c r="J11" s="324" t="s">
        <v>319</v>
      </c>
      <c r="K11" s="324" t="s">
        <v>319</v>
      </c>
      <c r="L11" s="324" t="s">
        <v>319</v>
      </c>
      <c r="M11" s="324" t="s">
        <v>319</v>
      </c>
      <c r="N11" s="324" t="s">
        <v>319</v>
      </c>
      <c r="O11" s="324" t="s">
        <v>319</v>
      </c>
      <c r="P11" s="324" t="s">
        <v>319</v>
      </c>
      <c r="Q11" s="324" t="s">
        <v>319</v>
      </c>
      <c r="R11" s="324" t="s">
        <v>319</v>
      </c>
      <c r="S11" s="324" t="s">
        <v>319</v>
      </c>
      <c r="T11" s="324" t="s">
        <v>319</v>
      </c>
      <c r="U11" s="324" t="s">
        <v>319</v>
      </c>
      <c r="V11" s="324" t="s">
        <v>319</v>
      </c>
      <c r="W11" s="324" t="s">
        <v>319</v>
      </c>
      <c r="X11" s="324"/>
      <c r="Y11" s="324"/>
      <c r="Z11" s="324" t="s">
        <v>319</v>
      </c>
    </row>
    <row r="12" spans="1:26" ht="12.75" customHeight="1">
      <c r="A12" s="369" t="s">
        <v>366</v>
      </c>
      <c r="B12" s="369"/>
      <c r="C12" s="369"/>
      <c r="D12" s="374" t="s">
        <v>367</v>
      </c>
      <c r="E12" s="47"/>
      <c r="F12" s="376" t="s">
        <v>326</v>
      </c>
      <c r="G12" s="376" t="s">
        <v>326</v>
      </c>
      <c r="H12" s="366" t="s">
        <v>807</v>
      </c>
      <c r="I12" s="366" t="s">
        <v>807</v>
      </c>
      <c r="J12" s="366" t="s">
        <v>807</v>
      </c>
      <c r="K12" s="366" t="s">
        <v>807</v>
      </c>
      <c r="L12" s="366" t="s">
        <v>807</v>
      </c>
      <c r="M12" s="390" t="s">
        <v>807</v>
      </c>
      <c r="N12" s="366" t="s">
        <v>807</v>
      </c>
      <c r="O12" s="366" t="s">
        <v>807</v>
      </c>
      <c r="P12" s="366" t="s">
        <v>807</v>
      </c>
      <c r="Q12" s="366" t="s">
        <v>807</v>
      </c>
      <c r="R12" s="366" t="s">
        <v>807</v>
      </c>
      <c r="S12" s="366" t="s">
        <v>807</v>
      </c>
      <c r="T12" s="366" t="s">
        <v>807</v>
      </c>
      <c r="U12" s="366" t="s">
        <v>807</v>
      </c>
      <c r="V12" s="366" t="s">
        <v>807</v>
      </c>
      <c r="W12" s="366" t="s">
        <v>807</v>
      </c>
      <c r="X12" s="367" t="s">
        <v>963</v>
      </c>
      <c r="Y12" s="367" t="s">
        <v>964</v>
      </c>
      <c r="Z12" s="367" t="s">
        <v>962</v>
      </c>
    </row>
    <row r="13" spans="1:26" ht="21.75" customHeight="1">
      <c r="A13" s="369"/>
      <c r="B13" s="369"/>
      <c r="C13" s="369"/>
      <c r="D13" s="375"/>
      <c r="E13" s="47"/>
      <c r="F13" s="376"/>
      <c r="G13" s="376"/>
      <c r="H13" s="366"/>
      <c r="I13" s="366"/>
      <c r="J13" s="366"/>
      <c r="K13" s="366"/>
      <c r="L13" s="366"/>
      <c r="M13" s="390"/>
      <c r="N13" s="366"/>
      <c r="O13" s="366"/>
      <c r="P13" s="366"/>
      <c r="Q13" s="366"/>
      <c r="R13" s="366"/>
      <c r="S13" s="366"/>
      <c r="T13" s="366"/>
      <c r="U13" s="366"/>
      <c r="V13" s="366"/>
      <c r="W13" s="366"/>
      <c r="X13" s="367"/>
      <c r="Y13" s="367"/>
      <c r="Z13" s="367"/>
    </row>
    <row r="14" spans="1:26">
      <c r="A14" s="368" t="s">
        <v>368</v>
      </c>
      <c r="B14" s="368"/>
      <c r="C14" s="368"/>
      <c r="D14" s="326" t="s">
        <v>369</v>
      </c>
      <c r="E14" s="327" t="e">
        <f>SUM(E15+E27+#REF!+E40+E44+E47+E57+#REF!+E72+E79+E102+#REF!)</f>
        <v>#REF!</v>
      </c>
      <c r="F14" s="327" t="e">
        <f>SUM(F15+F27+F40+F44+F47+F57+F76+F72+F79+F102+#REF!+F65)</f>
        <v>#REF!</v>
      </c>
      <c r="G14" s="327" t="e">
        <f>SUM(G15+G27+G40+G44+G47+G57+G76+G72+G79+G102+#REF!+G65)</f>
        <v>#REF!</v>
      </c>
      <c r="H14" s="328">
        <f>SUM(H15+H27+H40+H44+H47+H57+H76+H72+H79+H102+H65+H21)</f>
        <v>40137.07</v>
      </c>
      <c r="I14" s="328">
        <f>SUM(J14-H14)</f>
        <v>-4469</v>
      </c>
      <c r="J14" s="328">
        <f>SUM(J15+J27+J40+J44+J47+J57+J76+J72+J79+J102+J65+J21)</f>
        <v>35668.07</v>
      </c>
      <c r="K14" s="328">
        <f>SUM(L14-J14)</f>
        <v>-64</v>
      </c>
      <c r="L14" s="328">
        <f>SUM(L15+L27+L40+L44+L47+L57+L76+L72+L79+L102+L65+L21)</f>
        <v>35604.07</v>
      </c>
      <c r="M14" s="199" t="e">
        <f>SUM(#REF!-L14)</f>
        <v>#REF!</v>
      </c>
      <c r="N14" s="328">
        <f>SUM(N15+N27+N40+N44+N47+N57+N76+N72+N79+N102+N65+N21)</f>
        <v>35604.07</v>
      </c>
      <c r="O14" s="328">
        <f>SUM(P14-N14)</f>
        <v>0</v>
      </c>
      <c r="P14" s="328">
        <f>SUM(P15+P27+P40+P44+P47+P57+P76+P72+P79+P102+P65+P21)</f>
        <v>35604.07</v>
      </c>
      <c r="Q14" s="328">
        <f>SUM(R14-P14)</f>
        <v>0</v>
      </c>
      <c r="R14" s="328">
        <f>SUM(R15+R27+R40+R44+R47+R57+R76+R72+R79+R102+R65+R21)</f>
        <v>35604.07</v>
      </c>
      <c r="S14" s="328" t="e">
        <f>SUM(#REF!-R14)</f>
        <v>#REF!</v>
      </c>
      <c r="T14" s="328">
        <f>SUM(T15+T27+T40+T44+T47+T57+T76+T72+T79+T102+T65+T21)</f>
        <v>35604.07</v>
      </c>
      <c r="U14" s="328">
        <f>V14-T14</f>
        <v>0</v>
      </c>
      <c r="V14" s="328">
        <f>SUM(V15+V27+V40+V44+V47+V57+V76+V72+V79+V102+V65+V21)</f>
        <v>35604.07</v>
      </c>
      <c r="W14" s="328">
        <f>SUM(X14-V14)</f>
        <v>0</v>
      </c>
      <c r="X14" s="328">
        <f>SUM(X15+X27+X40+X44+X47+X57+X76+X72+X79+X102+X65+X21)</f>
        <v>35604.07</v>
      </c>
      <c r="Y14" s="328">
        <f>SUM(Y15+Y27+Y40+Y44+Y47+Y57+Y76+Y72+Y79+Y102+Y65+Y21)</f>
        <v>33918.200000000004</v>
      </c>
      <c r="Z14" s="328">
        <f>Y14/X14*100</f>
        <v>95.264951450775158</v>
      </c>
    </row>
    <row r="15" spans="1:26">
      <c r="A15" s="368" t="s">
        <v>370</v>
      </c>
      <c r="B15" s="368"/>
      <c r="C15" s="368"/>
      <c r="D15" s="326" t="s">
        <v>371</v>
      </c>
      <c r="E15" s="327" t="e">
        <f>SUM(E16)</f>
        <v>#REF!</v>
      </c>
      <c r="F15" s="327">
        <f>SUM(F16)</f>
        <v>13521</v>
      </c>
      <c r="G15" s="327">
        <f>SUM(G16)</f>
        <v>0</v>
      </c>
      <c r="H15" s="328">
        <f>SUM(H16)</f>
        <v>16328</v>
      </c>
      <c r="I15" s="328">
        <f t="shared" ref="I15:I78" si="0">SUM(J15-H15)</f>
        <v>0</v>
      </c>
      <c r="J15" s="328">
        <f>SUM(J16)</f>
        <v>16328</v>
      </c>
      <c r="K15" s="328">
        <f t="shared" ref="K15:K78" si="1">SUM(L15-J15)</f>
        <v>0</v>
      </c>
      <c r="L15" s="328">
        <f>SUM(L16)</f>
        <v>16328</v>
      </c>
      <c r="M15" s="199" t="e">
        <f>SUM(#REF!-L15)</f>
        <v>#REF!</v>
      </c>
      <c r="N15" s="328">
        <f>SUM(N16)</f>
        <v>16328</v>
      </c>
      <c r="O15" s="328">
        <f t="shared" ref="O15:O78" si="2">SUM(P15-N15)</f>
        <v>0</v>
      </c>
      <c r="P15" s="328">
        <f>SUM(P16)</f>
        <v>16328</v>
      </c>
      <c r="Q15" s="328">
        <f t="shared" ref="Q15:Q78" si="3">SUM(R15-P15)</f>
        <v>0</v>
      </c>
      <c r="R15" s="328">
        <f>SUM(R16)</f>
        <v>16328</v>
      </c>
      <c r="S15" s="328" t="e">
        <f>SUM(#REF!-R15)</f>
        <v>#REF!</v>
      </c>
      <c r="T15" s="328">
        <f>SUM(T16)</f>
        <v>16328</v>
      </c>
      <c r="U15" s="328">
        <f t="shared" ref="U15:U78" si="4">V15-T15</f>
        <v>0</v>
      </c>
      <c r="V15" s="328">
        <f>SUM(V16)</f>
        <v>16328</v>
      </c>
      <c r="W15" s="328">
        <f t="shared" ref="W15:W78" si="5">SUM(X15-V15)</f>
        <v>-257</v>
      </c>
      <c r="X15" s="328">
        <f>SUM(X16)</f>
        <v>16071</v>
      </c>
      <c r="Y15" s="328">
        <f>SUM(Y16)</f>
        <v>15309.2</v>
      </c>
      <c r="Z15" s="328">
        <f t="shared" ref="Z15:Z78" si="6">Y15/X15*100</f>
        <v>95.259784705369924</v>
      </c>
    </row>
    <row r="16" spans="1:26">
      <c r="A16" s="368" t="s">
        <v>372</v>
      </c>
      <c r="B16" s="368"/>
      <c r="C16" s="368"/>
      <c r="D16" s="329" t="s">
        <v>373</v>
      </c>
      <c r="E16" s="327" t="e">
        <f>SUM(E17+E18+E20+#REF!)</f>
        <v>#REF!</v>
      </c>
      <c r="F16" s="327">
        <f>SUM(F17+F18+F20)</f>
        <v>13521</v>
      </c>
      <c r="G16" s="327">
        <f>SUM(G17+G18+G20+G19)</f>
        <v>0</v>
      </c>
      <c r="H16" s="328">
        <f>SUM(H17+H18+H20+H19)</f>
        <v>16328</v>
      </c>
      <c r="I16" s="328">
        <f t="shared" si="0"/>
        <v>0</v>
      </c>
      <c r="J16" s="328">
        <f>SUM(J17+J18+J20+J19)</f>
        <v>16328</v>
      </c>
      <c r="K16" s="328">
        <f t="shared" si="1"/>
        <v>0</v>
      </c>
      <c r="L16" s="328">
        <f>SUM(L17+L18+L20+L19)</f>
        <v>16328</v>
      </c>
      <c r="M16" s="199" t="e">
        <f>SUM(#REF!-L16)</f>
        <v>#REF!</v>
      </c>
      <c r="N16" s="328">
        <f>SUM(N17+N18+N20+N19)</f>
        <v>16328</v>
      </c>
      <c r="O16" s="328">
        <f t="shared" si="2"/>
        <v>0</v>
      </c>
      <c r="P16" s="328">
        <f>SUM(P17+P18+P20+P19)</f>
        <v>16328</v>
      </c>
      <c r="Q16" s="328">
        <f t="shared" si="3"/>
        <v>0</v>
      </c>
      <c r="R16" s="328">
        <f>SUM(R17+R18+R20+R19)</f>
        <v>16328</v>
      </c>
      <c r="S16" s="328" t="e">
        <f>SUM(#REF!-R16)</f>
        <v>#REF!</v>
      </c>
      <c r="T16" s="328">
        <f>SUM(T17+T18+T20+T19)</f>
        <v>16328</v>
      </c>
      <c r="U16" s="328">
        <f t="shared" si="4"/>
        <v>0</v>
      </c>
      <c r="V16" s="328">
        <f>SUM(V17+V18+V20+V19)</f>
        <v>16328</v>
      </c>
      <c r="W16" s="328">
        <f t="shared" si="5"/>
        <v>-257</v>
      </c>
      <c r="X16" s="328">
        <f>SUM(X17+X18+X20+X19)</f>
        <v>16071</v>
      </c>
      <c r="Y16" s="328">
        <f>SUM(Y17+Y18+Y20+Y19)</f>
        <v>15309.2</v>
      </c>
      <c r="Z16" s="328">
        <f t="shared" si="6"/>
        <v>95.259784705369924</v>
      </c>
    </row>
    <row r="17" spans="1:26" ht="63.75">
      <c r="A17" s="377" t="s">
        <v>374</v>
      </c>
      <c r="B17" s="377"/>
      <c r="C17" s="377"/>
      <c r="D17" s="52" t="s">
        <v>375</v>
      </c>
      <c r="E17" s="47"/>
      <c r="F17" s="47">
        <v>13450</v>
      </c>
      <c r="G17" s="47">
        <v>-10</v>
      </c>
      <c r="H17" s="199">
        <v>16164</v>
      </c>
      <c r="I17" s="328">
        <f t="shared" si="0"/>
        <v>0</v>
      </c>
      <c r="J17" s="199">
        <v>16164</v>
      </c>
      <c r="K17" s="328">
        <f t="shared" si="1"/>
        <v>0</v>
      </c>
      <c r="L17" s="199">
        <v>16164</v>
      </c>
      <c r="M17" s="199" t="e">
        <f>SUM(#REF!-L17)</f>
        <v>#REF!</v>
      </c>
      <c r="N17" s="199">
        <v>16164</v>
      </c>
      <c r="O17" s="328">
        <f t="shared" si="2"/>
        <v>0</v>
      </c>
      <c r="P17" s="199">
        <v>16164</v>
      </c>
      <c r="Q17" s="328">
        <f t="shared" si="3"/>
        <v>0</v>
      </c>
      <c r="R17" s="199">
        <v>16164</v>
      </c>
      <c r="S17" s="328" t="e">
        <f>SUM(#REF!-R17)</f>
        <v>#REF!</v>
      </c>
      <c r="T17" s="199">
        <v>16164</v>
      </c>
      <c r="U17" s="328">
        <f t="shared" si="4"/>
        <v>0</v>
      </c>
      <c r="V17" s="199">
        <v>16164</v>
      </c>
      <c r="W17" s="328">
        <f t="shared" si="5"/>
        <v>-444</v>
      </c>
      <c r="X17" s="199">
        <v>15720</v>
      </c>
      <c r="Y17" s="199">
        <v>14961.5</v>
      </c>
      <c r="Z17" s="328">
        <f t="shared" si="6"/>
        <v>95.174936386768451</v>
      </c>
    </row>
    <row r="18" spans="1:26" ht="83.25" customHeight="1">
      <c r="A18" s="377" t="s">
        <v>376</v>
      </c>
      <c r="B18" s="377"/>
      <c r="C18" s="377"/>
      <c r="D18" s="52" t="s">
        <v>656</v>
      </c>
      <c r="E18" s="330" t="e">
        <f>SUM(#REF!)</f>
        <v>#REF!</v>
      </c>
      <c r="F18" s="330">
        <v>70</v>
      </c>
      <c r="G18" s="330"/>
      <c r="H18" s="199">
        <v>69</v>
      </c>
      <c r="I18" s="328">
        <f t="shared" si="0"/>
        <v>0</v>
      </c>
      <c r="J18" s="199">
        <v>69</v>
      </c>
      <c r="K18" s="328">
        <f t="shared" si="1"/>
        <v>0</v>
      </c>
      <c r="L18" s="199">
        <v>69</v>
      </c>
      <c r="M18" s="199" t="e">
        <f>SUM(#REF!-L18)</f>
        <v>#REF!</v>
      </c>
      <c r="N18" s="199">
        <v>69</v>
      </c>
      <c r="O18" s="328">
        <f t="shared" si="2"/>
        <v>0</v>
      </c>
      <c r="P18" s="199">
        <v>69</v>
      </c>
      <c r="Q18" s="328">
        <f t="shared" si="3"/>
        <v>0</v>
      </c>
      <c r="R18" s="199">
        <v>69</v>
      </c>
      <c r="S18" s="328" t="e">
        <f>SUM(#REF!-R18)</f>
        <v>#REF!</v>
      </c>
      <c r="T18" s="199">
        <v>69</v>
      </c>
      <c r="U18" s="328">
        <f t="shared" si="4"/>
        <v>0</v>
      </c>
      <c r="V18" s="199">
        <v>69</v>
      </c>
      <c r="W18" s="328">
        <f t="shared" si="5"/>
        <v>236</v>
      </c>
      <c r="X18" s="199">
        <v>305</v>
      </c>
      <c r="Y18" s="199">
        <v>306.2</v>
      </c>
      <c r="Z18" s="328">
        <f t="shared" si="6"/>
        <v>100.39344262295083</v>
      </c>
    </row>
    <row r="19" spans="1:26" ht="38.25">
      <c r="A19" s="377" t="s">
        <v>377</v>
      </c>
      <c r="B19" s="377"/>
      <c r="C19" s="377"/>
      <c r="D19" s="52" t="s">
        <v>378</v>
      </c>
      <c r="E19" s="47"/>
      <c r="F19" s="47"/>
      <c r="G19" s="47">
        <v>10</v>
      </c>
      <c r="H19" s="199">
        <v>95</v>
      </c>
      <c r="I19" s="328">
        <f t="shared" si="0"/>
        <v>0</v>
      </c>
      <c r="J19" s="199">
        <v>95</v>
      </c>
      <c r="K19" s="328">
        <f t="shared" si="1"/>
        <v>0</v>
      </c>
      <c r="L19" s="199">
        <v>95</v>
      </c>
      <c r="M19" s="199" t="e">
        <f>SUM(#REF!-L19)</f>
        <v>#REF!</v>
      </c>
      <c r="N19" s="199">
        <v>95</v>
      </c>
      <c r="O19" s="328">
        <f t="shared" si="2"/>
        <v>0</v>
      </c>
      <c r="P19" s="199">
        <v>95</v>
      </c>
      <c r="Q19" s="328">
        <f t="shared" si="3"/>
        <v>0</v>
      </c>
      <c r="R19" s="199">
        <v>95</v>
      </c>
      <c r="S19" s="328" t="e">
        <f>SUM(#REF!-R19)</f>
        <v>#REF!</v>
      </c>
      <c r="T19" s="199">
        <v>95</v>
      </c>
      <c r="U19" s="328">
        <f t="shared" si="4"/>
        <v>0</v>
      </c>
      <c r="V19" s="199">
        <v>95</v>
      </c>
      <c r="W19" s="328">
        <f t="shared" si="5"/>
        <v>-50</v>
      </c>
      <c r="X19" s="199">
        <v>45</v>
      </c>
      <c r="Y19" s="199">
        <v>39.799999999999997</v>
      </c>
      <c r="Z19" s="328">
        <f t="shared" si="6"/>
        <v>88.444444444444443</v>
      </c>
    </row>
    <row r="20" spans="1:26" ht="66" customHeight="1">
      <c r="A20" s="377" t="s">
        <v>379</v>
      </c>
      <c r="B20" s="377"/>
      <c r="C20" s="377"/>
      <c r="D20" s="52" t="s">
        <v>657</v>
      </c>
      <c r="E20" s="47"/>
      <c r="F20" s="47">
        <v>1</v>
      </c>
      <c r="G20" s="47"/>
      <c r="H20" s="199"/>
      <c r="I20" s="328">
        <f t="shared" si="0"/>
        <v>0</v>
      </c>
      <c r="J20" s="199"/>
      <c r="K20" s="328">
        <f t="shared" si="1"/>
        <v>0</v>
      </c>
      <c r="L20" s="199"/>
      <c r="M20" s="199" t="e">
        <f>SUM(#REF!-L20)</f>
        <v>#REF!</v>
      </c>
      <c r="N20" s="199"/>
      <c r="O20" s="328">
        <f t="shared" si="2"/>
        <v>0</v>
      </c>
      <c r="P20" s="199"/>
      <c r="Q20" s="328">
        <f t="shared" si="3"/>
        <v>0</v>
      </c>
      <c r="R20" s="199"/>
      <c r="S20" s="328" t="e">
        <f>SUM(#REF!-R20)</f>
        <v>#REF!</v>
      </c>
      <c r="T20" s="199"/>
      <c r="U20" s="328">
        <f t="shared" si="4"/>
        <v>0</v>
      </c>
      <c r="V20" s="199"/>
      <c r="W20" s="328">
        <f t="shared" si="5"/>
        <v>1</v>
      </c>
      <c r="X20" s="199">
        <v>1</v>
      </c>
      <c r="Y20" s="199">
        <v>1.7</v>
      </c>
      <c r="Z20" s="328">
        <f t="shared" si="6"/>
        <v>170</v>
      </c>
    </row>
    <row r="21" spans="1:26" ht="25.5">
      <c r="A21" s="368" t="s">
        <v>380</v>
      </c>
      <c r="B21" s="368"/>
      <c r="C21" s="368"/>
      <c r="D21" s="331" t="s">
        <v>381</v>
      </c>
      <c r="E21" s="47"/>
      <c r="F21" s="47"/>
      <c r="G21" s="47"/>
      <c r="H21" s="332">
        <f>SUM(H22)</f>
        <v>5605.07</v>
      </c>
      <c r="I21" s="328">
        <f t="shared" si="0"/>
        <v>0</v>
      </c>
      <c r="J21" s="332">
        <f>SUM(J22)</f>
        <v>5605.07</v>
      </c>
      <c r="K21" s="328">
        <f t="shared" si="1"/>
        <v>0</v>
      </c>
      <c r="L21" s="332">
        <f>SUM(L22)</f>
        <v>5605.07</v>
      </c>
      <c r="M21" s="199" t="e">
        <f>SUM(#REF!-L21)</f>
        <v>#REF!</v>
      </c>
      <c r="N21" s="332">
        <f>SUM(N22)</f>
        <v>5605.07</v>
      </c>
      <c r="O21" s="328">
        <f t="shared" si="2"/>
        <v>0</v>
      </c>
      <c r="P21" s="332">
        <f>SUM(P22)</f>
        <v>5605.07</v>
      </c>
      <c r="Q21" s="328">
        <f t="shared" si="3"/>
        <v>0</v>
      </c>
      <c r="R21" s="332">
        <f>SUM(R22)</f>
        <v>5605.07</v>
      </c>
      <c r="S21" s="328" t="e">
        <f>SUM(#REF!-R21)</f>
        <v>#REF!</v>
      </c>
      <c r="T21" s="332">
        <f>SUM(T22)</f>
        <v>5605.07</v>
      </c>
      <c r="U21" s="328">
        <f t="shared" si="4"/>
        <v>0</v>
      </c>
      <c r="V21" s="332">
        <f>SUM(V22)</f>
        <v>5605.07</v>
      </c>
      <c r="W21" s="328">
        <f t="shared" si="5"/>
        <v>0</v>
      </c>
      <c r="X21" s="332">
        <f>SUM(X22)</f>
        <v>5605.07</v>
      </c>
      <c r="Y21" s="332">
        <f>SUM(Y22)</f>
        <v>5712.8</v>
      </c>
      <c r="Z21" s="328">
        <f t="shared" si="6"/>
        <v>101.92200989461328</v>
      </c>
    </row>
    <row r="22" spans="1:26" ht="25.5">
      <c r="A22" s="368" t="s">
        <v>382</v>
      </c>
      <c r="B22" s="368"/>
      <c r="C22" s="368"/>
      <c r="D22" s="331" t="s">
        <v>383</v>
      </c>
      <c r="E22" s="47"/>
      <c r="F22" s="47"/>
      <c r="G22" s="47"/>
      <c r="H22" s="332">
        <f>SUM(H23:H26)</f>
        <v>5605.07</v>
      </c>
      <c r="I22" s="328">
        <f t="shared" si="0"/>
        <v>0</v>
      </c>
      <c r="J22" s="332">
        <f>SUM(J23:J26)</f>
        <v>5605.07</v>
      </c>
      <c r="K22" s="328">
        <f t="shared" si="1"/>
        <v>0</v>
      </c>
      <c r="L22" s="332">
        <f>SUM(L23:L26)</f>
        <v>5605.07</v>
      </c>
      <c r="M22" s="199" t="e">
        <f>SUM(#REF!-L22)</f>
        <v>#REF!</v>
      </c>
      <c r="N22" s="332">
        <f>SUM(N23:N26)</f>
        <v>5605.07</v>
      </c>
      <c r="O22" s="328">
        <f t="shared" si="2"/>
        <v>0</v>
      </c>
      <c r="P22" s="332">
        <f>SUM(P23:P26)</f>
        <v>5605.07</v>
      </c>
      <c r="Q22" s="328">
        <f t="shared" si="3"/>
        <v>0</v>
      </c>
      <c r="R22" s="332">
        <f>SUM(R23:R26)</f>
        <v>5605.07</v>
      </c>
      <c r="S22" s="328" t="e">
        <f>SUM(#REF!-R22)</f>
        <v>#REF!</v>
      </c>
      <c r="T22" s="332">
        <f>SUM(T23:T26)</f>
        <v>5605.07</v>
      </c>
      <c r="U22" s="328">
        <f t="shared" si="4"/>
        <v>0</v>
      </c>
      <c r="V22" s="332">
        <f>SUM(V23:V26)</f>
        <v>5605.07</v>
      </c>
      <c r="W22" s="328">
        <f t="shared" si="5"/>
        <v>0</v>
      </c>
      <c r="X22" s="332">
        <f>SUM(X23:X26)</f>
        <v>5605.07</v>
      </c>
      <c r="Y22" s="332">
        <f>SUM(Y23:Y26)</f>
        <v>5712.8</v>
      </c>
      <c r="Z22" s="328">
        <f t="shared" si="6"/>
        <v>101.92200989461328</v>
      </c>
    </row>
    <row r="23" spans="1:26" ht="51">
      <c r="A23" s="368" t="s">
        <v>658</v>
      </c>
      <c r="B23" s="368"/>
      <c r="C23" s="368"/>
      <c r="D23" s="46" t="s">
        <v>384</v>
      </c>
      <c r="E23" s="47"/>
      <c r="F23" s="47"/>
      <c r="G23" s="47"/>
      <c r="H23" s="237">
        <v>2573.65</v>
      </c>
      <c r="I23" s="328">
        <f t="shared" si="0"/>
        <v>0</v>
      </c>
      <c r="J23" s="237">
        <v>2573.65</v>
      </c>
      <c r="K23" s="328">
        <f t="shared" si="1"/>
        <v>0</v>
      </c>
      <c r="L23" s="237">
        <v>2573.65</v>
      </c>
      <c r="M23" s="199" t="e">
        <f>SUM(#REF!-L23)</f>
        <v>#REF!</v>
      </c>
      <c r="N23" s="237">
        <v>2573.65</v>
      </c>
      <c r="O23" s="328">
        <f t="shared" si="2"/>
        <v>0</v>
      </c>
      <c r="P23" s="237">
        <v>2573.65</v>
      </c>
      <c r="Q23" s="328">
        <f t="shared" si="3"/>
        <v>0</v>
      </c>
      <c r="R23" s="237">
        <v>2573.65</v>
      </c>
      <c r="S23" s="328" t="e">
        <f>SUM(#REF!-R23)</f>
        <v>#REF!</v>
      </c>
      <c r="T23" s="237">
        <v>2573.65</v>
      </c>
      <c r="U23" s="328">
        <f t="shared" si="4"/>
        <v>0</v>
      </c>
      <c r="V23" s="237">
        <v>2573.65</v>
      </c>
      <c r="W23" s="328">
        <f t="shared" si="5"/>
        <v>0</v>
      </c>
      <c r="X23" s="237">
        <v>2573.65</v>
      </c>
      <c r="Y23" s="237">
        <v>2637.4</v>
      </c>
      <c r="Z23" s="328">
        <f t="shared" si="6"/>
        <v>102.47702679074466</v>
      </c>
    </row>
    <row r="24" spans="1:26" ht="63.75">
      <c r="A24" s="368" t="s">
        <v>659</v>
      </c>
      <c r="B24" s="368"/>
      <c r="C24" s="368"/>
      <c r="D24" s="46" t="s">
        <v>660</v>
      </c>
      <c r="E24" s="47"/>
      <c r="F24" s="47"/>
      <c r="G24" s="47"/>
      <c r="H24" s="237">
        <v>14.67</v>
      </c>
      <c r="I24" s="328">
        <f t="shared" si="0"/>
        <v>0</v>
      </c>
      <c r="J24" s="237">
        <v>14.67</v>
      </c>
      <c r="K24" s="328">
        <f t="shared" si="1"/>
        <v>0</v>
      </c>
      <c r="L24" s="237">
        <v>14.67</v>
      </c>
      <c r="M24" s="199" t="e">
        <f>SUM(#REF!-L24)</f>
        <v>#REF!</v>
      </c>
      <c r="N24" s="237">
        <v>14.67</v>
      </c>
      <c r="O24" s="328">
        <f t="shared" si="2"/>
        <v>0</v>
      </c>
      <c r="P24" s="237">
        <v>14.67</v>
      </c>
      <c r="Q24" s="328">
        <f t="shared" si="3"/>
        <v>0</v>
      </c>
      <c r="R24" s="237">
        <v>14.67</v>
      </c>
      <c r="S24" s="328" t="e">
        <f>SUM(#REF!-R24)</f>
        <v>#REF!</v>
      </c>
      <c r="T24" s="237">
        <v>14.67</v>
      </c>
      <c r="U24" s="328">
        <f t="shared" si="4"/>
        <v>0</v>
      </c>
      <c r="V24" s="237">
        <v>14.67</v>
      </c>
      <c r="W24" s="328">
        <f t="shared" si="5"/>
        <v>0</v>
      </c>
      <c r="X24" s="237">
        <v>14.67</v>
      </c>
      <c r="Y24" s="237">
        <v>18.5</v>
      </c>
      <c r="Z24" s="328">
        <f t="shared" si="6"/>
        <v>126.10770279481936</v>
      </c>
    </row>
    <row r="25" spans="1:26" ht="51">
      <c r="A25" s="368" t="s">
        <v>661</v>
      </c>
      <c r="B25" s="368"/>
      <c r="C25" s="368"/>
      <c r="D25" s="46" t="s">
        <v>385</v>
      </c>
      <c r="E25" s="47"/>
      <c r="F25" s="47"/>
      <c r="G25" s="47"/>
      <c r="H25" s="237">
        <v>3385.48</v>
      </c>
      <c r="I25" s="328">
        <f t="shared" si="0"/>
        <v>0</v>
      </c>
      <c r="J25" s="237">
        <v>3385.48</v>
      </c>
      <c r="K25" s="328">
        <f t="shared" si="1"/>
        <v>0</v>
      </c>
      <c r="L25" s="237">
        <v>3385.48</v>
      </c>
      <c r="M25" s="199" t="e">
        <f>SUM(#REF!-L25)</f>
        <v>#REF!</v>
      </c>
      <c r="N25" s="237">
        <v>3385.48</v>
      </c>
      <c r="O25" s="328">
        <f t="shared" si="2"/>
        <v>0</v>
      </c>
      <c r="P25" s="237">
        <v>3385.48</v>
      </c>
      <c r="Q25" s="328">
        <f t="shared" si="3"/>
        <v>0</v>
      </c>
      <c r="R25" s="237">
        <v>3385.48</v>
      </c>
      <c r="S25" s="328" t="e">
        <f>SUM(#REF!-R25)</f>
        <v>#REF!</v>
      </c>
      <c r="T25" s="237">
        <v>3385.48</v>
      </c>
      <c r="U25" s="328">
        <f t="shared" si="4"/>
        <v>0</v>
      </c>
      <c r="V25" s="237">
        <v>3385.48</v>
      </c>
      <c r="W25" s="328">
        <f t="shared" si="5"/>
        <v>0</v>
      </c>
      <c r="X25" s="237">
        <v>3385.48</v>
      </c>
      <c r="Y25" s="237">
        <v>3506.6</v>
      </c>
      <c r="Z25" s="328">
        <f t="shared" si="6"/>
        <v>103.57763153230857</v>
      </c>
    </row>
    <row r="26" spans="1:26" ht="51">
      <c r="A26" s="368" t="s">
        <v>662</v>
      </c>
      <c r="B26" s="368"/>
      <c r="C26" s="368"/>
      <c r="D26" s="46" t="s">
        <v>386</v>
      </c>
      <c r="E26" s="47"/>
      <c r="F26" s="47"/>
      <c r="G26" s="47"/>
      <c r="H26" s="237">
        <v>-368.73</v>
      </c>
      <c r="I26" s="328">
        <f t="shared" si="0"/>
        <v>0</v>
      </c>
      <c r="J26" s="237">
        <v>-368.73</v>
      </c>
      <c r="K26" s="328">
        <f t="shared" si="1"/>
        <v>0</v>
      </c>
      <c r="L26" s="237">
        <v>-368.73</v>
      </c>
      <c r="M26" s="199" t="e">
        <f>SUM(#REF!-L26)</f>
        <v>#REF!</v>
      </c>
      <c r="N26" s="237">
        <v>-368.73</v>
      </c>
      <c r="O26" s="328">
        <f t="shared" si="2"/>
        <v>0</v>
      </c>
      <c r="P26" s="237">
        <v>-368.73</v>
      </c>
      <c r="Q26" s="328">
        <f t="shared" si="3"/>
        <v>0</v>
      </c>
      <c r="R26" s="237">
        <v>-368.73</v>
      </c>
      <c r="S26" s="328" t="e">
        <f>SUM(#REF!-R26)</f>
        <v>#REF!</v>
      </c>
      <c r="T26" s="237">
        <v>-368.73</v>
      </c>
      <c r="U26" s="328">
        <f t="shared" si="4"/>
        <v>0</v>
      </c>
      <c r="V26" s="237">
        <v>-368.73</v>
      </c>
      <c r="W26" s="328">
        <f t="shared" si="5"/>
        <v>0</v>
      </c>
      <c r="X26" s="237">
        <v>-368.73</v>
      </c>
      <c r="Y26" s="237">
        <v>-449.7</v>
      </c>
      <c r="Z26" s="328">
        <f t="shared" si="6"/>
        <v>121.95915710682613</v>
      </c>
    </row>
    <row r="27" spans="1:26">
      <c r="A27" s="368" t="s">
        <v>387</v>
      </c>
      <c r="B27" s="368"/>
      <c r="C27" s="368"/>
      <c r="D27" s="329" t="s">
        <v>388</v>
      </c>
      <c r="E27" s="327" t="e">
        <f>SUM(#REF!+E33+E36)</f>
        <v>#REF!</v>
      </c>
      <c r="F27" s="327">
        <f>SUM(F33+F36)</f>
        <v>3919</v>
      </c>
      <c r="G27" s="327">
        <f>SUM(G33+G36)</f>
        <v>0</v>
      </c>
      <c r="H27" s="328">
        <f>SUM(H28+H33+H36+H38)</f>
        <v>8146</v>
      </c>
      <c r="I27" s="328">
        <f t="shared" si="0"/>
        <v>0</v>
      </c>
      <c r="J27" s="328">
        <f>SUM(J28+J33+J36+J38)</f>
        <v>8146</v>
      </c>
      <c r="K27" s="328">
        <f t="shared" si="1"/>
        <v>0</v>
      </c>
      <c r="L27" s="328">
        <f>SUM(L28+L33+L36+L38)</f>
        <v>8146</v>
      </c>
      <c r="M27" s="199" t="e">
        <f>SUM(#REF!-L27)</f>
        <v>#REF!</v>
      </c>
      <c r="N27" s="328">
        <f>SUM(N28+N33+N36+N38)</f>
        <v>8146</v>
      </c>
      <c r="O27" s="328">
        <f t="shared" si="2"/>
        <v>0</v>
      </c>
      <c r="P27" s="328">
        <f>SUM(P28+P33+P36+P38)</f>
        <v>8146</v>
      </c>
      <c r="Q27" s="328">
        <f t="shared" si="3"/>
        <v>0</v>
      </c>
      <c r="R27" s="328">
        <f>SUM(R28+R33+R36+R38)</f>
        <v>8146</v>
      </c>
      <c r="S27" s="328" t="e">
        <f>SUM(#REF!-R27)</f>
        <v>#REF!</v>
      </c>
      <c r="T27" s="328">
        <f>SUM(T28+T33+T36+T38)</f>
        <v>8146</v>
      </c>
      <c r="U27" s="328">
        <f t="shared" si="4"/>
        <v>0</v>
      </c>
      <c r="V27" s="328">
        <f>SUM(V28+V33+V36+V38)</f>
        <v>8146</v>
      </c>
      <c r="W27" s="328">
        <f t="shared" si="5"/>
        <v>-780</v>
      </c>
      <c r="X27" s="328">
        <f>SUM(X28+X33+X36+X38)</f>
        <v>7366</v>
      </c>
      <c r="Y27" s="328">
        <f>SUM(Y28+Y33+Y36+Y38)</f>
        <v>7529.2</v>
      </c>
      <c r="Z27" s="328">
        <f t="shared" si="6"/>
        <v>102.21558512082541</v>
      </c>
    </row>
    <row r="28" spans="1:26" ht="25.5">
      <c r="A28" s="368" t="s">
        <v>389</v>
      </c>
      <c r="B28" s="368"/>
      <c r="C28" s="368"/>
      <c r="D28" s="329" t="s">
        <v>204</v>
      </c>
      <c r="E28" s="327"/>
      <c r="F28" s="327"/>
      <c r="G28" s="327"/>
      <c r="H28" s="328">
        <f>SUM(H29+H31)</f>
        <v>6116</v>
      </c>
      <c r="I28" s="328">
        <f t="shared" si="0"/>
        <v>0</v>
      </c>
      <c r="J28" s="328">
        <f>SUM(J29+J31)</f>
        <v>6116</v>
      </c>
      <c r="K28" s="328">
        <f t="shared" si="1"/>
        <v>0</v>
      </c>
      <c r="L28" s="328">
        <f>SUM(L29+L31)</f>
        <v>6116</v>
      </c>
      <c r="M28" s="199" t="e">
        <f>SUM(#REF!-L28)</f>
        <v>#REF!</v>
      </c>
      <c r="N28" s="328">
        <f>SUM(N29+N31)</f>
        <v>6116</v>
      </c>
      <c r="O28" s="328">
        <f t="shared" si="2"/>
        <v>0</v>
      </c>
      <c r="P28" s="328">
        <f>SUM(P29+P31)</f>
        <v>6116</v>
      </c>
      <c r="Q28" s="328">
        <f t="shared" si="3"/>
        <v>0</v>
      </c>
      <c r="R28" s="328">
        <f>SUM(R29+R31)</f>
        <v>6116</v>
      </c>
      <c r="S28" s="328" t="e">
        <f>SUM(#REF!-R28)</f>
        <v>#REF!</v>
      </c>
      <c r="T28" s="328">
        <f>SUM(T29+T31)</f>
        <v>6116</v>
      </c>
      <c r="U28" s="328">
        <f t="shared" si="4"/>
        <v>0</v>
      </c>
      <c r="V28" s="328">
        <f>SUM(V29+V31)</f>
        <v>6116</v>
      </c>
      <c r="W28" s="328">
        <f t="shared" si="5"/>
        <v>-890</v>
      </c>
      <c r="X28" s="328">
        <f>SUM(X29+X31)</f>
        <v>5226</v>
      </c>
      <c r="Y28" s="328">
        <f>SUM(Y29+Y31)</f>
        <v>5347.4</v>
      </c>
      <c r="Z28" s="328">
        <f t="shared" si="6"/>
        <v>102.32300038270188</v>
      </c>
    </row>
    <row r="29" spans="1:26" ht="25.5">
      <c r="A29" s="377" t="s">
        <v>205</v>
      </c>
      <c r="B29" s="377"/>
      <c r="C29" s="377"/>
      <c r="D29" s="45" t="s">
        <v>206</v>
      </c>
      <c r="E29" s="327"/>
      <c r="F29" s="327"/>
      <c r="G29" s="327"/>
      <c r="H29" s="328">
        <f>SUM(H30:H30)</f>
        <v>4587</v>
      </c>
      <c r="I29" s="328">
        <f t="shared" si="0"/>
        <v>0</v>
      </c>
      <c r="J29" s="328">
        <f>SUM(J30:J30)</f>
        <v>4587</v>
      </c>
      <c r="K29" s="328">
        <f t="shared" si="1"/>
        <v>0</v>
      </c>
      <c r="L29" s="328">
        <f>SUM(L30:L30)</f>
        <v>4587</v>
      </c>
      <c r="M29" s="199" t="e">
        <f>SUM(#REF!-L29)</f>
        <v>#REF!</v>
      </c>
      <c r="N29" s="328">
        <f>SUM(N30:N30)</f>
        <v>4587</v>
      </c>
      <c r="O29" s="328">
        <f t="shared" si="2"/>
        <v>0</v>
      </c>
      <c r="P29" s="328">
        <f>SUM(P30:P30)</f>
        <v>4587</v>
      </c>
      <c r="Q29" s="328">
        <f t="shared" si="3"/>
        <v>0</v>
      </c>
      <c r="R29" s="328">
        <f>SUM(R30:R30)</f>
        <v>4587</v>
      </c>
      <c r="S29" s="328" t="e">
        <f>SUM(#REF!-R29)</f>
        <v>#REF!</v>
      </c>
      <c r="T29" s="328">
        <f>SUM(T30:T30)</f>
        <v>4587</v>
      </c>
      <c r="U29" s="328">
        <f t="shared" si="4"/>
        <v>0</v>
      </c>
      <c r="V29" s="328">
        <f>SUM(V30:V30)</f>
        <v>4587</v>
      </c>
      <c r="W29" s="328">
        <f t="shared" si="5"/>
        <v>-2060</v>
      </c>
      <c r="X29" s="328">
        <f>SUM(X30:X30)</f>
        <v>2527</v>
      </c>
      <c r="Y29" s="328">
        <f>SUM(Y30:Y30)</f>
        <v>2604.8000000000002</v>
      </c>
      <c r="Z29" s="328">
        <f t="shared" si="6"/>
        <v>103.0787495053423</v>
      </c>
    </row>
    <row r="30" spans="1:26" ht="25.5">
      <c r="A30" s="377" t="s">
        <v>207</v>
      </c>
      <c r="B30" s="377"/>
      <c r="C30" s="377"/>
      <c r="D30" s="45" t="s">
        <v>206</v>
      </c>
      <c r="E30" s="327"/>
      <c r="F30" s="327"/>
      <c r="G30" s="327"/>
      <c r="H30" s="199">
        <v>4587</v>
      </c>
      <c r="I30" s="328">
        <f t="shared" si="0"/>
        <v>0</v>
      </c>
      <c r="J30" s="199">
        <v>4587</v>
      </c>
      <c r="K30" s="328">
        <f t="shared" si="1"/>
        <v>0</v>
      </c>
      <c r="L30" s="199">
        <v>4587</v>
      </c>
      <c r="M30" s="199" t="e">
        <f>SUM(#REF!-L30)</f>
        <v>#REF!</v>
      </c>
      <c r="N30" s="199">
        <v>4587</v>
      </c>
      <c r="O30" s="328">
        <f t="shared" si="2"/>
        <v>0</v>
      </c>
      <c r="P30" s="199">
        <v>4587</v>
      </c>
      <c r="Q30" s="328">
        <f t="shared" si="3"/>
        <v>0</v>
      </c>
      <c r="R30" s="199">
        <v>4587</v>
      </c>
      <c r="S30" s="328" t="e">
        <f>SUM(#REF!-R30)</f>
        <v>#REF!</v>
      </c>
      <c r="T30" s="199">
        <v>4587</v>
      </c>
      <c r="U30" s="328">
        <f t="shared" si="4"/>
        <v>0</v>
      </c>
      <c r="V30" s="199">
        <v>4587</v>
      </c>
      <c r="W30" s="328">
        <f t="shared" si="5"/>
        <v>-2060</v>
      </c>
      <c r="X30" s="199">
        <v>2527</v>
      </c>
      <c r="Y30" s="199">
        <v>2604.8000000000002</v>
      </c>
      <c r="Z30" s="328">
        <f t="shared" si="6"/>
        <v>103.0787495053423</v>
      </c>
    </row>
    <row r="31" spans="1:26" ht="25.5" customHeight="1">
      <c r="A31" s="377" t="s">
        <v>208</v>
      </c>
      <c r="B31" s="377"/>
      <c r="C31" s="377"/>
      <c r="D31" s="45" t="s">
        <v>663</v>
      </c>
      <c r="E31" s="327"/>
      <c r="F31" s="327"/>
      <c r="G31" s="327"/>
      <c r="H31" s="328">
        <f>SUM(H32:H32)</f>
        <v>1529</v>
      </c>
      <c r="I31" s="328">
        <f t="shared" si="0"/>
        <v>0</v>
      </c>
      <c r="J31" s="328">
        <f>SUM(J32:J32)</f>
        <v>1529</v>
      </c>
      <c r="K31" s="328">
        <f t="shared" si="1"/>
        <v>0</v>
      </c>
      <c r="L31" s="328">
        <f>SUM(L32:L32)</f>
        <v>1529</v>
      </c>
      <c r="M31" s="199" t="e">
        <f>SUM(#REF!-L31)</f>
        <v>#REF!</v>
      </c>
      <c r="N31" s="328">
        <f>SUM(N32:N32)</f>
        <v>1529</v>
      </c>
      <c r="O31" s="328">
        <f t="shared" si="2"/>
        <v>0</v>
      </c>
      <c r="P31" s="328">
        <f>SUM(P32:P32)</f>
        <v>1529</v>
      </c>
      <c r="Q31" s="328">
        <f t="shared" si="3"/>
        <v>0</v>
      </c>
      <c r="R31" s="328">
        <f>SUM(R32:R32)</f>
        <v>1529</v>
      </c>
      <c r="S31" s="328" t="e">
        <f>SUM(#REF!-R31)</f>
        <v>#REF!</v>
      </c>
      <c r="T31" s="328">
        <f>SUM(T32:T32)</f>
        <v>1529</v>
      </c>
      <c r="U31" s="328">
        <f t="shared" si="4"/>
        <v>0</v>
      </c>
      <c r="V31" s="328">
        <f>SUM(V32:V32)</f>
        <v>1529</v>
      </c>
      <c r="W31" s="328">
        <f t="shared" si="5"/>
        <v>1170</v>
      </c>
      <c r="X31" s="328">
        <f>SUM(X32:X32)</f>
        <v>2699</v>
      </c>
      <c r="Y31" s="328">
        <f>SUM(Y32:Y32)</f>
        <v>2742.6</v>
      </c>
      <c r="Z31" s="328">
        <f t="shared" si="6"/>
        <v>101.61541311596886</v>
      </c>
    </row>
    <row r="32" spans="1:26" ht="51">
      <c r="A32" s="377" t="s">
        <v>209</v>
      </c>
      <c r="B32" s="377"/>
      <c r="C32" s="377"/>
      <c r="D32" s="333" t="s">
        <v>210</v>
      </c>
      <c r="E32" s="327"/>
      <c r="F32" s="327"/>
      <c r="G32" s="327"/>
      <c r="H32" s="199">
        <v>1529</v>
      </c>
      <c r="I32" s="328">
        <f t="shared" si="0"/>
        <v>0</v>
      </c>
      <c r="J32" s="199">
        <v>1529</v>
      </c>
      <c r="K32" s="328">
        <f t="shared" si="1"/>
        <v>0</v>
      </c>
      <c r="L32" s="199">
        <v>1529</v>
      </c>
      <c r="M32" s="199" t="e">
        <f>SUM(#REF!-L32)</f>
        <v>#REF!</v>
      </c>
      <c r="N32" s="199">
        <v>1529</v>
      </c>
      <c r="O32" s="328">
        <f t="shared" si="2"/>
        <v>0</v>
      </c>
      <c r="P32" s="199">
        <v>1529</v>
      </c>
      <c r="Q32" s="328">
        <f t="shared" si="3"/>
        <v>0</v>
      </c>
      <c r="R32" s="199">
        <v>1529</v>
      </c>
      <c r="S32" s="328" t="e">
        <f>SUM(#REF!-R32)</f>
        <v>#REF!</v>
      </c>
      <c r="T32" s="199">
        <v>1529</v>
      </c>
      <c r="U32" s="328">
        <f t="shared" si="4"/>
        <v>0</v>
      </c>
      <c r="V32" s="199">
        <v>1529</v>
      </c>
      <c r="W32" s="328">
        <f t="shared" si="5"/>
        <v>1170</v>
      </c>
      <c r="X32" s="199">
        <v>2699</v>
      </c>
      <c r="Y32" s="199">
        <v>2742.6</v>
      </c>
      <c r="Z32" s="328">
        <f t="shared" si="6"/>
        <v>101.61541311596886</v>
      </c>
    </row>
    <row r="33" spans="1:26" ht="19.5" customHeight="1">
      <c r="A33" s="368" t="s">
        <v>211</v>
      </c>
      <c r="B33" s="368"/>
      <c r="C33" s="368"/>
      <c r="D33" s="329" t="s">
        <v>212</v>
      </c>
      <c r="E33" s="327">
        <f>SUM(E34:E35)</f>
        <v>0</v>
      </c>
      <c r="F33" s="327">
        <f>SUM(F34:F35)</f>
        <v>3850</v>
      </c>
      <c r="G33" s="327">
        <f>SUM(G34:G35)</f>
        <v>0</v>
      </c>
      <c r="H33" s="328">
        <f>SUM(H34:H35)</f>
        <v>950</v>
      </c>
      <c r="I33" s="328">
        <f t="shared" si="0"/>
        <v>0</v>
      </c>
      <c r="J33" s="328">
        <f>SUM(J34:J35)</f>
        <v>950</v>
      </c>
      <c r="K33" s="328">
        <f t="shared" si="1"/>
        <v>0</v>
      </c>
      <c r="L33" s="328">
        <f>SUM(L34:L35)</f>
        <v>950</v>
      </c>
      <c r="M33" s="199" t="e">
        <f>SUM(#REF!-L33)</f>
        <v>#REF!</v>
      </c>
      <c r="N33" s="328">
        <f>SUM(N34:N35)</f>
        <v>950</v>
      </c>
      <c r="O33" s="328">
        <f t="shared" si="2"/>
        <v>0</v>
      </c>
      <c r="P33" s="328">
        <f>SUM(P34:P35)</f>
        <v>950</v>
      </c>
      <c r="Q33" s="328">
        <f t="shared" si="3"/>
        <v>0</v>
      </c>
      <c r="R33" s="328">
        <f>SUM(R34:R35)</f>
        <v>950</v>
      </c>
      <c r="S33" s="328" t="e">
        <f>SUM(#REF!-R33)</f>
        <v>#REF!</v>
      </c>
      <c r="T33" s="328">
        <f>SUM(T34:T35)</f>
        <v>950</v>
      </c>
      <c r="U33" s="328">
        <f t="shared" si="4"/>
        <v>0</v>
      </c>
      <c r="V33" s="328">
        <f>SUM(V34:V35)</f>
        <v>950</v>
      </c>
      <c r="W33" s="328">
        <f t="shared" si="5"/>
        <v>-45</v>
      </c>
      <c r="X33" s="328">
        <f>SUM(X34:X35)</f>
        <v>905</v>
      </c>
      <c r="Y33" s="328">
        <f>SUM(Y34:Y35)</f>
        <v>908.5</v>
      </c>
      <c r="Z33" s="328">
        <f t="shared" si="6"/>
        <v>100.38674033149171</v>
      </c>
    </row>
    <row r="34" spans="1:26">
      <c r="A34" s="377" t="s">
        <v>213</v>
      </c>
      <c r="B34" s="377"/>
      <c r="C34" s="377"/>
      <c r="D34" s="45" t="s">
        <v>212</v>
      </c>
      <c r="E34" s="47"/>
      <c r="F34" s="47">
        <v>3800</v>
      </c>
      <c r="G34" s="47"/>
      <c r="H34" s="199">
        <v>950</v>
      </c>
      <c r="I34" s="328">
        <f t="shared" si="0"/>
        <v>0</v>
      </c>
      <c r="J34" s="199">
        <v>950</v>
      </c>
      <c r="K34" s="328">
        <f t="shared" si="1"/>
        <v>0</v>
      </c>
      <c r="L34" s="199">
        <v>950</v>
      </c>
      <c r="M34" s="199" t="e">
        <f>SUM(#REF!-L34)</f>
        <v>#REF!</v>
      </c>
      <c r="N34" s="199">
        <v>950</v>
      </c>
      <c r="O34" s="328">
        <f t="shared" si="2"/>
        <v>0</v>
      </c>
      <c r="P34" s="199">
        <v>950</v>
      </c>
      <c r="Q34" s="328">
        <f t="shared" si="3"/>
        <v>0</v>
      </c>
      <c r="R34" s="199">
        <v>950</v>
      </c>
      <c r="S34" s="328" t="e">
        <f>SUM(#REF!-R34)</f>
        <v>#REF!</v>
      </c>
      <c r="T34" s="199">
        <v>950</v>
      </c>
      <c r="U34" s="328">
        <f t="shared" si="4"/>
        <v>0</v>
      </c>
      <c r="V34" s="199">
        <v>950</v>
      </c>
      <c r="W34" s="328">
        <f t="shared" si="5"/>
        <v>-45</v>
      </c>
      <c r="X34" s="199">
        <v>905</v>
      </c>
      <c r="Y34" s="199">
        <v>908.5</v>
      </c>
      <c r="Z34" s="328">
        <f t="shared" si="6"/>
        <v>100.38674033149171</v>
      </c>
    </row>
    <row r="35" spans="1:26">
      <c r="A35" s="377" t="s">
        <v>214</v>
      </c>
      <c r="B35" s="377"/>
      <c r="C35" s="377"/>
      <c r="D35" s="45" t="s">
        <v>212</v>
      </c>
      <c r="E35" s="47"/>
      <c r="F35" s="47">
        <v>50</v>
      </c>
      <c r="G35" s="47"/>
      <c r="H35" s="199"/>
      <c r="I35" s="328">
        <f t="shared" si="0"/>
        <v>0</v>
      </c>
      <c r="J35" s="199"/>
      <c r="K35" s="328">
        <f t="shared" si="1"/>
        <v>0</v>
      </c>
      <c r="L35" s="199"/>
      <c r="M35" s="199" t="e">
        <f>SUM(#REF!-L35)</f>
        <v>#REF!</v>
      </c>
      <c r="N35" s="199"/>
      <c r="O35" s="328">
        <f t="shared" si="2"/>
        <v>0</v>
      </c>
      <c r="P35" s="199"/>
      <c r="Q35" s="328">
        <f t="shared" si="3"/>
        <v>0</v>
      </c>
      <c r="R35" s="199"/>
      <c r="S35" s="328" t="e">
        <f>SUM(#REF!-R35)</f>
        <v>#REF!</v>
      </c>
      <c r="T35" s="199"/>
      <c r="U35" s="328">
        <f t="shared" si="4"/>
        <v>0</v>
      </c>
      <c r="V35" s="199"/>
      <c r="W35" s="328">
        <f t="shared" si="5"/>
        <v>0</v>
      </c>
      <c r="X35" s="199"/>
      <c r="Y35" s="199"/>
      <c r="Z35" s="328"/>
    </row>
    <row r="36" spans="1:26">
      <c r="A36" s="368" t="s">
        <v>215</v>
      </c>
      <c r="B36" s="368"/>
      <c r="C36" s="368"/>
      <c r="D36" s="329" t="s">
        <v>216</v>
      </c>
      <c r="E36" s="327">
        <f>SUM(E37:E37)</f>
        <v>0</v>
      </c>
      <c r="F36" s="327">
        <f>SUM(F37:F37)</f>
        <v>69</v>
      </c>
      <c r="G36" s="327">
        <f>SUM(G37:G37)</f>
        <v>0</v>
      </c>
      <c r="H36" s="328">
        <f>SUM(H37:H37)</f>
        <v>0</v>
      </c>
      <c r="I36" s="328">
        <f t="shared" si="0"/>
        <v>0</v>
      </c>
      <c r="J36" s="328">
        <f>SUM(J37:J37)</f>
        <v>0</v>
      </c>
      <c r="K36" s="328">
        <f t="shared" si="1"/>
        <v>0</v>
      </c>
      <c r="L36" s="328">
        <f>SUM(L37:L37)</f>
        <v>0</v>
      </c>
      <c r="M36" s="199" t="e">
        <f>SUM(#REF!-L36)</f>
        <v>#REF!</v>
      </c>
      <c r="N36" s="328">
        <f>SUM(N37:N37)</f>
        <v>0</v>
      </c>
      <c r="O36" s="328">
        <f t="shared" si="2"/>
        <v>0</v>
      </c>
      <c r="P36" s="328">
        <f>SUM(P37:P37)</f>
        <v>0</v>
      </c>
      <c r="Q36" s="328">
        <f t="shared" si="3"/>
        <v>0</v>
      </c>
      <c r="R36" s="328">
        <f>SUM(R37:R37)</f>
        <v>0</v>
      </c>
      <c r="S36" s="328" t="e">
        <f>SUM(#REF!-R36)</f>
        <v>#REF!</v>
      </c>
      <c r="T36" s="328">
        <f>SUM(T37:T37)</f>
        <v>0</v>
      </c>
      <c r="U36" s="328">
        <f t="shared" si="4"/>
        <v>0</v>
      </c>
      <c r="V36" s="328">
        <f>SUM(V37:V37)</f>
        <v>0</v>
      </c>
      <c r="W36" s="328">
        <f t="shared" si="5"/>
        <v>4</v>
      </c>
      <c r="X36" s="328">
        <f>SUM(X37:X37)</f>
        <v>4</v>
      </c>
      <c r="Y36" s="328">
        <f>SUM(Y37:Y37)</f>
        <v>4.8</v>
      </c>
      <c r="Z36" s="328">
        <f t="shared" si="6"/>
        <v>120</v>
      </c>
    </row>
    <row r="37" spans="1:26">
      <c r="A37" s="377" t="s">
        <v>217</v>
      </c>
      <c r="B37" s="377"/>
      <c r="C37" s="377"/>
      <c r="D37" s="45" t="s">
        <v>216</v>
      </c>
      <c r="E37" s="47"/>
      <c r="F37" s="47">
        <v>69</v>
      </c>
      <c r="G37" s="47"/>
      <c r="H37" s="199"/>
      <c r="I37" s="328">
        <f t="shared" si="0"/>
        <v>0</v>
      </c>
      <c r="J37" s="199"/>
      <c r="K37" s="328">
        <f t="shared" si="1"/>
        <v>0</v>
      </c>
      <c r="L37" s="199"/>
      <c r="M37" s="199" t="e">
        <f>SUM(#REF!-L37)</f>
        <v>#REF!</v>
      </c>
      <c r="N37" s="199"/>
      <c r="O37" s="328">
        <f t="shared" si="2"/>
        <v>0</v>
      </c>
      <c r="P37" s="199"/>
      <c r="Q37" s="328">
        <f t="shared" si="3"/>
        <v>0</v>
      </c>
      <c r="R37" s="199"/>
      <c r="S37" s="328" t="e">
        <f>SUM(#REF!-R37)</f>
        <v>#REF!</v>
      </c>
      <c r="T37" s="199"/>
      <c r="U37" s="328">
        <f t="shared" si="4"/>
        <v>0</v>
      </c>
      <c r="V37" s="199"/>
      <c r="W37" s="328">
        <f t="shared" si="5"/>
        <v>4</v>
      </c>
      <c r="X37" s="199">
        <v>4</v>
      </c>
      <c r="Y37" s="199">
        <v>4.8</v>
      </c>
      <c r="Z37" s="328">
        <f t="shared" si="6"/>
        <v>120</v>
      </c>
    </row>
    <row r="38" spans="1:26" s="23" customFormat="1" ht="25.5">
      <c r="A38" s="368" t="s">
        <v>218</v>
      </c>
      <c r="B38" s="368"/>
      <c r="C38" s="368"/>
      <c r="D38" s="329" t="s">
        <v>219</v>
      </c>
      <c r="E38" s="326"/>
      <c r="F38" s="326"/>
      <c r="G38" s="326"/>
      <c r="H38" s="328">
        <f>SUM(H39)</f>
        <v>1080</v>
      </c>
      <c r="I38" s="328">
        <f t="shared" si="0"/>
        <v>0</v>
      </c>
      <c r="J38" s="328">
        <f>SUM(J39)</f>
        <v>1080</v>
      </c>
      <c r="K38" s="328">
        <f t="shared" si="1"/>
        <v>0</v>
      </c>
      <c r="L38" s="328">
        <f>SUM(L39)</f>
        <v>1080</v>
      </c>
      <c r="M38" s="199" t="e">
        <f>SUM(#REF!-L38)</f>
        <v>#REF!</v>
      </c>
      <c r="N38" s="328">
        <f>SUM(N39)</f>
        <v>1080</v>
      </c>
      <c r="O38" s="328">
        <f t="shared" si="2"/>
        <v>0</v>
      </c>
      <c r="P38" s="328">
        <f>SUM(P39)</f>
        <v>1080</v>
      </c>
      <c r="Q38" s="328">
        <f t="shared" si="3"/>
        <v>0</v>
      </c>
      <c r="R38" s="328">
        <f>SUM(R39)</f>
        <v>1080</v>
      </c>
      <c r="S38" s="328" t="e">
        <f>SUM(#REF!-R38)</f>
        <v>#REF!</v>
      </c>
      <c r="T38" s="328">
        <f>SUM(T39)</f>
        <v>1080</v>
      </c>
      <c r="U38" s="328">
        <f t="shared" si="4"/>
        <v>0</v>
      </c>
      <c r="V38" s="328">
        <f>SUM(V39)</f>
        <v>1080</v>
      </c>
      <c r="W38" s="328">
        <f t="shared" si="5"/>
        <v>151</v>
      </c>
      <c r="X38" s="328">
        <f>SUM(X39)</f>
        <v>1231</v>
      </c>
      <c r="Y38" s="328">
        <f>SUM(Y39)</f>
        <v>1268.5</v>
      </c>
      <c r="Z38" s="328">
        <f t="shared" si="6"/>
        <v>103.04630381803412</v>
      </c>
    </row>
    <row r="39" spans="1:26" ht="38.25">
      <c r="A39" s="377" t="s">
        <v>220</v>
      </c>
      <c r="B39" s="377"/>
      <c r="C39" s="377"/>
      <c r="D39" s="45" t="s">
        <v>221</v>
      </c>
      <c r="E39" s="47"/>
      <c r="F39" s="47"/>
      <c r="G39" s="47"/>
      <c r="H39" s="199">
        <v>1080</v>
      </c>
      <c r="I39" s="328">
        <f t="shared" si="0"/>
        <v>0</v>
      </c>
      <c r="J39" s="199">
        <v>1080</v>
      </c>
      <c r="K39" s="328">
        <f t="shared" si="1"/>
        <v>0</v>
      </c>
      <c r="L39" s="199">
        <v>1080</v>
      </c>
      <c r="M39" s="199" t="e">
        <f>SUM(#REF!-L39)</f>
        <v>#REF!</v>
      </c>
      <c r="N39" s="199">
        <v>1080</v>
      </c>
      <c r="O39" s="328">
        <f t="shared" si="2"/>
        <v>0</v>
      </c>
      <c r="P39" s="199">
        <v>1080</v>
      </c>
      <c r="Q39" s="328">
        <f t="shared" si="3"/>
        <v>0</v>
      </c>
      <c r="R39" s="199">
        <v>1080</v>
      </c>
      <c r="S39" s="328" t="e">
        <f>SUM(#REF!-R39)</f>
        <v>#REF!</v>
      </c>
      <c r="T39" s="199">
        <v>1080</v>
      </c>
      <c r="U39" s="328">
        <f t="shared" si="4"/>
        <v>0</v>
      </c>
      <c r="V39" s="199">
        <v>1080</v>
      </c>
      <c r="W39" s="328">
        <f t="shared" si="5"/>
        <v>151</v>
      </c>
      <c r="X39" s="199">
        <v>1231</v>
      </c>
      <c r="Y39" s="199">
        <v>1268.5</v>
      </c>
      <c r="Z39" s="328">
        <f t="shared" si="6"/>
        <v>103.04630381803412</v>
      </c>
    </row>
    <row r="40" spans="1:26">
      <c r="A40" s="368" t="s">
        <v>222</v>
      </c>
      <c r="B40" s="368"/>
      <c r="C40" s="368"/>
      <c r="D40" s="326" t="s">
        <v>223</v>
      </c>
      <c r="E40" s="327" t="e">
        <f>SUM(E41+#REF!)</f>
        <v>#REF!</v>
      </c>
      <c r="F40" s="327" t="e">
        <f>SUM(F41+#REF!)</f>
        <v>#REF!</v>
      </c>
      <c r="G40" s="327" t="e">
        <f>SUM(G41+#REF!)</f>
        <v>#REF!</v>
      </c>
      <c r="H40" s="328">
        <f>SUM(H42)</f>
        <v>450</v>
      </c>
      <c r="I40" s="328">
        <f t="shared" si="0"/>
        <v>0</v>
      </c>
      <c r="J40" s="328">
        <f>SUM(J42)</f>
        <v>450</v>
      </c>
      <c r="K40" s="328">
        <f t="shared" si="1"/>
        <v>0</v>
      </c>
      <c r="L40" s="328">
        <f>SUM(L42)</f>
        <v>450</v>
      </c>
      <c r="M40" s="199" t="e">
        <f>SUM(#REF!-L40)</f>
        <v>#REF!</v>
      </c>
      <c r="N40" s="328">
        <f>SUM(N42)</f>
        <v>450</v>
      </c>
      <c r="O40" s="328">
        <f t="shared" si="2"/>
        <v>0</v>
      </c>
      <c r="P40" s="328">
        <f>SUM(P42)</f>
        <v>450</v>
      </c>
      <c r="Q40" s="328">
        <f t="shared" si="3"/>
        <v>0</v>
      </c>
      <c r="R40" s="328">
        <f>SUM(R42)</f>
        <v>450</v>
      </c>
      <c r="S40" s="328" t="e">
        <f>SUM(#REF!-R40)</f>
        <v>#REF!</v>
      </c>
      <c r="T40" s="328">
        <f>SUM(T42)</f>
        <v>450</v>
      </c>
      <c r="U40" s="328">
        <f t="shared" si="4"/>
        <v>0</v>
      </c>
      <c r="V40" s="328">
        <f>SUM(V42)</f>
        <v>450</v>
      </c>
      <c r="W40" s="328">
        <f t="shared" si="5"/>
        <v>190</v>
      </c>
      <c r="X40" s="328">
        <f>SUM(X42)</f>
        <v>640</v>
      </c>
      <c r="Y40" s="328">
        <f>SUM(Y42)</f>
        <v>641.5</v>
      </c>
      <c r="Z40" s="328">
        <f t="shared" si="6"/>
        <v>100.23437500000001</v>
      </c>
    </row>
    <row r="41" spans="1:26" ht="25.5">
      <c r="A41" s="368" t="s">
        <v>224</v>
      </c>
      <c r="B41" s="368"/>
      <c r="C41" s="368"/>
      <c r="D41" s="329" t="s">
        <v>225</v>
      </c>
      <c r="E41" s="327">
        <f>SUM(E42)</f>
        <v>0</v>
      </c>
      <c r="F41" s="327">
        <f>SUM(F42)</f>
        <v>170</v>
      </c>
      <c r="G41" s="327">
        <f>SUM(G42)</f>
        <v>0</v>
      </c>
      <c r="H41" s="199"/>
      <c r="I41" s="328">
        <f t="shared" si="0"/>
        <v>0</v>
      </c>
      <c r="J41" s="199"/>
      <c r="K41" s="328">
        <f t="shared" si="1"/>
        <v>0</v>
      </c>
      <c r="L41" s="199"/>
      <c r="M41" s="199" t="e">
        <f>SUM(#REF!-L41)</f>
        <v>#REF!</v>
      </c>
      <c r="N41" s="199"/>
      <c r="O41" s="328">
        <f t="shared" si="2"/>
        <v>0</v>
      </c>
      <c r="P41" s="199"/>
      <c r="Q41" s="328">
        <f t="shared" si="3"/>
        <v>0</v>
      </c>
      <c r="R41" s="199"/>
      <c r="S41" s="328" t="e">
        <f>SUM(#REF!-R41)</f>
        <v>#REF!</v>
      </c>
      <c r="T41" s="199"/>
      <c r="U41" s="328">
        <f t="shared" si="4"/>
        <v>0</v>
      </c>
      <c r="V41" s="199"/>
      <c r="W41" s="328">
        <f t="shared" si="5"/>
        <v>0</v>
      </c>
      <c r="X41" s="199"/>
      <c r="Y41" s="199"/>
      <c r="Z41" s="328"/>
    </row>
    <row r="42" spans="1:26" ht="38.25">
      <c r="A42" s="377" t="s">
        <v>226</v>
      </c>
      <c r="B42" s="377"/>
      <c r="C42" s="377"/>
      <c r="D42" s="45" t="s">
        <v>227</v>
      </c>
      <c r="E42" s="47"/>
      <c r="F42" s="47">
        <v>170</v>
      </c>
      <c r="G42" s="47"/>
      <c r="H42" s="199">
        <v>450</v>
      </c>
      <c r="I42" s="328">
        <f t="shared" si="0"/>
        <v>0</v>
      </c>
      <c r="J42" s="199">
        <v>450</v>
      </c>
      <c r="K42" s="328">
        <f t="shared" si="1"/>
        <v>0</v>
      </c>
      <c r="L42" s="199">
        <v>450</v>
      </c>
      <c r="M42" s="199" t="e">
        <f>SUM(#REF!-L42)</f>
        <v>#REF!</v>
      </c>
      <c r="N42" s="199">
        <v>450</v>
      </c>
      <c r="O42" s="328">
        <f t="shared" si="2"/>
        <v>0</v>
      </c>
      <c r="P42" s="199">
        <v>450</v>
      </c>
      <c r="Q42" s="328">
        <f t="shared" si="3"/>
        <v>0</v>
      </c>
      <c r="R42" s="199">
        <v>450</v>
      </c>
      <c r="S42" s="328" t="e">
        <f>SUM(#REF!-R42)</f>
        <v>#REF!</v>
      </c>
      <c r="T42" s="199">
        <v>450</v>
      </c>
      <c r="U42" s="328">
        <f t="shared" si="4"/>
        <v>0</v>
      </c>
      <c r="V42" s="199">
        <v>450</v>
      </c>
      <c r="W42" s="328">
        <f t="shared" si="5"/>
        <v>190</v>
      </c>
      <c r="X42" s="199">
        <v>640</v>
      </c>
      <c r="Y42" s="199">
        <v>641.5</v>
      </c>
      <c r="Z42" s="328">
        <f t="shared" si="6"/>
        <v>100.23437500000001</v>
      </c>
    </row>
    <row r="43" spans="1:26" ht="72.75" customHeight="1">
      <c r="A43" s="377" t="s">
        <v>760</v>
      </c>
      <c r="B43" s="377"/>
      <c r="C43" s="377"/>
      <c r="D43" s="45" t="s">
        <v>761</v>
      </c>
      <c r="E43" s="47"/>
      <c r="F43" s="47"/>
      <c r="G43" s="47"/>
      <c r="H43" s="199">
        <v>450</v>
      </c>
      <c r="I43" s="328">
        <f t="shared" si="0"/>
        <v>0</v>
      </c>
      <c r="J43" s="199">
        <v>450</v>
      </c>
      <c r="K43" s="328">
        <f t="shared" si="1"/>
        <v>0</v>
      </c>
      <c r="L43" s="199">
        <v>450</v>
      </c>
      <c r="M43" s="199" t="e">
        <f>SUM(#REF!-L43)</f>
        <v>#REF!</v>
      </c>
      <c r="N43" s="199">
        <v>450</v>
      </c>
      <c r="O43" s="328">
        <f t="shared" si="2"/>
        <v>0</v>
      </c>
      <c r="P43" s="199">
        <v>450</v>
      </c>
      <c r="Q43" s="328">
        <f t="shared" si="3"/>
        <v>0</v>
      </c>
      <c r="R43" s="199">
        <v>450</v>
      </c>
      <c r="S43" s="328" t="e">
        <f>SUM(#REF!-R43)</f>
        <v>#REF!</v>
      </c>
      <c r="T43" s="199">
        <v>450</v>
      </c>
      <c r="U43" s="328">
        <f t="shared" si="4"/>
        <v>0</v>
      </c>
      <c r="V43" s="199">
        <v>450</v>
      </c>
      <c r="W43" s="328">
        <f t="shared" si="5"/>
        <v>-450</v>
      </c>
      <c r="X43" s="199">
        <v>0</v>
      </c>
      <c r="Y43" s="199">
        <v>0</v>
      </c>
      <c r="Z43" s="328"/>
    </row>
    <row r="44" spans="1:26" ht="25.5">
      <c r="A44" s="368" t="s">
        <v>228</v>
      </c>
      <c r="B44" s="368"/>
      <c r="C44" s="368"/>
      <c r="D44" s="329" t="s">
        <v>229</v>
      </c>
      <c r="E44" s="327">
        <f>SUM(E45)</f>
        <v>0</v>
      </c>
      <c r="F44" s="327">
        <f>SUM(F45)</f>
        <v>0</v>
      </c>
      <c r="G44" s="327" t="e">
        <f>SUM(G45+#REF!)</f>
        <v>#REF!</v>
      </c>
      <c r="H44" s="328">
        <f>SUM(H45)</f>
        <v>0</v>
      </c>
      <c r="I44" s="328">
        <f t="shared" si="0"/>
        <v>0</v>
      </c>
      <c r="J44" s="328">
        <f t="shared" ref="J44:Y45" si="7">SUM(J45)</f>
        <v>0</v>
      </c>
      <c r="K44" s="328">
        <f t="shared" si="1"/>
        <v>0</v>
      </c>
      <c r="L44" s="328">
        <f t="shared" si="7"/>
        <v>0</v>
      </c>
      <c r="M44" s="199" t="e">
        <f>SUM(#REF!-L44)</f>
        <v>#REF!</v>
      </c>
      <c r="N44" s="328">
        <f t="shared" si="7"/>
        <v>0</v>
      </c>
      <c r="O44" s="328">
        <f t="shared" si="2"/>
        <v>0</v>
      </c>
      <c r="P44" s="328">
        <f t="shared" si="7"/>
        <v>0</v>
      </c>
      <c r="Q44" s="328">
        <f t="shared" si="3"/>
        <v>0</v>
      </c>
      <c r="R44" s="328">
        <f t="shared" si="7"/>
        <v>0</v>
      </c>
      <c r="S44" s="328" t="e">
        <f>SUM(#REF!-R44)</f>
        <v>#REF!</v>
      </c>
      <c r="T44" s="328">
        <f t="shared" si="7"/>
        <v>0</v>
      </c>
      <c r="U44" s="328">
        <f t="shared" si="4"/>
        <v>0</v>
      </c>
      <c r="V44" s="328">
        <f t="shared" si="7"/>
        <v>0</v>
      </c>
      <c r="W44" s="328">
        <f t="shared" si="5"/>
        <v>0</v>
      </c>
      <c r="X44" s="328">
        <f t="shared" si="7"/>
        <v>0</v>
      </c>
      <c r="Y44" s="328">
        <f t="shared" si="7"/>
        <v>0</v>
      </c>
      <c r="Z44" s="328"/>
    </row>
    <row r="45" spans="1:26" ht="25.5">
      <c r="A45" s="368" t="s">
        <v>230</v>
      </c>
      <c r="B45" s="368"/>
      <c r="C45" s="368"/>
      <c r="D45" s="329" t="s">
        <v>231</v>
      </c>
      <c r="E45" s="327">
        <f>SUM(E46)</f>
        <v>0</v>
      </c>
      <c r="F45" s="327">
        <f>SUM(F46)</f>
        <v>0</v>
      </c>
      <c r="G45" s="327">
        <f>SUM(G46)</f>
        <v>0.1</v>
      </c>
      <c r="H45" s="328">
        <f>SUM(H46)</f>
        <v>0</v>
      </c>
      <c r="I45" s="328">
        <f t="shared" si="0"/>
        <v>0</v>
      </c>
      <c r="J45" s="328">
        <f t="shared" si="7"/>
        <v>0</v>
      </c>
      <c r="K45" s="328">
        <f t="shared" si="1"/>
        <v>0</v>
      </c>
      <c r="L45" s="328">
        <f t="shared" si="7"/>
        <v>0</v>
      </c>
      <c r="M45" s="199" t="e">
        <f>SUM(#REF!-L45)</f>
        <v>#REF!</v>
      </c>
      <c r="N45" s="328">
        <f t="shared" si="7"/>
        <v>0</v>
      </c>
      <c r="O45" s="328">
        <f t="shared" si="2"/>
        <v>0</v>
      </c>
      <c r="P45" s="328">
        <f t="shared" si="7"/>
        <v>0</v>
      </c>
      <c r="Q45" s="328">
        <f t="shared" si="3"/>
        <v>0</v>
      </c>
      <c r="R45" s="328">
        <f t="shared" si="7"/>
        <v>0</v>
      </c>
      <c r="S45" s="328" t="e">
        <f>SUM(#REF!-R45)</f>
        <v>#REF!</v>
      </c>
      <c r="T45" s="328">
        <f t="shared" si="7"/>
        <v>0</v>
      </c>
      <c r="U45" s="328">
        <f t="shared" si="4"/>
        <v>0</v>
      </c>
      <c r="V45" s="328">
        <f t="shared" si="7"/>
        <v>0</v>
      </c>
      <c r="W45" s="328">
        <f t="shared" si="5"/>
        <v>0</v>
      </c>
      <c r="X45" s="328">
        <f t="shared" si="7"/>
        <v>0</v>
      </c>
      <c r="Y45" s="328">
        <f t="shared" si="7"/>
        <v>0</v>
      </c>
      <c r="Z45" s="328"/>
    </row>
    <row r="46" spans="1:26">
      <c r="A46" s="377" t="s">
        <v>232</v>
      </c>
      <c r="B46" s="377"/>
      <c r="C46" s="377"/>
      <c r="D46" s="45" t="s">
        <v>233</v>
      </c>
      <c r="E46" s="47"/>
      <c r="F46" s="47"/>
      <c r="G46" s="47">
        <v>0.1</v>
      </c>
      <c r="H46" s="199"/>
      <c r="I46" s="328">
        <f t="shared" si="0"/>
        <v>0</v>
      </c>
      <c r="J46" s="199"/>
      <c r="K46" s="328">
        <f t="shared" si="1"/>
        <v>0</v>
      </c>
      <c r="L46" s="199"/>
      <c r="M46" s="199" t="e">
        <f>SUM(#REF!-L46)</f>
        <v>#REF!</v>
      </c>
      <c r="N46" s="199"/>
      <c r="O46" s="328">
        <f t="shared" si="2"/>
        <v>0</v>
      </c>
      <c r="P46" s="199"/>
      <c r="Q46" s="328">
        <f t="shared" si="3"/>
        <v>0</v>
      </c>
      <c r="R46" s="199"/>
      <c r="S46" s="328" t="e">
        <f>SUM(#REF!-R46)</f>
        <v>#REF!</v>
      </c>
      <c r="T46" s="199"/>
      <c r="U46" s="328">
        <f t="shared" si="4"/>
        <v>0</v>
      </c>
      <c r="V46" s="199"/>
      <c r="W46" s="328">
        <f t="shared" si="5"/>
        <v>0</v>
      </c>
      <c r="X46" s="199"/>
      <c r="Y46" s="199"/>
      <c r="Z46" s="328"/>
    </row>
    <row r="47" spans="1:26" ht="25.5" customHeight="1">
      <c r="A47" s="368" t="s">
        <v>234</v>
      </c>
      <c r="B47" s="368"/>
      <c r="C47" s="368"/>
      <c r="D47" s="329" t="s">
        <v>235</v>
      </c>
      <c r="E47" s="327" t="e">
        <f>SUM(E51+E54+#REF!+#REF!+#REF!)</f>
        <v>#REF!</v>
      </c>
      <c r="F47" s="327" t="e">
        <f>SUM(F51+F54+#REF!+#REF!+#REF!)</f>
        <v>#REF!</v>
      </c>
      <c r="G47" s="327" t="e">
        <f>SUM(G51+G54+#REF!+#REF!+#REF!)</f>
        <v>#REF!</v>
      </c>
      <c r="H47" s="328">
        <f>SUM(H48+H51+H53+H55)</f>
        <v>1962</v>
      </c>
      <c r="I47" s="328">
        <f t="shared" si="0"/>
        <v>0</v>
      </c>
      <c r="J47" s="328">
        <f>SUM(J48+J51+J53+J55)</f>
        <v>1962</v>
      </c>
      <c r="K47" s="328">
        <f t="shared" si="1"/>
        <v>-64</v>
      </c>
      <c r="L47" s="328">
        <f>SUM(L48+L51+L53+L55)</f>
        <v>1898</v>
      </c>
      <c r="M47" s="199" t="e">
        <f>SUM(#REF!-L47)</f>
        <v>#REF!</v>
      </c>
      <c r="N47" s="328">
        <f>SUM(N48+N51+N53+N55)</f>
        <v>1898</v>
      </c>
      <c r="O47" s="328">
        <f t="shared" si="2"/>
        <v>0</v>
      </c>
      <c r="P47" s="328">
        <f>SUM(P48+P51+P53+P55)</f>
        <v>1898</v>
      </c>
      <c r="Q47" s="328">
        <f t="shared" si="3"/>
        <v>0</v>
      </c>
      <c r="R47" s="328">
        <f>SUM(R48+R51+R53+R55)</f>
        <v>1898</v>
      </c>
      <c r="S47" s="328" t="e">
        <f>SUM(#REF!-R47)</f>
        <v>#REF!</v>
      </c>
      <c r="T47" s="328">
        <f>SUM(T48+T51+T53+T55)</f>
        <v>1898</v>
      </c>
      <c r="U47" s="328">
        <f t="shared" si="4"/>
        <v>0</v>
      </c>
      <c r="V47" s="328">
        <f>SUM(V48+V51+V53+V55)</f>
        <v>1898</v>
      </c>
      <c r="W47" s="328">
        <f t="shared" si="5"/>
        <v>-54</v>
      </c>
      <c r="X47" s="328">
        <f>SUM(X48+X51+X53+X55)</f>
        <v>1844</v>
      </c>
      <c r="Y47" s="328">
        <f>SUM(Y48+Y51+Y53+Y55)</f>
        <v>1840.3999999999999</v>
      </c>
      <c r="Z47" s="328">
        <f t="shared" si="6"/>
        <v>99.804772234273315</v>
      </c>
    </row>
    <row r="48" spans="1:26" ht="25.5">
      <c r="A48" s="368" t="s">
        <v>236</v>
      </c>
      <c r="B48" s="368"/>
      <c r="C48" s="368"/>
      <c r="D48" s="329" t="s">
        <v>237</v>
      </c>
      <c r="E48" s="327"/>
      <c r="F48" s="327"/>
      <c r="G48" s="327"/>
      <c r="H48" s="328">
        <f>SUM(H49)</f>
        <v>0</v>
      </c>
      <c r="I48" s="328">
        <f t="shared" si="0"/>
        <v>0</v>
      </c>
      <c r="J48" s="328">
        <f>SUM(J49)</f>
        <v>0</v>
      </c>
      <c r="K48" s="328">
        <f t="shared" si="1"/>
        <v>0</v>
      </c>
      <c r="L48" s="328">
        <f>SUM(L49)</f>
        <v>0</v>
      </c>
      <c r="M48" s="199" t="e">
        <f>SUM(#REF!-L48)</f>
        <v>#REF!</v>
      </c>
      <c r="N48" s="328">
        <f>SUM(N49)</f>
        <v>0</v>
      </c>
      <c r="O48" s="328">
        <f t="shared" si="2"/>
        <v>0</v>
      </c>
      <c r="P48" s="328">
        <f>SUM(P49)</f>
        <v>0</v>
      </c>
      <c r="Q48" s="328">
        <f t="shared" si="3"/>
        <v>0</v>
      </c>
      <c r="R48" s="328">
        <f>SUM(R49)</f>
        <v>0</v>
      </c>
      <c r="S48" s="328" t="e">
        <f>SUM(#REF!-R48)</f>
        <v>#REF!</v>
      </c>
      <c r="T48" s="328">
        <f>SUM(T49)</f>
        <v>0</v>
      </c>
      <c r="U48" s="328">
        <f t="shared" si="4"/>
        <v>0</v>
      </c>
      <c r="V48" s="328">
        <f>SUM(V49)</f>
        <v>0</v>
      </c>
      <c r="W48" s="328">
        <f t="shared" si="5"/>
        <v>0</v>
      </c>
      <c r="X48" s="328">
        <f>SUM(X49)</f>
        <v>0</v>
      </c>
      <c r="Y48" s="328">
        <f>SUM(Y49)</f>
        <v>0</v>
      </c>
      <c r="Z48" s="328"/>
    </row>
    <row r="49" spans="1:26" ht="25.5">
      <c r="A49" s="368" t="s">
        <v>238</v>
      </c>
      <c r="B49" s="368"/>
      <c r="C49" s="368"/>
      <c r="D49" s="333" t="s">
        <v>239</v>
      </c>
      <c r="E49" s="327"/>
      <c r="F49" s="327"/>
      <c r="G49" s="327"/>
      <c r="H49" s="199"/>
      <c r="I49" s="328">
        <f t="shared" si="0"/>
        <v>0</v>
      </c>
      <c r="J49" s="199"/>
      <c r="K49" s="328">
        <f t="shared" si="1"/>
        <v>0</v>
      </c>
      <c r="L49" s="199"/>
      <c r="M49" s="199" t="e">
        <f>SUM(#REF!-L49)</f>
        <v>#REF!</v>
      </c>
      <c r="N49" s="199"/>
      <c r="O49" s="328">
        <f t="shared" si="2"/>
        <v>0</v>
      </c>
      <c r="P49" s="199"/>
      <c r="Q49" s="328">
        <f t="shared" si="3"/>
        <v>0</v>
      </c>
      <c r="R49" s="199"/>
      <c r="S49" s="328" t="e">
        <f>SUM(#REF!-R49)</f>
        <v>#REF!</v>
      </c>
      <c r="T49" s="199"/>
      <c r="U49" s="328">
        <f t="shared" si="4"/>
        <v>0</v>
      </c>
      <c r="V49" s="199"/>
      <c r="W49" s="328">
        <f t="shared" si="5"/>
        <v>0</v>
      </c>
      <c r="X49" s="199"/>
      <c r="Y49" s="199"/>
      <c r="Z49" s="328"/>
    </row>
    <row r="50" spans="1:26" ht="76.5">
      <c r="A50" s="368" t="s">
        <v>240</v>
      </c>
      <c r="B50" s="368"/>
      <c r="C50" s="368"/>
      <c r="D50" s="329" t="s">
        <v>762</v>
      </c>
      <c r="E50" s="327" t="e">
        <f>SUM(E51+E53)</f>
        <v>#REF!</v>
      </c>
      <c r="F50" s="327" t="e">
        <f>SUM(F51+F53)</f>
        <v>#REF!</v>
      </c>
      <c r="G50" s="327" t="e">
        <f>SUM(G51+G53)</f>
        <v>#REF!</v>
      </c>
      <c r="H50" s="328"/>
      <c r="I50" s="328">
        <f t="shared" si="0"/>
        <v>0</v>
      </c>
      <c r="J50" s="328"/>
      <c r="K50" s="328">
        <f t="shared" si="1"/>
        <v>0</v>
      </c>
      <c r="L50" s="328"/>
      <c r="M50" s="199" t="e">
        <f>SUM(#REF!-L50)</f>
        <v>#REF!</v>
      </c>
      <c r="N50" s="328"/>
      <c r="O50" s="328">
        <f t="shared" si="2"/>
        <v>0</v>
      </c>
      <c r="P50" s="328"/>
      <c r="Q50" s="328">
        <f t="shared" si="3"/>
        <v>0</v>
      </c>
      <c r="R50" s="328"/>
      <c r="S50" s="328" t="e">
        <f>SUM(#REF!-R50)</f>
        <v>#REF!</v>
      </c>
      <c r="T50" s="328"/>
      <c r="U50" s="328">
        <f t="shared" si="4"/>
        <v>0</v>
      </c>
      <c r="V50" s="328"/>
      <c r="W50" s="328">
        <f t="shared" si="5"/>
        <v>1844</v>
      </c>
      <c r="X50" s="328">
        <v>1844</v>
      </c>
      <c r="Y50" s="328">
        <v>1840.4</v>
      </c>
      <c r="Z50" s="328">
        <f t="shared" si="6"/>
        <v>99.804772234273315</v>
      </c>
    </row>
    <row r="51" spans="1:26" ht="51">
      <c r="A51" s="377" t="s">
        <v>241</v>
      </c>
      <c r="B51" s="377"/>
      <c r="C51" s="377"/>
      <c r="D51" s="45" t="s">
        <v>242</v>
      </c>
      <c r="E51" s="330" t="e">
        <f>SUM(#REF!)</f>
        <v>#REF!</v>
      </c>
      <c r="F51" s="330" t="e">
        <f>SUM(#REF!)</f>
        <v>#REF!</v>
      </c>
      <c r="G51" s="330" t="e">
        <f>SUM(#REF!)</f>
        <v>#REF!</v>
      </c>
      <c r="H51" s="328">
        <f>SUM(H52)</f>
        <v>950</v>
      </c>
      <c r="I51" s="328">
        <f t="shared" si="0"/>
        <v>0</v>
      </c>
      <c r="J51" s="328">
        <f>SUM(J52)</f>
        <v>950</v>
      </c>
      <c r="K51" s="328">
        <f t="shared" si="1"/>
        <v>0</v>
      </c>
      <c r="L51" s="328">
        <f>SUM(L52)</f>
        <v>950</v>
      </c>
      <c r="M51" s="199" t="e">
        <f>SUM(#REF!-L51)</f>
        <v>#REF!</v>
      </c>
      <c r="N51" s="328">
        <f>SUM(N52)</f>
        <v>950</v>
      </c>
      <c r="O51" s="328">
        <f t="shared" si="2"/>
        <v>0</v>
      </c>
      <c r="P51" s="328">
        <f>SUM(P52)</f>
        <v>950</v>
      </c>
      <c r="Q51" s="328">
        <f t="shared" si="3"/>
        <v>0</v>
      </c>
      <c r="R51" s="328">
        <f>SUM(R52)</f>
        <v>950</v>
      </c>
      <c r="S51" s="328" t="e">
        <f>SUM(#REF!-R51)</f>
        <v>#REF!</v>
      </c>
      <c r="T51" s="328">
        <f>SUM(T52)</f>
        <v>950</v>
      </c>
      <c r="U51" s="328">
        <f t="shared" si="4"/>
        <v>0</v>
      </c>
      <c r="V51" s="328">
        <f>SUM(V52)</f>
        <v>950</v>
      </c>
      <c r="W51" s="328">
        <f t="shared" si="5"/>
        <v>105</v>
      </c>
      <c r="X51" s="328">
        <f>SUM(X52)</f>
        <v>1055</v>
      </c>
      <c r="Y51" s="328">
        <f>SUM(Y52)</f>
        <v>1066.0999999999999</v>
      </c>
      <c r="Z51" s="328">
        <f t="shared" si="6"/>
        <v>101.0521327014218</v>
      </c>
    </row>
    <row r="52" spans="1:26" ht="64.5" customHeight="1">
      <c r="A52" s="377" t="s">
        <v>243</v>
      </c>
      <c r="B52" s="377"/>
      <c r="C52" s="377"/>
      <c r="D52" s="45" t="s">
        <v>763</v>
      </c>
      <c r="E52" s="330"/>
      <c r="F52" s="330"/>
      <c r="G52" s="330"/>
      <c r="H52" s="199">
        <v>950</v>
      </c>
      <c r="I52" s="328">
        <f t="shared" si="0"/>
        <v>0</v>
      </c>
      <c r="J52" s="199">
        <v>950</v>
      </c>
      <c r="K52" s="328">
        <f t="shared" si="1"/>
        <v>0</v>
      </c>
      <c r="L52" s="199">
        <v>950</v>
      </c>
      <c r="M52" s="199" t="e">
        <f>SUM(#REF!-L52)</f>
        <v>#REF!</v>
      </c>
      <c r="N52" s="199">
        <v>950</v>
      </c>
      <c r="O52" s="328">
        <f t="shared" si="2"/>
        <v>0</v>
      </c>
      <c r="P52" s="199">
        <v>950</v>
      </c>
      <c r="Q52" s="328">
        <f t="shared" si="3"/>
        <v>0</v>
      </c>
      <c r="R52" s="199">
        <v>950</v>
      </c>
      <c r="S52" s="328" t="e">
        <f>SUM(#REF!-R52)</f>
        <v>#REF!</v>
      </c>
      <c r="T52" s="199">
        <v>950</v>
      </c>
      <c r="U52" s="328">
        <f t="shared" si="4"/>
        <v>0</v>
      </c>
      <c r="V52" s="199">
        <v>950</v>
      </c>
      <c r="W52" s="328">
        <f t="shared" si="5"/>
        <v>105</v>
      </c>
      <c r="X52" s="199">
        <v>1055</v>
      </c>
      <c r="Y52" s="199">
        <v>1066.0999999999999</v>
      </c>
      <c r="Z52" s="328">
        <f t="shared" si="6"/>
        <v>101.0521327014218</v>
      </c>
    </row>
    <row r="53" spans="1:26" ht="65.25" customHeight="1">
      <c r="A53" s="377" t="s">
        <v>244</v>
      </c>
      <c r="B53" s="377"/>
      <c r="C53" s="377"/>
      <c r="D53" s="45" t="s">
        <v>764</v>
      </c>
      <c r="E53" s="330">
        <f>SUM(E54)</f>
        <v>0</v>
      </c>
      <c r="F53" s="330">
        <f>SUM(F54)</f>
        <v>160</v>
      </c>
      <c r="G53" s="330">
        <f>SUM(G54)</f>
        <v>0</v>
      </c>
      <c r="H53" s="328">
        <v>391</v>
      </c>
      <c r="I53" s="328">
        <f t="shared" si="0"/>
        <v>0</v>
      </c>
      <c r="J53" s="328">
        <v>391</v>
      </c>
      <c r="K53" s="328">
        <f t="shared" si="1"/>
        <v>-64</v>
      </c>
      <c r="L53" s="328">
        <f>SUM(L54)</f>
        <v>327</v>
      </c>
      <c r="M53" s="199" t="e">
        <f>SUM(#REF!-L53)</f>
        <v>#REF!</v>
      </c>
      <c r="N53" s="328">
        <f>SUM(N54)</f>
        <v>327</v>
      </c>
      <c r="O53" s="328">
        <f t="shared" si="2"/>
        <v>0</v>
      </c>
      <c r="P53" s="328">
        <f>SUM(P54)</f>
        <v>327</v>
      </c>
      <c r="Q53" s="328">
        <f t="shared" si="3"/>
        <v>0</v>
      </c>
      <c r="R53" s="328">
        <f>SUM(R54)</f>
        <v>327</v>
      </c>
      <c r="S53" s="328" t="e">
        <f>SUM(#REF!-R53)</f>
        <v>#REF!</v>
      </c>
      <c r="T53" s="328">
        <f>SUM(T54)</f>
        <v>327</v>
      </c>
      <c r="U53" s="328">
        <f t="shared" si="4"/>
        <v>0</v>
      </c>
      <c r="V53" s="328">
        <f>SUM(V54)</f>
        <v>327</v>
      </c>
      <c r="W53" s="328">
        <f t="shared" si="5"/>
        <v>-159</v>
      </c>
      <c r="X53" s="328">
        <f>SUM(X54)</f>
        <v>168</v>
      </c>
      <c r="Y53" s="328">
        <f>SUM(Y54)</f>
        <v>192.8</v>
      </c>
      <c r="Z53" s="328">
        <f t="shared" si="6"/>
        <v>114.76190476190477</v>
      </c>
    </row>
    <row r="54" spans="1:26" ht="51">
      <c r="A54" s="377" t="s">
        <v>359</v>
      </c>
      <c r="B54" s="377"/>
      <c r="C54" s="377"/>
      <c r="D54" s="45" t="s">
        <v>245</v>
      </c>
      <c r="E54" s="47"/>
      <c r="F54" s="47">
        <v>160</v>
      </c>
      <c r="G54" s="47"/>
      <c r="H54" s="199">
        <v>391</v>
      </c>
      <c r="I54" s="328">
        <f t="shared" si="0"/>
        <v>-64</v>
      </c>
      <c r="J54" s="199">
        <v>327</v>
      </c>
      <c r="K54" s="328">
        <f t="shared" si="1"/>
        <v>0</v>
      </c>
      <c r="L54" s="199">
        <v>327</v>
      </c>
      <c r="M54" s="199" t="e">
        <f>SUM(#REF!-L54)</f>
        <v>#REF!</v>
      </c>
      <c r="N54" s="199">
        <v>327</v>
      </c>
      <c r="O54" s="328">
        <f t="shared" si="2"/>
        <v>0</v>
      </c>
      <c r="P54" s="199">
        <v>327</v>
      </c>
      <c r="Q54" s="328">
        <f t="shared" si="3"/>
        <v>0</v>
      </c>
      <c r="R54" s="199">
        <v>327</v>
      </c>
      <c r="S54" s="328" t="e">
        <f>SUM(#REF!-R54)</f>
        <v>#REF!</v>
      </c>
      <c r="T54" s="199">
        <v>327</v>
      </c>
      <c r="U54" s="328">
        <f t="shared" si="4"/>
        <v>0</v>
      </c>
      <c r="V54" s="199">
        <v>327</v>
      </c>
      <c r="W54" s="328">
        <f t="shared" si="5"/>
        <v>-159</v>
      </c>
      <c r="X54" s="199">
        <v>168</v>
      </c>
      <c r="Y54" s="199">
        <v>192.8</v>
      </c>
      <c r="Z54" s="328">
        <f t="shared" si="6"/>
        <v>114.76190476190477</v>
      </c>
    </row>
    <row r="55" spans="1:26" ht="33.75" customHeight="1">
      <c r="A55" s="377" t="s">
        <v>246</v>
      </c>
      <c r="B55" s="377"/>
      <c r="C55" s="377"/>
      <c r="D55" s="52" t="s">
        <v>247</v>
      </c>
      <c r="E55" s="47"/>
      <c r="F55" s="47"/>
      <c r="G55" s="47"/>
      <c r="H55" s="328">
        <v>621</v>
      </c>
      <c r="I55" s="328">
        <f t="shared" si="0"/>
        <v>0</v>
      </c>
      <c r="J55" s="328">
        <v>621</v>
      </c>
      <c r="K55" s="328">
        <f t="shared" si="1"/>
        <v>0</v>
      </c>
      <c r="L55" s="199">
        <v>621</v>
      </c>
      <c r="M55" s="199" t="e">
        <f>SUM(#REF!-L55)</f>
        <v>#REF!</v>
      </c>
      <c r="N55" s="199">
        <v>621</v>
      </c>
      <c r="O55" s="328">
        <f t="shared" si="2"/>
        <v>0</v>
      </c>
      <c r="P55" s="199">
        <v>621</v>
      </c>
      <c r="Q55" s="328">
        <f t="shared" si="3"/>
        <v>0</v>
      </c>
      <c r="R55" s="199">
        <v>621</v>
      </c>
      <c r="S55" s="328" t="e">
        <f>SUM(#REF!-R55)</f>
        <v>#REF!</v>
      </c>
      <c r="T55" s="199">
        <v>621</v>
      </c>
      <c r="U55" s="328">
        <f t="shared" si="4"/>
        <v>0</v>
      </c>
      <c r="V55" s="199">
        <v>621</v>
      </c>
      <c r="W55" s="328">
        <f t="shared" si="5"/>
        <v>0</v>
      </c>
      <c r="X55" s="199">
        <v>621</v>
      </c>
      <c r="Y55" s="199">
        <v>581.5</v>
      </c>
      <c r="Z55" s="328">
        <f t="shared" si="6"/>
        <v>93.63929146537842</v>
      </c>
    </row>
    <row r="56" spans="1:26" ht="25.5">
      <c r="A56" s="377" t="s">
        <v>358</v>
      </c>
      <c r="B56" s="377"/>
      <c r="C56" s="377"/>
      <c r="D56" s="334" t="s">
        <v>357</v>
      </c>
      <c r="E56" s="47"/>
      <c r="F56" s="47"/>
      <c r="G56" s="47"/>
      <c r="H56" s="199">
        <v>621</v>
      </c>
      <c r="I56" s="328">
        <f t="shared" si="0"/>
        <v>0</v>
      </c>
      <c r="J56" s="199">
        <v>621</v>
      </c>
      <c r="K56" s="328">
        <f t="shared" si="1"/>
        <v>0</v>
      </c>
      <c r="L56" s="199">
        <v>621</v>
      </c>
      <c r="M56" s="199" t="e">
        <f>SUM(#REF!-L56)</f>
        <v>#REF!</v>
      </c>
      <c r="N56" s="199">
        <v>621</v>
      </c>
      <c r="O56" s="328">
        <f t="shared" si="2"/>
        <v>0</v>
      </c>
      <c r="P56" s="199">
        <v>621</v>
      </c>
      <c r="Q56" s="328">
        <f t="shared" si="3"/>
        <v>0</v>
      </c>
      <c r="R56" s="199">
        <v>621</v>
      </c>
      <c r="S56" s="328" t="e">
        <f>SUM(#REF!-R56)</f>
        <v>#REF!</v>
      </c>
      <c r="T56" s="199">
        <v>621</v>
      </c>
      <c r="U56" s="328">
        <f t="shared" si="4"/>
        <v>0</v>
      </c>
      <c r="V56" s="199">
        <v>621</v>
      </c>
      <c r="W56" s="328">
        <f t="shared" si="5"/>
        <v>0</v>
      </c>
      <c r="X56" s="199">
        <v>621</v>
      </c>
      <c r="Y56" s="199">
        <v>621</v>
      </c>
      <c r="Z56" s="328">
        <f t="shared" si="6"/>
        <v>100</v>
      </c>
    </row>
    <row r="57" spans="1:26">
      <c r="A57" s="368" t="s">
        <v>248</v>
      </c>
      <c r="B57" s="368"/>
      <c r="C57" s="368"/>
      <c r="D57" s="329" t="s">
        <v>249</v>
      </c>
      <c r="E57" s="327">
        <f>SUM(E59:E62)</f>
        <v>0</v>
      </c>
      <c r="F57" s="327">
        <f>SUM(F59:F62)</f>
        <v>100</v>
      </c>
      <c r="G57" s="327">
        <f>SUM(G59:G62)</f>
        <v>0</v>
      </c>
      <c r="H57" s="328">
        <f>SUM(H59:H62)</f>
        <v>50</v>
      </c>
      <c r="I57" s="328">
        <f t="shared" si="0"/>
        <v>0</v>
      </c>
      <c r="J57" s="328">
        <f>SUM(J59:J62)</f>
        <v>50</v>
      </c>
      <c r="K57" s="328">
        <f t="shared" si="1"/>
        <v>0</v>
      </c>
      <c r="L57" s="328">
        <f>SUM(L59:L62)</f>
        <v>50</v>
      </c>
      <c r="M57" s="199" t="e">
        <f>SUM(#REF!-L57)</f>
        <v>#REF!</v>
      </c>
      <c r="N57" s="328">
        <f>SUM(N59:N62)</f>
        <v>50</v>
      </c>
      <c r="O57" s="328">
        <f t="shared" si="2"/>
        <v>0</v>
      </c>
      <c r="P57" s="328">
        <f>SUM(P59:P62)</f>
        <v>50</v>
      </c>
      <c r="Q57" s="328">
        <f t="shared" si="3"/>
        <v>0</v>
      </c>
      <c r="R57" s="328">
        <f>SUM(R59:R62)</f>
        <v>50</v>
      </c>
      <c r="S57" s="328" t="e">
        <f>SUM(#REF!-R57)</f>
        <v>#REF!</v>
      </c>
      <c r="T57" s="328">
        <f>SUM(T59:T62)</f>
        <v>50</v>
      </c>
      <c r="U57" s="328">
        <f t="shared" si="4"/>
        <v>0</v>
      </c>
      <c r="V57" s="328">
        <f>SUM(V59:V62)</f>
        <v>50</v>
      </c>
      <c r="W57" s="328">
        <f t="shared" si="5"/>
        <v>0</v>
      </c>
      <c r="X57" s="328">
        <f>SUM(X59:X62)</f>
        <v>50</v>
      </c>
      <c r="Y57" s="328">
        <f>SUM(Y59:Y62)</f>
        <v>50.9</v>
      </c>
      <c r="Z57" s="328">
        <f t="shared" si="6"/>
        <v>101.8</v>
      </c>
    </row>
    <row r="58" spans="1:26">
      <c r="A58" s="368" t="s">
        <v>250</v>
      </c>
      <c r="B58" s="368"/>
      <c r="C58" s="368"/>
      <c r="D58" s="329" t="s">
        <v>251</v>
      </c>
      <c r="E58" s="327"/>
      <c r="F58" s="327">
        <f>F59+F60+F61+F62</f>
        <v>100</v>
      </c>
      <c r="G58" s="327">
        <f>G59+G60+G61+G62</f>
        <v>0</v>
      </c>
      <c r="H58" s="328">
        <f>H59+H60+H61+H62</f>
        <v>50</v>
      </c>
      <c r="I58" s="328">
        <f t="shared" si="0"/>
        <v>0</v>
      </c>
      <c r="J58" s="328">
        <f>J59+J60+J61+J62</f>
        <v>50</v>
      </c>
      <c r="K58" s="328">
        <f t="shared" si="1"/>
        <v>0</v>
      </c>
      <c r="L58" s="328">
        <f>L59+L60+L61+L62</f>
        <v>50</v>
      </c>
      <c r="M58" s="199" t="e">
        <f>SUM(#REF!-L58)</f>
        <v>#REF!</v>
      </c>
      <c r="N58" s="328">
        <f>N59+N60+N61+N62</f>
        <v>50</v>
      </c>
      <c r="O58" s="328">
        <f t="shared" si="2"/>
        <v>0</v>
      </c>
      <c r="P58" s="328">
        <f>P59+P60+P61+P62</f>
        <v>50</v>
      </c>
      <c r="Q58" s="328">
        <f t="shared" si="3"/>
        <v>0</v>
      </c>
      <c r="R58" s="328">
        <f>R59+R60+R61+R62</f>
        <v>50</v>
      </c>
      <c r="S58" s="328" t="e">
        <f>SUM(#REF!-R58)</f>
        <v>#REF!</v>
      </c>
      <c r="T58" s="328">
        <f>T59+T60+T61+T62</f>
        <v>50</v>
      </c>
      <c r="U58" s="328">
        <f t="shared" si="4"/>
        <v>0</v>
      </c>
      <c r="V58" s="328">
        <f>V59+V60+V61+V62</f>
        <v>50</v>
      </c>
      <c r="W58" s="328">
        <f t="shared" si="5"/>
        <v>0</v>
      </c>
      <c r="X58" s="328">
        <f>X59+X60+X61+X62</f>
        <v>50</v>
      </c>
      <c r="Y58" s="328">
        <f>Y59+Y60+Y61+Y62</f>
        <v>50.9</v>
      </c>
      <c r="Z58" s="328">
        <f t="shared" si="6"/>
        <v>101.8</v>
      </c>
    </row>
    <row r="59" spans="1:26" ht="25.5">
      <c r="A59" s="368" t="s">
        <v>252</v>
      </c>
      <c r="B59" s="368"/>
      <c r="C59" s="368"/>
      <c r="D59" s="45" t="s">
        <v>253</v>
      </c>
      <c r="E59" s="47"/>
      <c r="F59" s="47">
        <v>30</v>
      </c>
      <c r="G59" s="47">
        <v>-10</v>
      </c>
      <c r="H59" s="199">
        <v>38.799999999999997</v>
      </c>
      <c r="I59" s="328">
        <f t="shared" si="0"/>
        <v>0</v>
      </c>
      <c r="J59" s="199">
        <v>38.799999999999997</v>
      </c>
      <c r="K59" s="328">
        <f t="shared" si="1"/>
        <v>0</v>
      </c>
      <c r="L59" s="199">
        <v>38.799999999999997</v>
      </c>
      <c r="M59" s="199" t="e">
        <f>SUM(#REF!-L59)</f>
        <v>#REF!</v>
      </c>
      <c r="N59" s="199">
        <v>38.799999999999997</v>
      </c>
      <c r="O59" s="328">
        <f t="shared" si="2"/>
        <v>0</v>
      </c>
      <c r="P59" s="199">
        <v>38.799999999999997</v>
      </c>
      <c r="Q59" s="328">
        <f t="shared" si="3"/>
        <v>0</v>
      </c>
      <c r="R59" s="199">
        <v>38.799999999999997</v>
      </c>
      <c r="S59" s="328" t="e">
        <f>SUM(#REF!-R59)</f>
        <v>#REF!</v>
      </c>
      <c r="T59" s="199">
        <v>38.799999999999997</v>
      </c>
      <c r="U59" s="328">
        <f t="shared" si="4"/>
        <v>0</v>
      </c>
      <c r="V59" s="199">
        <v>38.799999999999997</v>
      </c>
      <c r="W59" s="328">
        <f t="shared" si="5"/>
        <v>-4.3999999999999986</v>
      </c>
      <c r="X59" s="199">
        <v>34.4</v>
      </c>
      <c r="Y59" s="199">
        <v>35</v>
      </c>
      <c r="Z59" s="328">
        <f t="shared" si="6"/>
        <v>101.74418604651163</v>
      </c>
    </row>
    <row r="60" spans="1:26" ht="25.5">
      <c r="A60" s="368" t="s">
        <v>254</v>
      </c>
      <c r="B60" s="368"/>
      <c r="C60" s="368"/>
      <c r="D60" s="45" t="s">
        <v>255</v>
      </c>
      <c r="E60" s="47"/>
      <c r="F60" s="47">
        <v>9</v>
      </c>
      <c r="G60" s="47"/>
      <c r="H60" s="199"/>
      <c r="I60" s="328">
        <f t="shared" si="0"/>
        <v>0</v>
      </c>
      <c r="J60" s="199"/>
      <c r="K60" s="328">
        <f t="shared" si="1"/>
        <v>0</v>
      </c>
      <c r="L60" s="199"/>
      <c r="M60" s="199" t="e">
        <f>SUM(#REF!-L60)</f>
        <v>#REF!</v>
      </c>
      <c r="N60" s="199"/>
      <c r="O60" s="328">
        <f t="shared" si="2"/>
        <v>0</v>
      </c>
      <c r="P60" s="199"/>
      <c r="Q60" s="328">
        <f t="shared" si="3"/>
        <v>0</v>
      </c>
      <c r="R60" s="199"/>
      <c r="S60" s="328" t="e">
        <f>SUM(#REF!-R60)</f>
        <v>#REF!</v>
      </c>
      <c r="T60" s="199"/>
      <c r="U60" s="328">
        <f t="shared" si="4"/>
        <v>0</v>
      </c>
      <c r="V60" s="199"/>
      <c r="W60" s="328">
        <f t="shared" si="5"/>
        <v>0</v>
      </c>
      <c r="X60" s="199"/>
      <c r="Y60" s="199"/>
      <c r="Z60" s="328"/>
    </row>
    <row r="61" spans="1:26">
      <c r="A61" s="368" t="s">
        <v>256</v>
      </c>
      <c r="B61" s="368"/>
      <c r="C61" s="368"/>
      <c r="D61" s="45" t="s">
        <v>257</v>
      </c>
      <c r="E61" s="47"/>
      <c r="F61" s="47">
        <v>1</v>
      </c>
      <c r="G61" s="47">
        <v>10</v>
      </c>
      <c r="H61" s="199">
        <v>1</v>
      </c>
      <c r="I61" s="328">
        <f t="shared" si="0"/>
        <v>0</v>
      </c>
      <c r="J61" s="199">
        <v>1</v>
      </c>
      <c r="K61" s="328">
        <f t="shared" si="1"/>
        <v>0</v>
      </c>
      <c r="L61" s="199">
        <v>1</v>
      </c>
      <c r="M61" s="199" t="e">
        <f>SUM(#REF!-L61)</f>
        <v>#REF!</v>
      </c>
      <c r="N61" s="199">
        <v>1</v>
      </c>
      <c r="O61" s="328">
        <f t="shared" si="2"/>
        <v>0</v>
      </c>
      <c r="P61" s="199">
        <v>1</v>
      </c>
      <c r="Q61" s="328">
        <f t="shared" si="3"/>
        <v>0</v>
      </c>
      <c r="R61" s="199">
        <v>1</v>
      </c>
      <c r="S61" s="328" t="e">
        <f>SUM(#REF!-R61)</f>
        <v>#REF!</v>
      </c>
      <c r="T61" s="199">
        <v>1</v>
      </c>
      <c r="U61" s="328">
        <f t="shared" si="4"/>
        <v>0</v>
      </c>
      <c r="V61" s="199">
        <v>1</v>
      </c>
      <c r="W61" s="328">
        <f t="shared" si="5"/>
        <v>-1</v>
      </c>
      <c r="X61" s="199">
        <v>0</v>
      </c>
      <c r="Y61" s="199">
        <v>0</v>
      </c>
      <c r="Z61" s="328"/>
    </row>
    <row r="62" spans="1:26">
      <c r="A62" s="368" t="s">
        <v>258</v>
      </c>
      <c r="B62" s="368"/>
      <c r="C62" s="368"/>
      <c r="D62" s="329" t="s">
        <v>259</v>
      </c>
      <c r="E62" s="326"/>
      <c r="F62" s="326">
        <v>60</v>
      </c>
      <c r="G62" s="326"/>
      <c r="H62" s="328">
        <f>SUM(H63:H64)</f>
        <v>10.199999999999999</v>
      </c>
      <c r="I62" s="328">
        <f t="shared" si="0"/>
        <v>0</v>
      </c>
      <c r="J62" s="328">
        <f>SUM(J63:J64)</f>
        <v>10.199999999999999</v>
      </c>
      <c r="K62" s="328">
        <f t="shared" si="1"/>
        <v>0</v>
      </c>
      <c r="L62" s="328">
        <f>SUM(L63:L64)</f>
        <v>10.199999999999999</v>
      </c>
      <c r="M62" s="199" t="e">
        <f>SUM(#REF!-L62)</f>
        <v>#REF!</v>
      </c>
      <c r="N62" s="328">
        <f>SUM(N63:N64)</f>
        <v>10.199999999999999</v>
      </c>
      <c r="O62" s="328">
        <f t="shared" si="2"/>
        <v>0</v>
      </c>
      <c r="P62" s="328">
        <f>SUM(P63:P64)</f>
        <v>10.199999999999999</v>
      </c>
      <c r="Q62" s="328">
        <f t="shared" si="3"/>
        <v>0</v>
      </c>
      <c r="R62" s="328">
        <f>SUM(R63:R64)</f>
        <v>10.199999999999999</v>
      </c>
      <c r="S62" s="328" t="e">
        <f>SUM(#REF!-R62)</f>
        <v>#REF!</v>
      </c>
      <c r="T62" s="328">
        <f>SUM(T63:T64)</f>
        <v>10.199999999999999</v>
      </c>
      <c r="U62" s="328">
        <f t="shared" si="4"/>
        <v>0</v>
      </c>
      <c r="V62" s="328">
        <f>SUM(V63:V64)</f>
        <v>10.199999999999999</v>
      </c>
      <c r="W62" s="328">
        <f t="shared" si="5"/>
        <v>5.4</v>
      </c>
      <c r="X62" s="328">
        <f>SUM(X63:X64)</f>
        <v>15.6</v>
      </c>
      <c r="Y62" s="328">
        <f>SUM(Y63:Y64)</f>
        <v>15.9</v>
      </c>
      <c r="Z62" s="328">
        <f t="shared" si="6"/>
        <v>101.92307692307693</v>
      </c>
    </row>
    <row r="63" spans="1:26">
      <c r="A63" s="380" t="s">
        <v>260</v>
      </c>
      <c r="B63" s="381"/>
      <c r="C63" s="382"/>
      <c r="D63" s="45" t="s">
        <v>261</v>
      </c>
      <c r="E63" s="47"/>
      <c r="F63" s="47"/>
      <c r="G63" s="47"/>
      <c r="H63" s="199">
        <v>10</v>
      </c>
      <c r="I63" s="328">
        <f t="shared" si="0"/>
        <v>0</v>
      </c>
      <c r="J63" s="199">
        <v>10</v>
      </c>
      <c r="K63" s="328">
        <f t="shared" si="1"/>
        <v>0</v>
      </c>
      <c r="L63" s="199">
        <v>10</v>
      </c>
      <c r="M63" s="199" t="e">
        <f>SUM(#REF!-L63)</f>
        <v>#REF!</v>
      </c>
      <c r="N63" s="199">
        <v>10</v>
      </c>
      <c r="O63" s="328">
        <f t="shared" si="2"/>
        <v>0</v>
      </c>
      <c r="P63" s="199">
        <v>10</v>
      </c>
      <c r="Q63" s="328">
        <f t="shared" si="3"/>
        <v>0</v>
      </c>
      <c r="R63" s="199">
        <v>10</v>
      </c>
      <c r="S63" s="328" t="e">
        <f>SUM(#REF!-R63)</f>
        <v>#REF!</v>
      </c>
      <c r="T63" s="199">
        <v>10</v>
      </c>
      <c r="U63" s="328">
        <f t="shared" si="4"/>
        <v>0</v>
      </c>
      <c r="V63" s="199">
        <v>10</v>
      </c>
      <c r="W63" s="328">
        <f t="shared" si="5"/>
        <v>5.6</v>
      </c>
      <c r="X63" s="199">
        <v>15.6</v>
      </c>
      <c r="Y63" s="199">
        <v>15.9</v>
      </c>
      <c r="Z63" s="328">
        <f t="shared" si="6"/>
        <v>101.92307692307693</v>
      </c>
    </row>
    <row r="64" spans="1:26">
      <c r="A64" s="380" t="s">
        <v>262</v>
      </c>
      <c r="B64" s="381"/>
      <c r="C64" s="382"/>
      <c r="D64" s="45" t="s">
        <v>263</v>
      </c>
      <c r="E64" s="47"/>
      <c r="F64" s="47"/>
      <c r="G64" s="47"/>
      <c r="H64" s="199">
        <v>0.2</v>
      </c>
      <c r="I64" s="328">
        <f t="shared" si="0"/>
        <v>0</v>
      </c>
      <c r="J64" s="199">
        <v>0.2</v>
      </c>
      <c r="K64" s="328">
        <f t="shared" si="1"/>
        <v>0</v>
      </c>
      <c r="L64" s="199">
        <v>0.2</v>
      </c>
      <c r="M64" s="199" t="e">
        <f>SUM(#REF!-L64)</f>
        <v>#REF!</v>
      </c>
      <c r="N64" s="199">
        <v>0.2</v>
      </c>
      <c r="O64" s="328">
        <f t="shared" si="2"/>
        <v>0</v>
      </c>
      <c r="P64" s="199">
        <v>0.2</v>
      </c>
      <c r="Q64" s="328">
        <f t="shared" si="3"/>
        <v>0</v>
      </c>
      <c r="R64" s="199">
        <v>0.2</v>
      </c>
      <c r="S64" s="328" t="e">
        <f>SUM(#REF!-R64)</f>
        <v>#REF!</v>
      </c>
      <c r="T64" s="199">
        <v>0.2</v>
      </c>
      <c r="U64" s="328">
        <f t="shared" si="4"/>
        <v>0</v>
      </c>
      <c r="V64" s="199">
        <v>0.2</v>
      </c>
      <c r="W64" s="328">
        <f t="shared" si="5"/>
        <v>-0.2</v>
      </c>
      <c r="X64" s="199">
        <v>0</v>
      </c>
      <c r="Y64" s="199">
        <v>0</v>
      </c>
      <c r="Z64" s="328"/>
    </row>
    <row r="65" spans="1:26" ht="25.5">
      <c r="A65" s="369" t="s">
        <v>264</v>
      </c>
      <c r="B65" s="378"/>
      <c r="C65" s="378"/>
      <c r="D65" s="331" t="s">
        <v>265</v>
      </c>
      <c r="E65" s="326"/>
      <c r="F65" s="326">
        <f>F66+F69</f>
        <v>0</v>
      </c>
      <c r="G65" s="326">
        <f>G66+G69</f>
        <v>3427.5</v>
      </c>
      <c r="H65" s="328">
        <f>H66+H69</f>
        <v>7436</v>
      </c>
      <c r="I65" s="328">
        <f t="shared" si="0"/>
        <v>-4469</v>
      </c>
      <c r="J65" s="328">
        <f>J66+J69</f>
        <v>2967</v>
      </c>
      <c r="K65" s="328">
        <f t="shared" si="1"/>
        <v>0</v>
      </c>
      <c r="L65" s="328">
        <f>L66+L69</f>
        <v>2967</v>
      </c>
      <c r="M65" s="199" t="e">
        <f>SUM(#REF!-L65)</f>
        <v>#REF!</v>
      </c>
      <c r="N65" s="328">
        <f>N66+N69</f>
        <v>2967</v>
      </c>
      <c r="O65" s="328">
        <f t="shared" si="2"/>
        <v>0</v>
      </c>
      <c r="P65" s="328">
        <f>P66+P69</f>
        <v>2967</v>
      </c>
      <c r="Q65" s="328">
        <f t="shared" si="3"/>
        <v>0</v>
      </c>
      <c r="R65" s="328">
        <f>R66+R69</f>
        <v>2967</v>
      </c>
      <c r="S65" s="328" t="e">
        <f>SUM(#REF!-R65)</f>
        <v>#REF!</v>
      </c>
      <c r="T65" s="328">
        <f>T66+T69</f>
        <v>2967</v>
      </c>
      <c r="U65" s="328">
        <f t="shared" si="4"/>
        <v>0</v>
      </c>
      <c r="V65" s="328">
        <f>V66+V69</f>
        <v>2967</v>
      </c>
      <c r="W65" s="328">
        <f t="shared" si="5"/>
        <v>0</v>
      </c>
      <c r="X65" s="328">
        <f>X66+X69</f>
        <v>2967</v>
      </c>
      <c r="Y65" s="328">
        <f>Y66+Y69</f>
        <v>1763.3000000000002</v>
      </c>
      <c r="Z65" s="328">
        <f t="shared" si="6"/>
        <v>59.430401078530501</v>
      </c>
    </row>
    <row r="66" spans="1:26">
      <c r="A66" s="369" t="s">
        <v>266</v>
      </c>
      <c r="B66" s="378"/>
      <c r="C66" s="378"/>
      <c r="D66" s="47" t="s">
        <v>267</v>
      </c>
      <c r="E66" s="326"/>
      <c r="F66" s="326">
        <f t="shared" ref="F66:Y67" si="8">F67</f>
        <v>0</v>
      </c>
      <c r="G66" s="326">
        <f t="shared" si="8"/>
        <v>1184.5</v>
      </c>
      <c r="H66" s="219">
        <f t="shared" si="8"/>
        <v>6034</v>
      </c>
      <c r="I66" s="328">
        <f t="shared" si="0"/>
        <v>-4030</v>
      </c>
      <c r="J66" s="219">
        <f t="shared" si="8"/>
        <v>2004</v>
      </c>
      <c r="K66" s="328">
        <f t="shared" si="1"/>
        <v>0</v>
      </c>
      <c r="L66" s="219">
        <f t="shared" si="8"/>
        <v>2004</v>
      </c>
      <c r="M66" s="199" t="e">
        <f>SUM(#REF!-L66)</f>
        <v>#REF!</v>
      </c>
      <c r="N66" s="219">
        <f t="shared" si="8"/>
        <v>2004</v>
      </c>
      <c r="O66" s="328">
        <f t="shared" si="2"/>
        <v>0</v>
      </c>
      <c r="P66" s="219">
        <f t="shared" si="8"/>
        <v>2004</v>
      </c>
      <c r="Q66" s="328">
        <f t="shared" si="3"/>
        <v>0</v>
      </c>
      <c r="R66" s="219">
        <f t="shared" si="8"/>
        <v>2004</v>
      </c>
      <c r="S66" s="328" t="e">
        <f>SUM(#REF!-R66)</f>
        <v>#REF!</v>
      </c>
      <c r="T66" s="219">
        <f t="shared" si="8"/>
        <v>2004</v>
      </c>
      <c r="U66" s="328">
        <f t="shared" si="4"/>
        <v>0</v>
      </c>
      <c r="V66" s="219">
        <f t="shared" si="8"/>
        <v>2004</v>
      </c>
      <c r="W66" s="328">
        <f t="shared" si="5"/>
        <v>0</v>
      </c>
      <c r="X66" s="219">
        <f t="shared" si="8"/>
        <v>2004</v>
      </c>
      <c r="Y66" s="219">
        <f t="shared" si="8"/>
        <v>920.7</v>
      </c>
      <c r="Z66" s="328">
        <f t="shared" si="6"/>
        <v>45.943113772455092</v>
      </c>
    </row>
    <row r="67" spans="1:26">
      <c r="A67" s="369" t="s">
        <v>268</v>
      </c>
      <c r="B67" s="378"/>
      <c r="C67" s="378"/>
      <c r="D67" s="46" t="s">
        <v>269</v>
      </c>
      <c r="E67" s="326"/>
      <c r="F67" s="326">
        <f t="shared" si="8"/>
        <v>0</v>
      </c>
      <c r="G67" s="326">
        <f t="shared" si="8"/>
        <v>1184.5</v>
      </c>
      <c r="H67" s="219">
        <f t="shared" si="8"/>
        <v>6034</v>
      </c>
      <c r="I67" s="328">
        <f t="shared" si="0"/>
        <v>-4030</v>
      </c>
      <c r="J67" s="219">
        <f t="shared" si="8"/>
        <v>2004</v>
      </c>
      <c r="K67" s="328">
        <f t="shared" si="1"/>
        <v>0</v>
      </c>
      <c r="L67" s="219">
        <f t="shared" si="8"/>
        <v>2004</v>
      </c>
      <c r="M67" s="199" t="e">
        <f>SUM(#REF!-L67)</f>
        <v>#REF!</v>
      </c>
      <c r="N67" s="219">
        <f t="shared" si="8"/>
        <v>2004</v>
      </c>
      <c r="O67" s="328">
        <f t="shared" si="2"/>
        <v>0</v>
      </c>
      <c r="P67" s="219">
        <f t="shared" si="8"/>
        <v>2004</v>
      </c>
      <c r="Q67" s="328">
        <f t="shared" si="3"/>
        <v>0</v>
      </c>
      <c r="R67" s="219">
        <f t="shared" si="8"/>
        <v>2004</v>
      </c>
      <c r="S67" s="328" t="e">
        <f>SUM(#REF!-R67)</f>
        <v>#REF!</v>
      </c>
      <c r="T67" s="219">
        <f t="shared" si="8"/>
        <v>2004</v>
      </c>
      <c r="U67" s="328">
        <f t="shared" si="4"/>
        <v>0</v>
      </c>
      <c r="V67" s="219">
        <f t="shared" si="8"/>
        <v>2004</v>
      </c>
      <c r="W67" s="328">
        <f t="shared" si="5"/>
        <v>0</v>
      </c>
      <c r="X67" s="219">
        <f t="shared" si="8"/>
        <v>2004</v>
      </c>
      <c r="Y67" s="219">
        <f t="shared" si="8"/>
        <v>920.7</v>
      </c>
      <c r="Z67" s="328">
        <f t="shared" si="6"/>
        <v>45.943113772455092</v>
      </c>
    </row>
    <row r="68" spans="1:26" ht="25.5">
      <c r="A68" s="378" t="s">
        <v>270</v>
      </c>
      <c r="B68" s="378"/>
      <c r="C68" s="378"/>
      <c r="D68" s="45" t="s">
        <v>271</v>
      </c>
      <c r="E68" s="47"/>
      <c r="F68" s="47"/>
      <c r="G68" s="47">
        <v>1184.5</v>
      </c>
      <c r="H68" s="199">
        <v>6034</v>
      </c>
      <c r="I68" s="328">
        <f t="shared" si="0"/>
        <v>-4030</v>
      </c>
      <c r="J68" s="199">
        <v>2004</v>
      </c>
      <c r="K68" s="328">
        <f t="shared" si="1"/>
        <v>0</v>
      </c>
      <c r="L68" s="199">
        <v>2004</v>
      </c>
      <c r="M68" s="199" t="e">
        <f>SUM(#REF!-L68)</f>
        <v>#REF!</v>
      </c>
      <c r="N68" s="199">
        <v>2004</v>
      </c>
      <c r="O68" s="328">
        <f t="shared" si="2"/>
        <v>0</v>
      </c>
      <c r="P68" s="199">
        <v>2004</v>
      </c>
      <c r="Q68" s="328">
        <f t="shared" si="3"/>
        <v>0</v>
      </c>
      <c r="R68" s="199">
        <v>2004</v>
      </c>
      <c r="S68" s="328" t="e">
        <f>SUM(#REF!-R68)</f>
        <v>#REF!</v>
      </c>
      <c r="T68" s="199">
        <v>2004</v>
      </c>
      <c r="U68" s="328">
        <f t="shared" si="4"/>
        <v>0</v>
      </c>
      <c r="V68" s="199">
        <v>2004</v>
      </c>
      <c r="W68" s="328">
        <f t="shared" si="5"/>
        <v>0</v>
      </c>
      <c r="X68" s="199">
        <v>2004</v>
      </c>
      <c r="Y68" s="199">
        <v>920.7</v>
      </c>
      <c r="Z68" s="328">
        <f t="shared" si="6"/>
        <v>45.943113772455092</v>
      </c>
    </row>
    <row r="69" spans="1:26">
      <c r="A69" s="378" t="s">
        <v>272</v>
      </c>
      <c r="B69" s="378"/>
      <c r="C69" s="378"/>
      <c r="D69" s="46" t="s">
        <v>273</v>
      </c>
      <c r="E69" s="47"/>
      <c r="F69" s="47">
        <f t="shared" ref="F69:Y70" si="9">F70</f>
        <v>0</v>
      </c>
      <c r="G69" s="47">
        <f t="shared" si="9"/>
        <v>2243</v>
      </c>
      <c r="H69" s="219">
        <f t="shared" si="9"/>
        <v>1402</v>
      </c>
      <c r="I69" s="328">
        <f t="shared" si="0"/>
        <v>-439</v>
      </c>
      <c r="J69" s="219">
        <f t="shared" si="9"/>
        <v>963</v>
      </c>
      <c r="K69" s="328">
        <f t="shared" si="1"/>
        <v>0</v>
      </c>
      <c r="L69" s="219">
        <f t="shared" si="9"/>
        <v>963</v>
      </c>
      <c r="M69" s="199" t="e">
        <f>SUM(#REF!-L69)</f>
        <v>#REF!</v>
      </c>
      <c r="N69" s="219">
        <f t="shared" si="9"/>
        <v>963</v>
      </c>
      <c r="O69" s="328">
        <f t="shared" si="2"/>
        <v>0</v>
      </c>
      <c r="P69" s="219">
        <f t="shared" si="9"/>
        <v>963</v>
      </c>
      <c r="Q69" s="328">
        <f t="shared" si="3"/>
        <v>0</v>
      </c>
      <c r="R69" s="219">
        <f t="shared" si="9"/>
        <v>963</v>
      </c>
      <c r="S69" s="328" t="e">
        <f>SUM(#REF!-R69)</f>
        <v>#REF!</v>
      </c>
      <c r="T69" s="219">
        <f t="shared" si="9"/>
        <v>963</v>
      </c>
      <c r="U69" s="328">
        <f t="shared" si="4"/>
        <v>0</v>
      </c>
      <c r="V69" s="219">
        <f t="shared" si="9"/>
        <v>963</v>
      </c>
      <c r="W69" s="328">
        <f t="shared" si="5"/>
        <v>0</v>
      </c>
      <c r="X69" s="219">
        <f t="shared" si="9"/>
        <v>963</v>
      </c>
      <c r="Y69" s="219">
        <f t="shared" si="9"/>
        <v>842.6</v>
      </c>
      <c r="Z69" s="328">
        <f t="shared" si="6"/>
        <v>87.49740394600208</v>
      </c>
    </row>
    <row r="70" spans="1:26" ht="25.5">
      <c r="A70" s="378" t="s">
        <v>274</v>
      </c>
      <c r="B70" s="378"/>
      <c r="C70" s="378"/>
      <c r="D70" s="46" t="s">
        <v>275</v>
      </c>
      <c r="E70" s="47"/>
      <c r="F70" s="47">
        <f t="shared" si="9"/>
        <v>0</v>
      </c>
      <c r="G70" s="47">
        <f t="shared" si="9"/>
        <v>2243</v>
      </c>
      <c r="H70" s="219">
        <f t="shared" si="9"/>
        <v>1402</v>
      </c>
      <c r="I70" s="328">
        <f t="shared" si="0"/>
        <v>-439</v>
      </c>
      <c r="J70" s="219">
        <f t="shared" si="9"/>
        <v>963</v>
      </c>
      <c r="K70" s="328">
        <f t="shared" si="1"/>
        <v>0</v>
      </c>
      <c r="L70" s="219">
        <f t="shared" si="9"/>
        <v>963</v>
      </c>
      <c r="M70" s="199" t="e">
        <f>SUM(#REF!-L70)</f>
        <v>#REF!</v>
      </c>
      <c r="N70" s="219">
        <f t="shared" si="9"/>
        <v>963</v>
      </c>
      <c r="O70" s="328">
        <f t="shared" si="2"/>
        <v>0</v>
      </c>
      <c r="P70" s="219">
        <f t="shared" si="9"/>
        <v>963</v>
      </c>
      <c r="Q70" s="328">
        <f t="shared" si="3"/>
        <v>0</v>
      </c>
      <c r="R70" s="219">
        <f t="shared" si="9"/>
        <v>963</v>
      </c>
      <c r="S70" s="328" t="e">
        <f>SUM(#REF!-R70)</f>
        <v>#REF!</v>
      </c>
      <c r="T70" s="219">
        <f t="shared" si="9"/>
        <v>963</v>
      </c>
      <c r="U70" s="328">
        <f t="shared" si="4"/>
        <v>0</v>
      </c>
      <c r="V70" s="219">
        <f t="shared" si="9"/>
        <v>963</v>
      </c>
      <c r="W70" s="328">
        <f t="shared" si="5"/>
        <v>0</v>
      </c>
      <c r="X70" s="219">
        <f t="shared" si="9"/>
        <v>963</v>
      </c>
      <c r="Y70" s="219">
        <f t="shared" si="9"/>
        <v>842.6</v>
      </c>
      <c r="Z70" s="328">
        <f t="shared" si="6"/>
        <v>87.49740394600208</v>
      </c>
    </row>
    <row r="71" spans="1:26" s="23" customFormat="1" ht="25.5">
      <c r="A71" s="378" t="s">
        <v>276</v>
      </c>
      <c r="B71" s="378"/>
      <c r="C71" s="378"/>
      <c r="D71" s="45" t="s">
        <v>480</v>
      </c>
      <c r="E71" s="47"/>
      <c r="F71" s="47"/>
      <c r="G71" s="47">
        <v>2243</v>
      </c>
      <c r="H71" s="199">
        <v>1402</v>
      </c>
      <c r="I71" s="328">
        <f t="shared" si="0"/>
        <v>-439</v>
      </c>
      <c r="J71" s="199">
        <v>963</v>
      </c>
      <c r="K71" s="328">
        <f t="shared" si="1"/>
        <v>0</v>
      </c>
      <c r="L71" s="199">
        <v>963</v>
      </c>
      <c r="M71" s="199" t="e">
        <f>SUM(#REF!-L71)</f>
        <v>#REF!</v>
      </c>
      <c r="N71" s="199">
        <v>963</v>
      </c>
      <c r="O71" s="328">
        <f t="shared" si="2"/>
        <v>0</v>
      </c>
      <c r="P71" s="199">
        <v>963</v>
      </c>
      <c r="Q71" s="328">
        <f t="shared" si="3"/>
        <v>0</v>
      </c>
      <c r="R71" s="199">
        <v>963</v>
      </c>
      <c r="S71" s="328" t="e">
        <f>SUM(#REF!-R71)</f>
        <v>#REF!</v>
      </c>
      <c r="T71" s="199">
        <v>963</v>
      </c>
      <c r="U71" s="328">
        <f t="shared" si="4"/>
        <v>0</v>
      </c>
      <c r="V71" s="199">
        <v>963</v>
      </c>
      <c r="W71" s="328">
        <f t="shared" si="5"/>
        <v>0</v>
      </c>
      <c r="X71" s="199">
        <v>963</v>
      </c>
      <c r="Y71" s="199">
        <v>842.6</v>
      </c>
      <c r="Z71" s="328">
        <f t="shared" si="6"/>
        <v>87.49740394600208</v>
      </c>
    </row>
    <row r="72" spans="1:26" s="23" customFormat="1" ht="25.5">
      <c r="A72" s="368" t="s">
        <v>277</v>
      </c>
      <c r="B72" s="368"/>
      <c r="C72" s="368"/>
      <c r="D72" s="329" t="s">
        <v>278</v>
      </c>
      <c r="E72" s="327" t="e">
        <f>SUM(#REF!+E73)</f>
        <v>#REF!</v>
      </c>
      <c r="F72" s="327" t="e">
        <f>SUM(#REF!+F73)</f>
        <v>#REF!</v>
      </c>
      <c r="G72" s="327" t="e">
        <f>SUM(#REF!+G73)</f>
        <v>#REF!</v>
      </c>
      <c r="H72" s="328">
        <f>SUM(H73)</f>
        <v>70</v>
      </c>
      <c r="I72" s="328">
        <f t="shared" si="0"/>
        <v>0</v>
      </c>
      <c r="J72" s="328">
        <f t="shared" ref="J72:Y74" si="10">SUM(J73)</f>
        <v>70</v>
      </c>
      <c r="K72" s="328">
        <f t="shared" si="1"/>
        <v>0</v>
      </c>
      <c r="L72" s="328">
        <f t="shared" si="10"/>
        <v>70</v>
      </c>
      <c r="M72" s="199" t="e">
        <f>SUM(#REF!-L72)</f>
        <v>#REF!</v>
      </c>
      <c r="N72" s="328">
        <f t="shared" si="10"/>
        <v>70</v>
      </c>
      <c r="O72" s="328">
        <f t="shared" si="2"/>
        <v>0</v>
      </c>
      <c r="P72" s="328">
        <f t="shared" si="10"/>
        <v>70</v>
      </c>
      <c r="Q72" s="328">
        <f t="shared" si="3"/>
        <v>0</v>
      </c>
      <c r="R72" s="328">
        <f t="shared" si="10"/>
        <v>70</v>
      </c>
      <c r="S72" s="328" t="e">
        <f>SUM(#REF!-R72)</f>
        <v>#REF!</v>
      </c>
      <c r="T72" s="328">
        <f t="shared" si="10"/>
        <v>70</v>
      </c>
      <c r="U72" s="328">
        <f t="shared" si="4"/>
        <v>0</v>
      </c>
      <c r="V72" s="328">
        <f t="shared" si="10"/>
        <v>70</v>
      </c>
      <c r="W72" s="328">
        <f t="shared" si="5"/>
        <v>100</v>
      </c>
      <c r="X72" s="328">
        <f t="shared" si="10"/>
        <v>170</v>
      </c>
      <c r="Y72" s="328">
        <f t="shared" si="10"/>
        <v>170.8</v>
      </c>
      <c r="Z72" s="328">
        <f t="shared" si="6"/>
        <v>100.47058823529413</v>
      </c>
    </row>
    <row r="73" spans="1:26" s="23" customFormat="1" ht="25.5">
      <c r="A73" s="368" t="s">
        <v>279</v>
      </c>
      <c r="B73" s="368"/>
      <c r="C73" s="368"/>
      <c r="D73" s="329" t="s">
        <v>280</v>
      </c>
      <c r="E73" s="327">
        <f t="shared" ref="E73:G74" si="11">SUM(E74)</f>
        <v>0</v>
      </c>
      <c r="F73" s="327">
        <f t="shared" si="11"/>
        <v>51</v>
      </c>
      <c r="G73" s="327">
        <f t="shared" si="11"/>
        <v>0</v>
      </c>
      <c r="H73" s="328">
        <f>SUM(H74)</f>
        <v>70</v>
      </c>
      <c r="I73" s="328">
        <f t="shared" si="0"/>
        <v>0</v>
      </c>
      <c r="J73" s="328">
        <f t="shared" si="10"/>
        <v>70</v>
      </c>
      <c r="K73" s="328">
        <f t="shared" si="1"/>
        <v>0</v>
      </c>
      <c r="L73" s="328">
        <f t="shared" si="10"/>
        <v>70</v>
      </c>
      <c r="M73" s="199" t="e">
        <f>SUM(#REF!-L73)</f>
        <v>#REF!</v>
      </c>
      <c r="N73" s="328">
        <f t="shared" si="10"/>
        <v>70</v>
      </c>
      <c r="O73" s="328">
        <f t="shared" si="2"/>
        <v>0</v>
      </c>
      <c r="P73" s="328">
        <f t="shared" si="10"/>
        <v>70</v>
      </c>
      <c r="Q73" s="328">
        <f t="shared" si="3"/>
        <v>0</v>
      </c>
      <c r="R73" s="328">
        <f t="shared" si="10"/>
        <v>70</v>
      </c>
      <c r="S73" s="328" t="e">
        <f>SUM(#REF!-R73)</f>
        <v>#REF!</v>
      </c>
      <c r="T73" s="328">
        <f t="shared" si="10"/>
        <v>70</v>
      </c>
      <c r="U73" s="328">
        <f t="shared" si="4"/>
        <v>0</v>
      </c>
      <c r="V73" s="328">
        <f t="shared" si="10"/>
        <v>70</v>
      </c>
      <c r="W73" s="328">
        <f t="shared" si="5"/>
        <v>100</v>
      </c>
      <c r="X73" s="328">
        <f t="shared" si="10"/>
        <v>170</v>
      </c>
      <c r="Y73" s="328">
        <f t="shared" si="10"/>
        <v>170.8</v>
      </c>
      <c r="Z73" s="328">
        <f t="shared" si="6"/>
        <v>100.47058823529413</v>
      </c>
    </row>
    <row r="74" spans="1:26" ht="25.5">
      <c r="A74" s="377" t="s">
        <v>281</v>
      </c>
      <c r="B74" s="377"/>
      <c r="C74" s="377"/>
      <c r="D74" s="45" t="s">
        <v>282</v>
      </c>
      <c r="E74" s="327">
        <f t="shared" si="11"/>
        <v>0</v>
      </c>
      <c r="F74" s="327">
        <f t="shared" si="11"/>
        <v>51</v>
      </c>
      <c r="G74" s="327">
        <f t="shared" si="11"/>
        <v>0</v>
      </c>
      <c r="H74" s="328">
        <f>SUM(H75)</f>
        <v>70</v>
      </c>
      <c r="I74" s="328">
        <f t="shared" si="0"/>
        <v>0</v>
      </c>
      <c r="J74" s="328">
        <f t="shared" si="10"/>
        <v>70</v>
      </c>
      <c r="K74" s="328">
        <f t="shared" si="1"/>
        <v>0</v>
      </c>
      <c r="L74" s="328">
        <f t="shared" si="10"/>
        <v>70</v>
      </c>
      <c r="M74" s="199" t="e">
        <f>SUM(#REF!-L74)</f>
        <v>#REF!</v>
      </c>
      <c r="N74" s="328">
        <f t="shared" si="10"/>
        <v>70</v>
      </c>
      <c r="O74" s="328">
        <f t="shared" si="2"/>
        <v>0</v>
      </c>
      <c r="P74" s="328">
        <f t="shared" si="10"/>
        <v>70</v>
      </c>
      <c r="Q74" s="328">
        <f t="shared" si="3"/>
        <v>0</v>
      </c>
      <c r="R74" s="328">
        <f t="shared" si="10"/>
        <v>70</v>
      </c>
      <c r="S74" s="328" t="e">
        <f>SUM(#REF!-R74)</f>
        <v>#REF!</v>
      </c>
      <c r="T74" s="328">
        <f t="shared" si="10"/>
        <v>70</v>
      </c>
      <c r="U74" s="328">
        <f t="shared" si="4"/>
        <v>0</v>
      </c>
      <c r="V74" s="328">
        <f t="shared" si="10"/>
        <v>70</v>
      </c>
      <c r="W74" s="328">
        <f t="shared" si="5"/>
        <v>100</v>
      </c>
      <c r="X74" s="328">
        <f t="shared" si="10"/>
        <v>170</v>
      </c>
      <c r="Y74" s="328">
        <f t="shared" si="10"/>
        <v>170.8</v>
      </c>
      <c r="Z74" s="328">
        <f t="shared" si="6"/>
        <v>100.47058823529413</v>
      </c>
    </row>
    <row r="75" spans="1:26" ht="38.25">
      <c r="A75" s="377" t="s">
        <v>664</v>
      </c>
      <c r="B75" s="377"/>
      <c r="C75" s="377"/>
      <c r="D75" s="45" t="s">
        <v>283</v>
      </c>
      <c r="E75" s="47"/>
      <c r="F75" s="47">
        <v>51</v>
      </c>
      <c r="G75" s="47"/>
      <c r="H75" s="199">
        <v>70</v>
      </c>
      <c r="I75" s="328">
        <f t="shared" si="0"/>
        <v>0</v>
      </c>
      <c r="J75" s="199">
        <v>70</v>
      </c>
      <c r="K75" s="328">
        <f t="shared" si="1"/>
        <v>0</v>
      </c>
      <c r="L75" s="199">
        <v>70</v>
      </c>
      <c r="M75" s="199" t="e">
        <f>SUM(#REF!-L75)</f>
        <v>#REF!</v>
      </c>
      <c r="N75" s="199">
        <v>70</v>
      </c>
      <c r="O75" s="328">
        <f t="shared" si="2"/>
        <v>0</v>
      </c>
      <c r="P75" s="199">
        <v>70</v>
      </c>
      <c r="Q75" s="328">
        <f t="shared" si="3"/>
        <v>0</v>
      </c>
      <c r="R75" s="199">
        <v>70</v>
      </c>
      <c r="S75" s="328" t="e">
        <f>SUM(#REF!-R75)</f>
        <v>#REF!</v>
      </c>
      <c r="T75" s="199">
        <v>70</v>
      </c>
      <c r="U75" s="328">
        <f t="shared" si="4"/>
        <v>0</v>
      </c>
      <c r="V75" s="199">
        <v>70</v>
      </c>
      <c r="W75" s="328">
        <v>46</v>
      </c>
      <c r="X75" s="199">
        <v>170</v>
      </c>
      <c r="Y75" s="199">
        <v>170.8</v>
      </c>
      <c r="Z75" s="328">
        <f t="shared" si="6"/>
        <v>100.47058823529413</v>
      </c>
    </row>
    <row r="76" spans="1:26">
      <c r="A76" s="368" t="s">
        <v>284</v>
      </c>
      <c r="B76" s="368"/>
      <c r="C76" s="368"/>
      <c r="D76" s="50" t="s">
        <v>285</v>
      </c>
      <c r="E76" s="47"/>
      <c r="F76" s="335">
        <f t="shared" ref="F76:Y77" si="12">SUM(F77)</f>
        <v>5</v>
      </c>
      <c r="G76" s="335">
        <f t="shared" si="12"/>
        <v>0</v>
      </c>
      <c r="H76" s="328">
        <f t="shared" si="12"/>
        <v>0</v>
      </c>
      <c r="I76" s="328">
        <f t="shared" si="0"/>
        <v>0</v>
      </c>
      <c r="J76" s="328">
        <f t="shared" si="12"/>
        <v>0</v>
      </c>
      <c r="K76" s="328">
        <f t="shared" si="1"/>
        <v>0</v>
      </c>
      <c r="L76" s="328">
        <f t="shared" si="12"/>
        <v>0</v>
      </c>
      <c r="M76" s="199" t="e">
        <f>SUM(#REF!-L76)</f>
        <v>#REF!</v>
      </c>
      <c r="N76" s="328">
        <f t="shared" si="12"/>
        <v>0</v>
      </c>
      <c r="O76" s="328">
        <f t="shared" si="2"/>
        <v>0</v>
      </c>
      <c r="P76" s="328">
        <f t="shared" si="12"/>
        <v>0</v>
      </c>
      <c r="Q76" s="328">
        <f t="shared" si="3"/>
        <v>0</v>
      </c>
      <c r="R76" s="328">
        <f t="shared" si="12"/>
        <v>0</v>
      </c>
      <c r="S76" s="328" t="e">
        <f>SUM(#REF!-R76)</f>
        <v>#REF!</v>
      </c>
      <c r="T76" s="328">
        <f t="shared" si="12"/>
        <v>0</v>
      </c>
      <c r="U76" s="328">
        <f t="shared" si="4"/>
        <v>0</v>
      </c>
      <c r="V76" s="328">
        <f t="shared" si="12"/>
        <v>0</v>
      </c>
      <c r="W76" s="328">
        <f t="shared" si="5"/>
        <v>1</v>
      </c>
      <c r="X76" s="328">
        <f t="shared" si="12"/>
        <v>1</v>
      </c>
      <c r="Y76" s="328">
        <f t="shared" si="12"/>
        <v>1.2</v>
      </c>
      <c r="Z76" s="328">
        <f t="shared" si="6"/>
        <v>120</v>
      </c>
    </row>
    <row r="77" spans="1:26" ht="25.5">
      <c r="A77" s="368" t="s">
        <v>286</v>
      </c>
      <c r="B77" s="368"/>
      <c r="C77" s="368"/>
      <c r="D77" s="336" t="s">
        <v>287</v>
      </c>
      <c r="E77" s="47"/>
      <c r="F77" s="327">
        <f t="shared" si="12"/>
        <v>5</v>
      </c>
      <c r="G77" s="327">
        <f t="shared" si="12"/>
        <v>0</v>
      </c>
      <c r="H77" s="328">
        <f t="shared" si="12"/>
        <v>0</v>
      </c>
      <c r="I77" s="328">
        <f t="shared" si="0"/>
        <v>0</v>
      </c>
      <c r="J77" s="328">
        <f t="shared" si="12"/>
        <v>0</v>
      </c>
      <c r="K77" s="328">
        <f t="shared" si="1"/>
        <v>0</v>
      </c>
      <c r="L77" s="328">
        <f t="shared" si="12"/>
        <v>0</v>
      </c>
      <c r="M77" s="199" t="e">
        <f>SUM(#REF!-L77)</f>
        <v>#REF!</v>
      </c>
      <c r="N77" s="328">
        <f t="shared" si="12"/>
        <v>0</v>
      </c>
      <c r="O77" s="328">
        <f t="shared" si="2"/>
        <v>0</v>
      </c>
      <c r="P77" s="328">
        <f t="shared" si="12"/>
        <v>0</v>
      </c>
      <c r="Q77" s="328">
        <f t="shared" si="3"/>
        <v>0</v>
      </c>
      <c r="R77" s="328">
        <f t="shared" si="12"/>
        <v>0</v>
      </c>
      <c r="S77" s="328" t="e">
        <f>SUM(#REF!-R77)</f>
        <v>#REF!</v>
      </c>
      <c r="T77" s="328">
        <f t="shared" si="12"/>
        <v>0</v>
      </c>
      <c r="U77" s="328">
        <f t="shared" si="4"/>
        <v>0</v>
      </c>
      <c r="V77" s="328">
        <f t="shared" si="12"/>
        <v>0</v>
      </c>
      <c r="W77" s="328">
        <f t="shared" si="5"/>
        <v>1</v>
      </c>
      <c r="X77" s="328">
        <f t="shared" si="12"/>
        <v>1</v>
      </c>
      <c r="Y77" s="328">
        <f t="shared" si="12"/>
        <v>1.2</v>
      </c>
      <c r="Z77" s="328">
        <f t="shared" si="6"/>
        <v>120</v>
      </c>
    </row>
    <row r="78" spans="1:26" ht="38.25">
      <c r="A78" s="368" t="s">
        <v>288</v>
      </c>
      <c r="B78" s="368"/>
      <c r="C78" s="368"/>
      <c r="D78" s="334" t="s">
        <v>364</v>
      </c>
      <c r="E78" s="47"/>
      <c r="F78" s="47">
        <v>5</v>
      </c>
      <c r="G78" s="47"/>
      <c r="H78" s="199"/>
      <c r="I78" s="328">
        <f t="shared" si="0"/>
        <v>0</v>
      </c>
      <c r="J78" s="199"/>
      <c r="K78" s="328">
        <f t="shared" si="1"/>
        <v>0</v>
      </c>
      <c r="L78" s="199"/>
      <c r="M78" s="199" t="e">
        <f>SUM(#REF!-L78)</f>
        <v>#REF!</v>
      </c>
      <c r="N78" s="199"/>
      <c r="O78" s="328">
        <f t="shared" si="2"/>
        <v>0</v>
      </c>
      <c r="P78" s="199"/>
      <c r="Q78" s="328">
        <f t="shared" si="3"/>
        <v>0</v>
      </c>
      <c r="R78" s="199"/>
      <c r="S78" s="328" t="e">
        <f>SUM(#REF!-R78)</f>
        <v>#REF!</v>
      </c>
      <c r="T78" s="199"/>
      <c r="U78" s="328">
        <f t="shared" si="4"/>
        <v>0</v>
      </c>
      <c r="V78" s="199"/>
      <c r="W78" s="328">
        <f t="shared" si="5"/>
        <v>1</v>
      </c>
      <c r="X78" s="199">
        <v>1</v>
      </c>
      <c r="Y78" s="199">
        <v>1.2</v>
      </c>
      <c r="Z78" s="328">
        <f t="shared" si="6"/>
        <v>120</v>
      </c>
    </row>
    <row r="79" spans="1:26" ht="18.75">
      <c r="A79" s="368" t="s">
        <v>289</v>
      </c>
      <c r="B79" s="368"/>
      <c r="C79" s="368"/>
      <c r="D79" s="337" t="s">
        <v>301</v>
      </c>
      <c r="E79" s="327" t="e">
        <f>SUM(E80+#REF!+#REF!+#REF!+#REF!+#REF!+#REF!+#REF!+E99)</f>
        <v>#REF!</v>
      </c>
      <c r="F79" s="327" t="e">
        <f>SUM(F80+#REF!+#REF!+#REF!+#REF!+#REF!+#REF!+#REF!+F99)</f>
        <v>#REF!</v>
      </c>
      <c r="G79" s="327" t="e">
        <f>SUM(G80+#REF!+#REF!+#REF!+#REF!+#REF!+#REF!+#REF!+G99)</f>
        <v>#REF!</v>
      </c>
      <c r="H79" s="328">
        <f>SUM(H80)</f>
        <v>90</v>
      </c>
      <c r="I79" s="328">
        <f t="shared" ref="I79:I139" si="13">SUM(J79-H79)</f>
        <v>0</v>
      </c>
      <c r="J79" s="328">
        <f>SUM(J80)</f>
        <v>90</v>
      </c>
      <c r="K79" s="328">
        <f t="shared" ref="K79:K139" si="14">SUM(L79-J79)</f>
        <v>0</v>
      </c>
      <c r="L79" s="328">
        <f>SUM(L80)</f>
        <v>90</v>
      </c>
      <c r="M79" s="199" t="e">
        <f>SUM(#REF!-L79)</f>
        <v>#REF!</v>
      </c>
      <c r="N79" s="328">
        <f>SUM(N80)</f>
        <v>90</v>
      </c>
      <c r="O79" s="328">
        <f t="shared" ref="O79:O139" si="15">SUM(P79-N79)</f>
        <v>0</v>
      </c>
      <c r="P79" s="328">
        <f>SUM(P80)</f>
        <v>90</v>
      </c>
      <c r="Q79" s="328">
        <f t="shared" ref="Q79:Q139" si="16">SUM(R79-P79)</f>
        <v>0</v>
      </c>
      <c r="R79" s="328">
        <f>SUM(R80)</f>
        <v>90</v>
      </c>
      <c r="S79" s="328" t="e">
        <f>SUM(#REF!-R79)</f>
        <v>#REF!</v>
      </c>
      <c r="T79" s="328">
        <f>SUM(T80)</f>
        <v>90</v>
      </c>
      <c r="U79" s="328">
        <f t="shared" ref="U79:U139" si="17">V79-T79</f>
        <v>0</v>
      </c>
      <c r="V79" s="328">
        <f>SUM(V80)</f>
        <v>90</v>
      </c>
      <c r="W79" s="328">
        <f t="shared" ref="W79:W106" si="18">SUM(X79-V79)</f>
        <v>800</v>
      </c>
      <c r="X79" s="328">
        <f>SUM(X80)</f>
        <v>890</v>
      </c>
      <c r="Y79" s="328">
        <f>SUM(Y80)</f>
        <v>898.90000000000009</v>
      </c>
      <c r="Z79" s="328">
        <f t="shared" ref="Z79:Z139" si="19">Y79/X79*100</f>
        <v>101</v>
      </c>
    </row>
    <row r="80" spans="1:26" ht="24" customHeight="1">
      <c r="A80" s="368"/>
      <c r="B80" s="368"/>
      <c r="C80" s="368"/>
      <c r="D80" s="329" t="s">
        <v>300</v>
      </c>
      <c r="E80" s="327">
        <f>SUM(E81:E82)</f>
        <v>0</v>
      </c>
      <c r="F80" s="327">
        <f>SUM(F81:F82)</f>
        <v>20</v>
      </c>
      <c r="G80" s="327">
        <f>SUM(G81:G82)</f>
        <v>15</v>
      </c>
      <c r="H80" s="328">
        <f>SUM(H81+H85+H89+H91+H93+H95+H98+H99)</f>
        <v>90</v>
      </c>
      <c r="I80" s="328">
        <f t="shared" si="13"/>
        <v>0</v>
      </c>
      <c r="J80" s="328">
        <f>SUM(J81+J85+J89+J91+J93+J95+J98+J99)</f>
        <v>90</v>
      </c>
      <c r="K80" s="328">
        <f t="shared" si="14"/>
        <v>0</v>
      </c>
      <c r="L80" s="328">
        <f>SUM(L81+L85+L89+L91+L93+L95+L98+L99)</f>
        <v>90</v>
      </c>
      <c r="M80" s="199" t="e">
        <f>SUM(#REF!-L80)</f>
        <v>#REF!</v>
      </c>
      <c r="N80" s="328">
        <f>SUM(N81+N85+N89+N91+N93+N95+N98+N99)</f>
        <v>90</v>
      </c>
      <c r="O80" s="328">
        <f t="shared" si="15"/>
        <v>0</v>
      </c>
      <c r="P80" s="328">
        <f>SUM(P81+P85+P89+P91+P93+P95+P98+P99)</f>
        <v>90</v>
      </c>
      <c r="Q80" s="328">
        <f t="shared" si="16"/>
        <v>0</v>
      </c>
      <c r="R80" s="328">
        <f>SUM(R81+R85+R89+R91+R93+R95+R98+R99)</f>
        <v>90</v>
      </c>
      <c r="S80" s="328" t="e">
        <f>SUM(#REF!-R80)</f>
        <v>#REF!</v>
      </c>
      <c r="T80" s="328">
        <f>SUM(T81+T85+T89+T91+T93+T95+T98+T99)</f>
        <v>90</v>
      </c>
      <c r="U80" s="328">
        <f t="shared" si="17"/>
        <v>0</v>
      </c>
      <c r="V80" s="328">
        <f>SUM(V81+V85+V89+V91+V93+V95+V98+V99)</f>
        <v>90</v>
      </c>
      <c r="W80" s="328">
        <f t="shared" si="18"/>
        <v>800</v>
      </c>
      <c r="X80" s="328">
        <f>SUM(X81+X85+X89+X91+X93+X95+X98+X99+X83+X87+X97+X100+X101)</f>
        <v>890</v>
      </c>
      <c r="Y80" s="328">
        <f t="shared" ref="Y80" si="20">SUM(Y81+Y85+Y89+Y91+Y93+Y95+Y98+Y99+Y83+Y87+Y97+Y100+Y101)</f>
        <v>898.90000000000009</v>
      </c>
      <c r="Z80" s="328">
        <f t="shared" si="19"/>
        <v>101</v>
      </c>
    </row>
    <row r="81" spans="1:26" ht="51">
      <c r="A81" s="391" t="s">
        <v>302</v>
      </c>
      <c r="B81" s="391"/>
      <c r="C81" s="391"/>
      <c r="D81" s="331" t="s">
        <v>303</v>
      </c>
      <c r="E81" s="47"/>
      <c r="F81" s="47">
        <v>15</v>
      </c>
      <c r="G81" s="47">
        <v>15</v>
      </c>
      <c r="H81" s="328">
        <f>SUM(H82)</f>
        <v>20</v>
      </c>
      <c r="I81" s="328">
        <f t="shared" si="13"/>
        <v>0</v>
      </c>
      <c r="J81" s="328">
        <f>SUM(J82)</f>
        <v>20</v>
      </c>
      <c r="K81" s="328">
        <f t="shared" si="14"/>
        <v>0</v>
      </c>
      <c r="L81" s="328">
        <f>SUM(L82)</f>
        <v>20</v>
      </c>
      <c r="M81" s="199" t="e">
        <f>SUM(#REF!-L81)</f>
        <v>#REF!</v>
      </c>
      <c r="N81" s="328">
        <f>SUM(N82)</f>
        <v>20</v>
      </c>
      <c r="O81" s="328">
        <f t="shared" si="15"/>
        <v>0</v>
      </c>
      <c r="P81" s="328">
        <f>SUM(P82)</f>
        <v>20</v>
      </c>
      <c r="Q81" s="328">
        <f t="shared" si="16"/>
        <v>0</v>
      </c>
      <c r="R81" s="328">
        <f>SUM(R82)</f>
        <v>20</v>
      </c>
      <c r="S81" s="328" t="e">
        <f>SUM(#REF!-R81)</f>
        <v>#REF!</v>
      </c>
      <c r="T81" s="328">
        <f>SUM(T82)</f>
        <v>20</v>
      </c>
      <c r="U81" s="328">
        <f t="shared" si="17"/>
        <v>0</v>
      </c>
      <c r="V81" s="328">
        <f>SUM(V82)</f>
        <v>20</v>
      </c>
      <c r="W81" s="328">
        <f t="shared" si="18"/>
        <v>48</v>
      </c>
      <c r="X81" s="328">
        <f>SUM(X82)</f>
        <v>68</v>
      </c>
      <c r="Y81" s="328">
        <f>SUM(Y82)</f>
        <v>68.599999999999994</v>
      </c>
      <c r="Z81" s="328">
        <f t="shared" si="19"/>
        <v>100.88235294117646</v>
      </c>
    </row>
    <row r="82" spans="1:26" ht="63.75">
      <c r="A82" s="379" t="s">
        <v>304</v>
      </c>
      <c r="B82" s="379"/>
      <c r="C82" s="379"/>
      <c r="D82" s="46" t="s">
        <v>665</v>
      </c>
      <c r="E82" s="47"/>
      <c r="F82" s="47">
        <v>5</v>
      </c>
      <c r="G82" s="47"/>
      <c r="H82" s="199">
        <v>20</v>
      </c>
      <c r="I82" s="328">
        <f t="shared" si="13"/>
        <v>0</v>
      </c>
      <c r="J82" s="199">
        <v>20</v>
      </c>
      <c r="K82" s="328">
        <f t="shared" si="14"/>
        <v>0</v>
      </c>
      <c r="L82" s="199">
        <v>20</v>
      </c>
      <c r="M82" s="199" t="e">
        <f>SUM(#REF!-L82)</f>
        <v>#REF!</v>
      </c>
      <c r="N82" s="199">
        <v>20</v>
      </c>
      <c r="O82" s="328">
        <f t="shared" si="15"/>
        <v>0</v>
      </c>
      <c r="P82" s="199">
        <v>20</v>
      </c>
      <c r="Q82" s="328">
        <f t="shared" si="16"/>
        <v>0</v>
      </c>
      <c r="R82" s="199">
        <v>20</v>
      </c>
      <c r="S82" s="328" t="e">
        <f>SUM(#REF!-R82)</f>
        <v>#REF!</v>
      </c>
      <c r="T82" s="199">
        <v>20</v>
      </c>
      <c r="U82" s="328">
        <f t="shared" si="17"/>
        <v>0</v>
      </c>
      <c r="V82" s="199">
        <v>20</v>
      </c>
      <c r="W82" s="328">
        <f t="shared" si="18"/>
        <v>48</v>
      </c>
      <c r="X82" s="199">
        <v>68</v>
      </c>
      <c r="Y82" s="199">
        <v>68.599999999999994</v>
      </c>
      <c r="Z82" s="328">
        <f t="shared" si="19"/>
        <v>100.88235294117646</v>
      </c>
    </row>
    <row r="83" spans="1:26" ht="78.75" customHeight="1">
      <c r="A83" s="379" t="s">
        <v>891</v>
      </c>
      <c r="B83" s="379"/>
      <c r="C83" s="379"/>
      <c r="D83" s="331" t="s">
        <v>892</v>
      </c>
      <c r="E83" s="47"/>
      <c r="F83" s="47"/>
      <c r="G83" s="47"/>
      <c r="H83" s="199"/>
      <c r="I83" s="328"/>
      <c r="J83" s="199"/>
      <c r="K83" s="328"/>
      <c r="L83" s="199"/>
      <c r="M83" s="199"/>
      <c r="N83" s="199"/>
      <c r="O83" s="328"/>
      <c r="P83" s="199"/>
      <c r="Q83" s="328"/>
      <c r="R83" s="199"/>
      <c r="S83" s="328"/>
      <c r="T83" s="199"/>
      <c r="U83" s="328"/>
      <c r="V83" s="338">
        <f>SUM(V84)</f>
        <v>0</v>
      </c>
      <c r="W83" s="328">
        <f t="shared" si="18"/>
        <v>40</v>
      </c>
      <c r="X83" s="338">
        <f>SUM(X84)</f>
        <v>40</v>
      </c>
      <c r="Y83" s="338">
        <f>SUM(Y84)</f>
        <v>40</v>
      </c>
      <c r="Z83" s="328">
        <f t="shared" si="19"/>
        <v>100</v>
      </c>
    </row>
    <row r="84" spans="1:26" ht="89.25">
      <c r="A84" s="379" t="s">
        <v>893</v>
      </c>
      <c r="B84" s="379"/>
      <c r="C84" s="379"/>
      <c r="D84" s="46" t="s">
        <v>892</v>
      </c>
      <c r="E84" s="47"/>
      <c r="F84" s="47"/>
      <c r="G84" s="47"/>
      <c r="H84" s="199"/>
      <c r="I84" s="328"/>
      <c r="J84" s="199"/>
      <c r="K84" s="328"/>
      <c r="L84" s="199"/>
      <c r="M84" s="199"/>
      <c r="N84" s="199"/>
      <c r="O84" s="328"/>
      <c r="P84" s="199"/>
      <c r="Q84" s="328"/>
      <c r="R84" s="199"/>
      <c r="S84" s="328"/>
      <c r="T84" s="199"/>
      <c r="U84" s="328"/>
      <c r="V84" s="199"/>
      <c r="W84" s="328">
        <f t="shared" si="18"/>
        <v>40</v>
      </c>
      <c r="X84" s="199">
        <v>40</v>
      </c>
      <c r="Y84" s="199">
        <v>40</v>
      </c>
      <c r="Z84" s="328">
        <f t="shared" si="19"/>
        <v>100</v>
      </c>
    </row>
    <row r="85" spans="1:26" ht="48" customHeight="1">
      <c r="A85" s="392" t="s">
        <v>305</v>
      </c>
      <c r="B85" s="392"/>
      <c r="C85" s="392"/>
      <c r="D85" s="29" t="s">
        <v>306</v>
      </c>
      <c r="E85" s="47"/>
      <c r="F85" s="47">
        <v>30</v>
      </c>
      <c r="G85" s="47"/>
      <c r="H85" s="328">
        <v>4</v>
      </c>
      <c r="I85" s="328">
        <f t="shared" si="13"/>
        <v>0</v>
      </c>
      <c r="J85" s="328">
        <v>4</v>
      </c>
      <c r="K85" s="328">
        <f t="shared" si="14"/>
        <v>0</v>
      </c>
      <c r="L85" s="199">
        <v>4</v>
      </c>
      <c r="M85" s="199" t="e">
        <f>SUM(#REF!-L85)</f>
        <v>#REF!</v>
      </c>
      <c r="N85" s="199">
        <v>4</v>
      </c>
      <c r="O85" s="328">
        <f t="shared" si="15"/>
        <v>0</v>
      </c>
      <c r="P85" s="199">
        <v>4</v>
      </c>
      <c r="Q85" s="328">
        <f t="shared" si="16"/>
        <v>0</v>
      </c>
      <c r="R85" s="199">
        <v>4</v>
      </c>
      <c r="S85" s="328" t="e">
        <f>SUM(#REF!-R85)</f>
        <v>#REF!</v>
      </c>
      <c r="T85" s="199">
        <v>4</v>
      </c>
      <c r="U85" s="328">
        <f t="shared" si="17"/>
        <v>0</v>
      </c>
      <c r="V85" s="338">
        <f>SUM(V86)</f>
        <v>4</v>
      </c>
      <c r="W85" s="328">
        <f t="shared" si="18"/>
        <v>19</v>
      </c>
      <c r="X85" s="338">
        <f>SUM(X86)</f>
        <v>23</v>
      </c>
      <c r="Y85" s="338">
        <f>SUM(Y86)</f>
        <v>25.5</v>
      </c>
      <c r="Z85" s="328">
        <f t="shared" si="19"/>
        <v>110.86956521739131</v>
      </c>
    </row>
    <row r="86" spans="1:26" ht="63.75">
      <c r="A86" s="368" t="s">
        <v>307</v>
      </c>
      <c r="B86" s="368"/>
      <c r="C86" s="368"/>
      <c r="D86" s="30" t="s">
        <v>666</v>
      </c>
      <c r="E86" s="326"/>
      <c r="F86" s="326"/>
      <c r="G86" s="326"/>
      <c r="H86" s="199">
        <v>4</v>
      </c>
      <c r="I86" s="328">
        <f t="shared" si="13"/>
        <v>0</v>
      </c>
      <c r="J86" s="199">
        <v>4</v>
      </c>
      <c r="K86" s="328">
        <f t="shared" si="14"/>
        <v>0</v>
      </c>
      <c r="L86" s="199">
        <v>4</v>
      </c>
      <c r="M86" s="199" t="e">
        <f>SUM(#REF!-L86)</f>
        <v>#REF!</v>
      </c>
      <c r="N86" s="199">
        <v>4</v>
      </c>
      <c r="O86" s="328">
        <f t="shared" si="15"/>
        <v>0</v>
      </c>
      <c r="P86" s="199">
        <v>4</v>
      </c>
      <c r="Q86" s="328">
        <f t="shared" si="16"/>
        <v>0</v>
      </c>
      <c r="R86" s="199">
        <v>4</v>
      </c>
      <c r="S86" s="328" t="e">
        <f>SUM(#REF!-R86)</f>
        <v>#REF!</v>
      </c>
      <c r="T86" s="199">
        <v>4</v>
      </c>
      <c r="U86" s="328">
        <f t="shared" si="17"/>
        <v>0</v>
      </c>
      <c r="V86" s="199">
        <v>4</v>
      </c>
      <c r="W86" s="328">
        <f t="shared" si="18"/>
        <v>19</v>
      </c>
      <c r="X86" s="199">
        <v>23</v>
      </c>
      <c r="Y86" s="199">
        <v>25.5</v>
      </c>
      <c r="Z86" s="328">
        <f t="shared" si="19"/>
        <v>110.86956521739131</v>
      </c>
    </row>
    <row r="87" spans="1:26" ht="63.75">
      <c r="A87" s="368" t="s">
        <v>894</v>
      </c>
      <c r="B87" s="368"/>
      <c r="C87" s="368"/>
      <c r="D87" s="29" t="s">
        <v>896</v>
      </c>
      <c r="E87" s="326"/>
      <c r="F87" s="326"/>
      <c r="G87" s="326"/>
      <c r="H87" s="199"/>
      <c r="I87" s="328"/>
      <c r="J87" s="199"/>
      <c r="K87" s="328"/>
      <c r="L87" s="199"/>
      <c r="M87" s="199"/>
      <c r="N87" s="199"/>
      <c r="O87" s="328"/>
      <c r="P87" s="199"/>
      <c r="Q87" s="328"/>
      <c r="R87" s="199"/>
      <c r="S87" s="328"/>
      <c r="T87" s="199"/>
      <c r="U87" s="328"/>
      <c r="V87" s="199"/>
      <c r="W87" s="328">
        <f t="shared" si="18"/>
        <v>304</v>
      </c>
      <c r="X87" s="338">
        <f>SUM(X88)</f>
        <v>304</v>
      </c>
      <c r="Y87" s="338">
        <f>SUM(Y88)</f>
        <v>304</v>
      </c>
      <c r="Z87" s="328">
        <f t="shared" si="19"/>
        <v>100</v>
      </c>
    </row>
    <row r="88" spans="1:26" ht="63.75">
      <c r="A88" s="368" t="s">
        <v>895</v>
      </c>
      <c r="B88" s="368"/>
      <c r="C88" s="368"/>
      <c r="D88" s="30" t="s">
        <v>896</v>
      </c>
      <c r="E88" s="326"/>
      <c r="F88" s="326"/>
      <c r="G88" s="326"/>
      <c r="H88" s="199"/>
      <c r="I88" s="328"/>
      <c r="J88" s="199"/>
      <c r="K88" s="328"/>
      <c r="L88" s="199"/>
      <c r="M88" s="199"/>
      <c r="N88" s="199"/>
      <c r="O88" s="328"/>
      <c r="P88" s="199"/>
      <c r="Q88" s="328"/>
      <c r="R88" s="199"/>
      <c r="S88" s="328"/>
      <c r="T88" s="199"/>
      <c r="U88" s="328"/>
      <c r="V88" s="199"/>
      <c r="W88" s="328">
        <f t="shared" si="18"/>
        <v>304</v>
      </c>
      <c r="X88" s="199">
        <v>304</v>
      </c>
      <c r="Y88" s="199">
        <v>304</v>
      </c>
      <c r="Z88" s="328">
        <f t="shared" si="19"/>
        <v>100</v>
      </c>
    </row>
    <row r="89" spans="1:26" ht="57" customHeight="1">
      <c r="A89" s="369" t="s">
        <v>667</v>
      </c>
      <c r="B89" s="369"/>
      <c r="C89" s="369"/>
      <c r="D89" s="29" t="s">
        <v>668</v>
      </c>
      <c r="E89" s="47"/>
      <c r="F89" s="339"/>
      <c r="G89" s="339"/>
      <c r="H89" s="328">
        <f>SUM(H90)</f>
        <v>20</v>
      </c>
      <c r="I89" s="328">
        <f t="shared" si="13"/>
        <v>0</v>
      </c>
      <c r="J89" s="328">
        <f>SUM(J90)</f>
        <v>20</v>
      </c>
      <c r="K89" s="328">
        <f t="shared" si="14"/>
        <v>0</v>
      </c>
      <c r="L89" s="328">
        <f>SUM(L90)</f>
        <v>20</v>
      </c>
      <c r="M89" s="199" t="e">
        <f>SUM(#REF!-L89)</f>
        <v>#REF!</v>
      </c>
      <c r="N89" s="328">
        <f>SUM(N90)</f>
        <v>20</v>
      </c>
      <c r="O89" s="328">
        <f t="shared" si="15"/>
        <v>0</v>
      </c>
      <c r="P89" s="328">
        <f>SUM(P90)</f>
        <v>20</v>
      </c>
      <c r="Q89" s="328">
        <f t="shared" si="16"/>
        <v>0</v>
      </c>
      <c r="R89" s="328">
        <f>SUM(R90)</f>
        <v>20</v>
      </c>
      <c r="S89" s="328" t="e">
        <f>SUM(#REF!-R89)</f>
        <v>#REF!</v>
      </c>
      <c r="T89" s="328">
        <f>SUM(T90)</f>
        <v>20</v>
      </c>
      <c r="U89" s="328">
        <f t="shared" si="17"/>
        <v>0</v>
      </c>
      <c r="V89" s="328">
        <f>SUM(V90)</f>
        <v>20</v>
      </c>
      <c r="W89" s="328">
        <f t="shared" si="18"/>
        <v>-19</v>
      </c>
      <c r="X89" s="328">
        <f>SUM(X90)</f>
        <v>1</v>
      </c>
      <c r="Y89" s="328">
        <f>SUM(Y90)</f>
        <v>1.7</v>
      </c>
      <c r="Z89" s="328">
        <f t="shared" si="19"/>
        <v>170</v>
      </c>
    </row>
    <row r="90" spans="1:26" ht="69" customHeight="1">
      <c r="A90" s="369" t="s">
        <v>669</v>
      </c>
      <c r="B90" s="369"/>
      <c r="C90" s="369"/>
      <c r="D90" s="30" t="s">
        <v>670</v>
      </c>
      <c r="E90" s="326"/>
      <c r="F90" s="326"/>
      <c r="G90" s="326"/>
      <c r="H90" s="219">
        <v>20</v>
      </c>
      <c r="I90" s="328">
        <f t="shared" si="13"/>
        <v>0</v>
      </c>
      <c r="J90" s="219">
        <v>20</v>
      </c>
      <c r="K90" s="328">
        <f t="shared" si="14"/>
        <v>0</v>
      </c>
      <c r="L90" s="199">
        <v>20</v>
      </c>
      <c r="M90" s="199" t="e">
        <f>SUM(#REF!-L90)</f>
        <v>#REF!</v>
      </c>
      <c r="N90" s="199">
        <v>20</v>
      </c>
      <c r="O90" s="328">
        <f t="shared" si="15"/>
        <v>0</v>
      </c>
      <c r="P90" s="199">
        <v>20</v>
      </c>
      <c r="Q90" s="328">
        <f t="shared" si="16"/>
        <v>0</v>
      </c>
      <c r="R90" s="199">
        <v>20</v>
      </c>
      <c r="S90" s="328" t="e">
        <f>SUM(#REF!-R90)</f>
        <v>#REF!</v>
      </c>
      <c r="T90" s="199">
        <v>20</v>
      </c>
      <c r="U90" s="328">
        <f t="shared" si="17"/>
        <v>0</v>
      </c>
      <c r="V90" s="199">
        <v>20</v>
      </c>
      <c r="W90" s="328">
        <f t="shared" si="18"/>
        <v>-19</v>
      </c>
      <c r="X90" s="199">
        <v>1</v>
      </c>
      <c r="Y90" s="199">
        <v>1.7</v>
      </c>
      <c r="Z90" s="328">
        <f t="shared" si="19"/>
        <v>170</v>
      </c>
    </row>
    <row r="91" spans="1:26" ht="57" customHeight="1">
      <c r="A91" s="369" t="s">
        <v>671</v>
      </c>
      <c r="B91" s="369"/>
      <c r="C91" s="369"/>
      <c r="D91" s="92" t="s">
        <v>672</v>
      </c>
      <c r="E91" s="326"/>
      <c r="F91" s="326"/>
      <c r="G91" s="326"/>
      <c r="H91" s="328">
        <f>SUM(H92)</f>
        <v>3</v>
      </c>
      <c r="I91" s="328">
        <f t="shared" si="13"/>
        <v>0</v>
      </c>
      <c r="J91" s="328">
        <f>SUM(J92)</f>
        <v>3</v>
      </c>
      <c r="K91" s="328">
        <f t="shared" si="14"/>
        <v>0</v>
      </c>
      <c r="L91" s="328">
        <f>SUM(L92)</f>
        <v>3</v>
      </c>
      <c r="M91" s="199" t="e">
        <f>SUM(#REF!-L91)</f>
        <v>#REF!</v>
      </c>
      <c r="N91" s="328">
        <f>SUM(N92)</f>
        <v>3</v>
      </c>
      <c r="O91" s="328">
        <f t="shared" si="15"/>
        <v>0</v>
      </c>
      <c r="P91" s="328">
        <f>SUM(P92)</f>
        <v>3</v>
      </c>
      <c r="Q91" s="328">
        <f t="shared" si="16"/>
        <v>0</v>
      </c>
      <c r="R91" s="328">
        <f>SUM(R92)</f>
        <v>3</v>
      </c>
      <c r="S91" s="328" t="e">
        <f>SUM(#REF!-R91)</f>
        <v>#REF!</v>
      </c>
      <c r="T91" s="328">
        <f>SUM(T92)</f>
        <v>3</v>
      </c>
      <c r="U91" s="328">
        <f t="shared" si="17"/>
        <v>0</v>
      </c>
      <c r="V91" s="328">
        <f>SUM(V92)</f>
        <v>3</v>
      </c>
      <c r="W91" s="328">
        <f t="shared" si="18"/>
        <v>0</v>
      </c>
      <c r="X91" s="328">
        <f>SUM(X92)</f>
        <v>3</v>
      </c>
      <c r="Y91" s="328">
        <f>SUM(Y92)</f>
        <v>4.8</v>
      </c>
      <c r="Z91" s="328">
        <f t="shared" si="19"/>
        <v>160</v>
      </c>
    </row>
    <row r="92" spans="1:26" ht="70.5" customHeight="1">
      <c r="A92" s="369" t="s">
        <v>673</v>
      </c>
      <c r="B92" s="369"/>
      <c r="C92" s="369"/>
      <c r="D92" s="93" t="s">
        <v>674</v>
      </c>
      <c r="E92" s="326"/>
      <c r="F92" s="326"/>
      <c r="G92" s="326"/>
      <c r="H92" s="340">
        <v>3</v>
      </c>
      <c r="I92" s="328">
        <f t="shared" si="13"/>
        <v>0</v>
      </c>
      <c r="J92" s="340">
        <v>3</v>
      </c>
      <c r="K92" s="328">
        <f t="shared" si="14"/>
        <v>0</v>
      </c>
      <c r="L92" s="340">
        <v>3</v>
      </c>
      <c r="M92" s="199" t="e">
        <f>SUM(#REF!-L92)</f>
        <v>#REF!</v>
      </c>
      <c r="N92" s="340">
        <v>3</v>
      </c>
      <c r="O92" s="328">
        <f t="shared" si="15"/>
        <v>0</v>
      </c>
      <c r="P92" s="340">
        <v>3</v>
      </c>
      <c r="Q92" s="328">
        <f t="shared" si="16"/>
        <v>0</v>
      </c>
      <c r="R92" s="340">
        <v>3</v>
      </c>
      <c r="S92" s="328" t="e">
        <f>SUM(#REF!-R92)</f>
        <v>#REF!</v>
      </c>
      <c r="T92" s="340">
        <v>3</v>
      </c>
      <c r="U92" s="328">
        <f t="shared" si="17"/>
        <v>0</v>
      </c>
      <c r="V92" s="199">
        <v>3</v>
      </c>
      <c r="W92" s="328">
        <f t="shared" si="18"/>
        <v>0</v>
      </c>
      <c r="X92" s="199">
        <v>3</v>
      </c>
      <c r="Y92" s="199">
        <v>4.8</v>
      </c>
      <c r="Z92" s="328">
        <f t="shared" si="19"/>
        <v>160</v>
      </c>
    </row>
    <row r="93" spans="1:26" ht="41.25" customHeight="1">
      <c r="A93" s="369" t="s">
        <v>675</v>
      </c>
      <c r="B93" s="369"/>
      <c r="C93" s="369"/>
      <c r="D93" s="92" t="s">
        <v>676</v>
      </c>
      <c r="E93" s="326"/>
      <c r="F93" s="326"/>
      <c r="G93" s="326"/>
      <c r="H93" s="328">
        <f>SUM(H94)</f>
        <v>3</v>
      </c>
      <c r="I93" s="328">
        <f t="shared" si="13"/>
        <v>0</v>
      </c>
      <c r="J93" s="328">
        <f>SUM(J94)</f>
        <v>3</v>
      </c>
      <c r="K93" s="328">
        <f t="shared" si="14"/>
        <v>0</v>
      </c>
      <c r="L93" s="328">
        <f>SUM(L94)</f>
        <v>3</v>
      </c>
      <c r="M93" s="199" t="e">
        <f>SUM(#REF!-L93)</f>
        <v>#REF!</v>
      </c>
      <c r="N93" s="328">
        <f>SUM(N94)</f>
        <v>3</v>
      </c>
      <c r="O93" s="328">
        <f t="shared" si="15"/>
        <v>0</v>
      </c>
      <c r="P93" s="328">
        <f>SUM(P94)</f>
        <v>3</v>
      </c>
      <c r="Q93" s="328">
        <f t="shared" si="16"/>
        <v>0</v>
      </c>
      <c r="R93" s="328">
        <f>SUM(R94)</f>
        <v>3</v>
      </c>
      <c r="S93" s="328" t="e">
        <f>SUM(#REF!-R93)</f>
        <v>#REF!</v>
      </c>
      <c r="T93" s="328">
        <f>SUM(T94)</f>
        <v>3</v>
      </c>
      <c r="U93" s="328">
        <f t="shared" si="17"/>
        <v>0</v>
      </c>
      <c r="V93" s="328">
        <f>SUM(V94)</f>
        <v>3</v>
      </c>
      <c r="W93" s="328">
        <f t="shared" si="18"/>
        <v>113</v>
      </c>
      <c r="X93" s="328">
        <f>SUM(X94)</f>
        <v>116</v>
      </c>
      <c r="Y93" s="328">
        <f>SUM(Y94)</f>
        <v>117.6</v>
      </c>
      <c r="Z93" s="328">
        <f t="shared" si="19"/>
        <v>101.37931034482759</v>
      </c>
    </row>
    <row r="94" spans="1:26" ht="65.25" customHeight="1">
      <c r="A94" s="369" t="s">
        <v>677</v>
      </c>
      <c r="B94" s="369"/>
      <c r="C94" s="369"/>
      <c r="D94" s="93" t="s">
        <v>678</v>
      </c>
      <c r="E94" s="326"/>
      <c r="F94" s="326"/>
      <c r="G94" s="326"/>
      <c r="H94" s="199">
        <v>3</v>
      </c>
      <c r="I94" s="328">
        <f t="shared" si="13"/>
        <v>0</v>
      </c>
      <c r="J94" s="199">
        <v>3</v>
      </c>
      <c r="K94" s="328">
        <f t="shared" si="14"/>
        <v>0</v>
      </c>
      <c r="L94" s="199">
        <v>3</v>
      </c>
      <c r="M94" s="199" t="e">
        <f>SUM(#REF!-L94)</f>
        <v>#REF!</v>
      </c>
      <c r="N94" s="199">
        <v>3</v>
      </c>
      <c r="O94" s="328">
        <f t="shared" si="15"/>
        <v>0</v>
      </c>
      <c r="P94" s="199">
        <v>3</v>
      </c>
      <c r="Q94" s="328">
        <f t="shared" si="16"/>
        <v>0</v>
      </c>
      <c r="R94" s="199">
        <v>3</v>
      </c>
      <c r="S94" s="328" t="e">
        <f>SUM(#REF!-R94)</f>
        <v>#REF!</v>
      </c>
      <c r="T94" s="199">
        <v>3</v>
      </c>
      <c r="U94" s="328">
        <f t="shared" si="17"/>
        <v>0</v>
      </c>
      <c r="V94" s="199">
        <v>3</v>
      </c>
      <c r="W94" s="328">
        <f t="shared" si="18"/>
        <v>113</v>
      </c>
      <c r="X94" s="199">
        <v>116</v>
      </c>
      <c r="Y94" s="199">
        <v>117.6</v>
      </c>
      <c r="Z94" s="328">
        <f t="shared" si="19"/>
        <v>101.37931034482759</v>
      </c>
    </row>
    <row r="95" spans="1:26" ht="51.75" customHeight="1">
      <c r="A95" s="369" t="s">
        <v>308</v>
      </c>
      <c r="B95" s="369"/>
      <c r="C95" s="369"/>
      <c r="D95" s="29" t="s">
        <v>309</v>
      </c>
      <c r="E95" s="47"/>
      <c r="F95" s="339"/>
      <c r="G95" s="339"/>
      <c r="H95" s="328">
        <f>SUM(H96)</f>
        <v>20</v>
      </c>
      <c r="I95" s="328">
        <f t="shared" si="13"/>
        <v>0</v>
      </c>
      <c r="J95" s="328">
        <f>SUM(J96)</f>
        <v>20</v>
      </c>
      <c r="K95" s="328">
        <f t="shared" si="14"/>
        <v>0</v>
      </c>
      <c r="L95" s="328">
        <f>SUM(L96)</f>
        <v>20</v>
      </c>
      <c r="M95" s="199" t="e">
        <f>SUM(#REF!-L95)</f>
        <v>#REF!</v>
      </c>
      <c r="N95" s="328">
        <f>SUM(N96)</f>
        <v>20</v>
      </c>
      <c r="O95" s="328">
        <f t="shared" si="15"/>
        <v>0</v>
      </c>
      <c r="P95" s="328">
        <f>SUM(P96)</f>
        <v>20</v>
      </c>
      <c r="Q95" s="328">
        <f t="shared" si="16"/>
        <v>0</v>
      </c>
      <c r="R95" s="328">
        <f>SUM(R96)</f>
        <v>20</v>
      </c>
      <c r="S95" s="328" t="e">
        <f>SUM(#REF!-R95)</f>
        <v>#REF!</v>
      </c>
      <c r="T95" s="328">
        <f>SUM(T96)</f>
        <v>20</v>
      </c>
      <c r="U95" s="328">
        <f t="shared" si="17"/>
        <v>0</v>
      </c>
      <c r="V95" s="328">
        <f>SUM(V96)</f>
        <v>20</v>
      </c>
      <c r="W95" s="328">
        <f t="shared" si="18"/>
        <v>48</v>
      </c>
      <c r="X95" s="328">
        <f>SUM(X96)</f>
        <v>68</v>
      </c>
      <c r="Y95" s="328">
        <f>SUM(Y96)</f>
        <v>71.8</v>
      </c>
      <c r="Z95" s="328">
        <f t="shared" si="19"/>
        <v>105.58823529411765</v>
      </c>
    </row>
    <row r="96" spans="1:26" ht="72" customHeight="1">
      <c r="A96" s="369" t="s">
        <v>310</v>
      </c>
      <c r="B96" s="369"/>
      <c r="C96" s="369"/>
      <c r="D96" s="30" t="s">
        <v>679</v>
      </c>
      <c r="E96" s="47"/>
      <c r="F96" s="339"/>
      <c r="G96" s="339"/>
      <c r="H96" s="199">
        <v>20</v>
      </c>
      <c r="I96" s="328">
        <f t="shared" si="13"/>
        <v>0</v>
      </c>
      <c r="J96" s="199">
        <v>20</v>
      </c>
      <c r="K96" s="328">
        <f t="shared" si="14"/>
        <v>0</v>
      </c>
      <c r="L96" s="199">
        <v>20</v>
      </c>
      <c r="M96" s="199" t="e">
        <f>SUM(#REF!-L96)</f>
        <v>#REF!</v>
      </c>
      <c r="N96" s="199">
        <v>20</v>
      </c>
      <c r="O96" s="328">
        <f t="shared" si="15"/>
        <v>0</v>
      </c>
      <c r="P96" s="199">
        <v>20</v>
      </c>
      <c r="Q96" s="328">
        <f t="shared" si="16"/>
        <v>0</v>
      </c>
      <c r="R96" s="199">
        <v>20</v>
      </c>
      <c r="S96" s="328" t="e">
        <f>SUM(#REF!-R96)</f>
        <v>#REF!</v>
      </c>
      <c r="T96" s="199">
        <v>20</v>
      </c>
      <c r="U96" s="328">
        <f t="shared" si="17"/>
        <v>0</v>
      </c>
      <c r="V96" s="199">
        <v>20</v>
      </c>
      <c r="W96" s="328">
        <f t="shared" si="18"/>
        <v>48</v>
      </c>
      <c r="X96" s="199">
        <v>68</v>
      </c>
      <c r="Y96" s="199">
        <v>71.8</v>
      </c>
      <c r="Z96" s="328">
        <f t="shared" si="19"/>
        <v>105.58823529411765</v>
      </c>
    </row>
    <row r="97" spans="1:26" ht="40.5" customHeight="1">
      <c r="A97" s="369" t="s">
        <v>898</v>
      </c>
      <c r="B97" s="369"/>
      <c r="C97" s="369"/>
      <c r="D97" s="29" t="s">
        <v>897</v>
      </c>
      <c r="E97" s="47"/>
      <c r="F97" s="339"/>
      <c r="G97" s="339"/>
      <c r="H97" s="199"/>
      <c r="I97" s="328"/>
      <c r="J97" s="199"/>
      <c r="K97" s="328"/>
      <c r="L97" s="199"/>
      <c r="M97" s="199"/>
      <c r="N97" s="199"/>
      <c r="O97" s="328"/>
      <c r="P97" s="199"/>
      <c r="Q97" s="328"/>
      <c r="R97" s="199"/>
      <c r="S97" s="328"/>
      <c r="T97" s="199"/>
      <c r="U97" s="328"/>
      <c r="V97" s="199"/>
      <c r="W97" s="328">
        <f t="shared" si="18"/>
        <v>76</v>
      </c>
      <c r="X97" s="340">
        <v>76</v>
      </c>
      <c r="Y97" s="340">
        <v>80.5</v>
      </c>
      <c r="Z97" s="328">
        <f t="shared" si="19"/>
        <v>105.92105263157893</v>
      </c>
    </row>
    <row r="98" spans="1:26" ht="42" customHeight="1">
      <c r="A98" s="369" t="s">
        <v>680</v>
      </c>
      <c r="B98" s="369"/>
      <c r="C98" s="369"/>
      <c r="D98" s="329" t="s">
        <v>681</v>
      </c>
      <c r="E98" s="326"/>
      <c r="F98" s="341"/>
      <c r="G98" s="341"/>
      <c r="H98" s="342">
        <v>10</v>
      </c>
      <c r="I98" s="328">
        <f t="shared" si="13"/>
        <v>0</v>
      </c>
      <c r="J98" s="342">
        <v>10</v>
      </c>
      <c r="K98" s="328">
        <f t="shared" si="14"/>
        <v>0</v>
      </c>
      <c r="L98" s="342">
        <v>10</v>
      </c>
      <c r="M98" s="199" t="e">
        <f>SUM(#REF!-L98)</f>
        <v>#REF!</v>
      </c>
      <c r="N98" s="342">
        <v>10</v>
      </c>
      <c r="O98" s="328">
        <f t="shared" si="15"/>
        <v>0</v>
      </c>
      <c r="P98" s="342">
        <v>10</v>
      </c>
      <c r="Q98" s="328">
        <f t="shared" si="16"/>
        <v>0</v>
      </c>
      <c r="R98" s="342">
        <v>10</v>
      </c>
      <c r="S98" s="328" t="e">
        <f>SUM(#REF!-R98)</f>
        <v>#REF!</v>
      </c>
      <c r="T98" s="342">
        <v>10</v>
      </c>
      <c r="U98" s="328">
        <f t="shared" si="17"/>
        <v>0</v>
      </c>
      <c r="V98" s="342">
        <v>10</v>
      </c>
      <c r="W98" s="328">
        <f t="shared" si="18"/>
        <v>59</v>
      </c>
      <c r="X98" s="340">
        <v>69</v>
      </c>
      <c r="Y98" s="340">
        <v>69</v>
      </c>
      <c r="Z98" s="328">
        <f t="shared" si="19"/>
        <v>100</v>
      </c>
    </row>
    <row r="99" spans="1:26" ht="51">
      <c r="A99" s="389" t="s">
        <v>682</v>
      </c>
      <c r="B99" s="389"/>
      <c r="C99" s="389"/>
      <c r="D99" s="329" t="s">
        <v>683</v>
      </c>
      <c r="E99" s="327" t="e">
        <f>SUM(#REF!)</f>
        <v>#REF!</v>
      </c>
      <c r="F99" s="327" t="e">
        <f>SUM(#REF!)</f>
        <v>#REF!</v>
      </c>
      <c r="G99" s="327" t="e">
        <f>SUM(#REF!)</f>
        <v>#REF!</v>
      </c>
      <c r="H99" s="328">
        <v>10</v>
      </c>
      <c r="I99" s="328">
        <f t="shared" si="13"/>
        <v>0</v>
      </c>
      <c r="J99" s="219">
        <v>10</v>
      </c>
      <c r="K99" s="328">
        <f t="shared" si="14"/>
        <v>0</v>
      </c>
      <c r="L99" s="199">
        <v>10</v>
      </c>
      <c r="M99" s="199" t="e">
        <f>SUM(#REF!-L99)</f>
        <v>#REF!</v>
      </c>
      <c r="N99" s="199">
        <v>10</v>
      </c>
      <c r="O99" s="328">
        <f t="shared" si="15"/>
        <v>0</v>
      </c>
      <c r="P99" s="199">
        <v>10</v>
      </c>
      <c r="Q99" s="328">
        <f t="shared" si="16"/>
        <v>0</v>
      </c>
      <c r="R99" s="199">
        <v>10</v>
      </c>
      <c r="S99" s="328" t="e">
        <f>SUM(#REF!-R99)</f>
        <v>#REF!</v>
      </c>
      <c r="T99" s="199">
        <v>10</v>
      </c>
      <c r="U99" s="328">
        <f t="shared" si="17"/>
        <v>0</v>
      </c>
      <c r="V99" s="338">
        <v>10</v>
      </c>
      <c r="W99" s="328">
        <f t="shared" si="18"/>
        <v>96</v>
      </c>
      <c r="X99" s="199">
        <v>106</v>
      </c>
      <c r="Y99" s="199">
        <v>98.7</v>
      </c>
      <c r="Z99" s="328">
        <f t="shared" si="19"/>
        <v>93.113207547169822</v>
      </c>
    </row>
    <row r="100" spans="1:26" ht="63.75">
      <c r="A100" s="389" t="s">
        <v>965</v>
      </c>
      <c r="B100" s="389"/>
      <c r="C100" s="389"/>
      <c r="D100" s="329" t="s">
        <v>966</v>
      </c>
      <c r="E100" s="327"/>
      <c r="F100" s="327"/>
      <c r="G100" s="327"/>
      <c r="H100" s="328"/>
      <c r="I100" s="328"/>
      <c r="J100" s="219"/>
      <c r="K100" s="328"/>
      <c r="L100" s="199"/>
      <c r="M100" s="199"/>
      <c r="N100" s="199"/>
      <c r="O100" s="328"/>
      <c r="P100" s="199"/>
      <c r="Q100" s="328"/>
      <c r="R100" s="199"/>
      <c r="S100" s="328"/>
      <c r="T100" s="199"/>
      <c r="U100" s="328"/>
      <c r="V100" s="338"/>
      <c r="W100" s="328"/>
      <c r="X100" s="199">
        <v>13</v>
      </c>
      <c r="Y100" s="199">
        <v>13.5</v>
      </c>
      <c r="Z100" s="328">
        <f t="shared" si="19"/>
        <v>103.84615384615385</v>
      </c>
    </row>
    <row r="101" spans="1:26">
      <c r="A101" s="389" t="s">
        <v>967</v>
      </c>
      <c r="B101" s="389"/>
      <c r="C101" s="389"/>
      <c r="D101" s="329" t="s">
        <v>968</v>
      </c>
      <c r="E101" s="327"/>
      <c r="F101" s="327"/>
      <c r="G101" s="327"/>
      <c r="H101" s="328"/>
      <c r="I101" s="328"/>
      <c r="J101" s="219"/>
      <c r="K101" s="328"/>
      <c r="L101" s="199"/>
      <c r="M101" s="199"/>
      <c r="N101" s="199"/>
      <c r="O101" s="328"/>
      <c r="P101" s="199"/>
      <c r="Q101" s="328"/>
      <c r="R101" s="199"/>
      <c r="S101" s="328"/>
      <c r="T101" s="199"/>
      <c r="U101" s="328"/>
      <c r="V101" s="338"/>
      <c r="W101" s="328"/>
      <c r="X101" s="199">
        <v>3</v>
      </c>
      <c r="Y101" s="199">
        <v>3.2</v>
      </c>
      <c r="Z101" s="328">
        <f t="shared" si="19"/>
        <v>106.66666666666667</v>
      </c>
    </row>
    <row r="102" spans="1:26" ht="22.5" customHeight="1">
      <c r="A102" s="368" t="s">
        <v>290</v>
      </c>
      <c r="B102" s="368"/>
      <c r="C102" s="368"/>
      <c r="D102" s="329" t="s">
        <v>291</v>
      </c>
      <c r="E102" s="327">
        <f>SUM(E105)</f>
        <v>0</v>
      </c>
      <c r="F102" s="327">
        <f>SUM(F105)</f>
        <v>0</v>
      </c>
      <c r="G102" s="327">
        <f>SUM(G105)</f>
        <v>0</v>
      </c>
      <c r="H102" s="328">
        <f>SUM(H105+H103)</f>
        <v>0</v>
      </c>
      <c r="I102" s="328">
        <f t="shared" si="13"/>
        <v>0</v>
      </c>
      <c r="J102" s="328">
        <f>SUM(J105+J103)</f>
        <v>0</v>
      </c>
      <c r="K102" s="328">
        <f t="shared" si="14"/>
        <v>0</v>
      </c>
      <c r="L102" s="328">
        <f>SUM(L105+L103)</f>
        <v>0</v>
      </c>
      <c r="M102" s="199" t="e">
        <f>SUM(#REF!-L102)</f>
        <v>#REF!</v>
      </c>
      <c r="N102" s="328">
        <f>SUM(N105+N103)</f>
        <v>0</v>
      </c>
      <c r="O102" s="328">
        <f t="shared" si="15"/>
        <v>0</v>
      </c>
      <c r="P102" s="328">
        <f>SUM(P105+P103)</f>
        <v>0</v>
      </c>
      <c r="Q102" s="328">
        <f t="shared" si="16"/>
        <v>0</v>
      </c>
      <c r="R102" s="328">
        <f>SUM(R105+R103)</f>
        <v>0</v>
      </c>
      <c r="S102" s="328" t="e">
        <f>SUM(#REF!-R102)</f>
        <v>#REF!</v>
      </c>
      <c r="T102" s="328">
        <f>SUM(T105+T103)</f>
        <v>0</v>
      </c>
      <c r="U102" s="328">
        <f t="shared" si="17"/>
        <v>0</v>
      </c>
      <c r="V102" s="328">
        <f>SUM(V105+V103)</f>
        <v>0</v>
      </c>
      <c r="W102" s="328">
        <f t="shared" si="18"/>
        <v>0</v>
      </c>
      <c r="X102" s="328">
        <f>SUM(X105+X103)</f>
        <v>0</v>
      </c>
      <c r="Y102" s="328">
        <f>SUM(Y105+Y103)</f>
        <v>0</v>
      </c>
      <c r="Z102" s="328"/>
    </row>
    <row r="103" spans="1:26">
      <c r="A103" s="368" t="s">
        <v>292</v>
      </c>
      <c r="B103" s="368"/>
      <c r="C103" s="368"/>
      <c r="D103" s="331" t="s">
        <v>293</v>
      </c>
      <c r="E103" s="327"/>
      <c r="F103" s="327"/>
      <c r="G103" s="327"/>
      <c r="H103" s="328">
        <f>SUM(H104)</f>
        <v>0</v>
      </c>
      <c r="I103" s="328">
        <f t="shared" si="13"/>
        <v>0</v>
      </c>
      <c r="J103" s="328">
        <f>SUM(J104)</f>
        <v>0</v>
      </c>
      <c r="K103" s="328">
        <f t="shared" si="14"/>
        <v>0</v>
      </c>
      <c r="L103" s="328">
        <f>SUM(L104)</f>
        <v>0</v>
      </c>
      <c r="M103" s="199" t="e">
        <f>SUM(#REF!-L103)</f>
        <v>#REF!</v>
      </c>
      <c r="N103" s="328">
        <f>SUM(N104)</f>
        <v>0</v>
      </c>
      <c r="O103" s="328">
        <f t="shared" si="15"/>
        <v>0</v>
      </c>
      <c r="P103" s="328">
        <f>SUM(P104)</f>
        <v>0</v>
      </c>
      <c r="Q103" s="328">
        <f t="shared" si="16"/>
        <v>0</v>
      </c>
      <c r="R103" s="328">
        <f>SUM(R104)</f>
        <v>0</v>
      </c>
      <c r="S103" s="328" t="e">
        <f>SUM(#REF!-R103)</f>
        <v>#REF!</v>
      </c>
      <c r="T103" s="328">
        <f>SUM(T104)</f>
        <v>0</v>
      </c>
      <c r="U103" s="328">
        <f t="shared" si="17"/>
        <v>0</v>
      </c>
      <c r="V103" s="328">
        <f>SUM(V104)</f>
        <v>0</v>
      </c>
      <c r="W103" s="328">
        <f t="shared" si="18"/>
        <v>0</v>
      </c>
      <c r="X103" s="328">
        <f>SUM(X104)</f>
        <v>0</v>
      </c>
      <c r="Y103" s="328">
        <f>SUM(Y104)</f>
        <v>0</v>
      </c>
      <c r="Z103" s="328"/>
    </row>
    <row r="104" spans="1:26" ht="25.5">
      <c r="A104" s="377" t="s">
        <v>294</v>
      </c>
      <c r="B104" s="377"/>
      <c r="C104" s="377"/>
      <c r="D104" s="45" t="s">
        <v>477</v>
      </c>
      <c r="E104" s="47"/>
      <c r="F104" s="47"/>
      <c r="G104" s="47"/>
      <c r="H104" s="199"/>
      <c r="I104" s="328">
        <f t="shared" si="13"/>
        <v>0</v>
      </c>
      <c r="J104" s="199"/>
      <c r="K104" s="328">
        <f t="shared" si="14"/>
        <v>0</v>
      </c>
      <c r="L104" s="199"/>
      <c r="M104" s="199" t="e">
        <f>SUM(#REF!-L104)</f>
        <v>#REF!</v>
      </c>
      <c r="N104" s="199"/>
      <c r="O104" s="328">
        <f t="shared" si="15"/>
        <v>0</v>
      </c>
      <c r="P104" s="199"/>
      <c r="Q104" s="328">
        <f t="shared" si="16"/>
        <v>0</v>
      </c>
      <c r="R104" s="199"/>
      <c r="S104" s="328" t="e">
        <f>SUM(#REF!-R104)</f>
        <v>#REF!</v>
      </c>
      <c r="T104" s="199"/>
      <c r="U104" s="328">
        <f t="shared" si="17"/>
        <v>0</v>
      </c>
      <c r="V104" s="199"/>
      <c r="W104" s="328">
        <f t="shared" si="18"/>
        <v>0</v>
      </c>
      <c r="X104" s="199"/>
      <c r="Y104" s="199"/>
      <c r="Z104" s="328"/>
    </row>
    <row r="105" spans="1:26">
      <c r="A105" s="368" t="s">
        <v>295</v>
      </c>
      <c r="B105" s="368"/>
      <c r="C105" s="368"/>
      <c r="D105" s="329" t="s">
        <v>296</v>
      </c>
      <c r="E105" s="327">
        <f>SUM(E106:E106)</f>
        <v>0</v>
      </c>
      <c r="F105" s="327">
        <f>SUM(F106:F106)</f>
        <v>0</v>
      </c>
      <c r="G105" s="327">
        <f>SUM(G106:G106)</f>
        <v>0</v>
      </c>
      <c r="H105" s="328">
        <f>SUM(H106)</f>
        <v>0</v>
      </c>
      <c r="I105" s="328">
        <f t="shared" si="13"/>
        <v>0</v>
      </c>
      <c r="J105" s="328">
        <f>SUM(J106)</f>
        <v>0</v>
      </c>
      <c r="K105" s="328">
        <f t="shared" si="14"/>
        <v>0</v>
      </c>
      <c r="L105" s="328">
        <f>SUM(L106)</f>
        <v>0</v>
      </c>
      <c r="M105" s="199" t="e">
        <f>SUM(#REF!-L105)</f>
        <v>#REF!</v>
      </c>
      <c r="N105" s="328">
        <f>SUM(N106)</f>
        <v>0</v>
      </c>
      <c r="O105" s="328">
        <f t="shared" si="15"/>
        <v>0</v>
      </c>
      <c r="P105" s="328">
        <f>SUM(P106)</f>
        <v>0</v>
      </c>
      <c r="Q105" s="328">
        <f t="shared" si="16"/>
        <v>0</v>
      </c>
      <c r="R105" s="328">
        <f>SUM(R106)</f>
        <v>0</v>
      </c>
      <c r="S105" s="328" t="e">
        <f>SUM(#REF!-R105)</f>
        <v>#REF!</v>
      </c>
      <c r="T105" s="328">
        <f>SUM(T106)</f>
        <v>0</v>
      </c>
      <c r="U105" s="328">
        <f t="shared" si="17"/>
        <v>0</v>
      </c>
      <c r="V105" s="328">
        <f>SUM(V106)</f>
        <v>0</v>
      </c>
      <c r="W105" s="328">
        <f t="shared" si="18"/>
        <v>0</v>
      </c>
      <c r="X105" s="328">
        <f>SUM(X106)</f>
        <v>0</v>
      </c>
      <c r="Y105" s="328">
        <f>SUM(Y106)</f>
        <v>0</v>
      </c>
      <c r="Z105" s="328"/>
    </row>
    <row r="106" spans="1:26">
      <c r="A106" s="377" t="s">
        <v>108</v>
      </c>
      <c r="B106" s="377"/>
      <c r="C106" s="377"/>
      <c r="D106" s="45" t="s">
        <v>107</v>
      </c>
      <c r="E106" s="47"/>
      <c r="F106" s="47"/>
      <c r="G106" s="47"/>
      <c r="H106" s="199"/>
      <c r="I106" s="328">
        <f t="shared" si="13"/>
        <v>0</v>
      </c>
      <c r="J106" s="199"/>
      <c r="K106" s="328">
        <f t="shared" si="14"/>
        <v>0</v>
      </c>
      <c r="L106" s="199"/>
      <c r="M106" s="199" t="e">
        <f>SUM(#REF!-L106)</f>
        <v>#REF!</v>
      </c>
      <c r="N106" s="199"/>
      <c r="O106" s="328">
        <f t="shared" si="15"/>
        <v>0</v>
      </c>
      <c r="P106" s="199"/>
      <c r="Q106" s="328">
        <f t="shared" si="16"/>
        <v>0</v>
      </c>
      <c r="R106" s="199"/>
      <c r="S106" s="328" t="e">
        <f>SUM(#REF!-R106)</f>
        <v>#REF!</v>
      </c>
      <c r="T106" s="199"/>
      <c r="U106" s="328">
        <f t="shared" si="17"/>
        <v>0</v>
      </c>
      <c r="V106" s="199"/>
      <c r="W106" s="328">
        <f t="shared" si="18"/>
        <v>0</v>
      </c>
      <c r="X106" s="199"/>
      <c r="Y106" s="199"/>
      <c r="Z106" s="328"/>
    </row>
    <row r="107" spans="1:26">
      <c r="A107" s="368" t="s">
        <v>297</v>
      </c>
      <c r="B107" s="368"/>
      <c r="C107" s="368"/>
      <c r="D107" s="326" t="s">
        <v>298</v>
      </c>
      <c r="E107" s="47"/>
      <c r="F107" s="341" t="e">
        <f>SUM(F108+F135+#REF!)</f>
        <v>#REF!</v>
      </c>
      <c r="G107" s="341" t="e">
        <f>SUM(G108+G135+#REF!)</f>
        <v>#REF!</v>
      </c>
      <c r="H107" s="328">
        <f>SUM(H108+H135)</f>
        <v>269923.3</v>
      </c>
      <c r="I107" s="328">
        <f t="shared" si="13"/>
        <v>4991.9000000000233</v>
      </c>
      <c r="J107" s="328">
        <f>SUM(J108+J135)</f>
        <v>274915.20000000001</v>
      </c>
      <c r="K107" s="328">
        <f t="shared" si="14"/>
        <v>8512.2999999999884</v>
      </c>
      <c r="L107" s="328">
        <f>SUM(L108+L135)</f>
        <v>283427.5</v>
      </c>
      <c r="M107" s="199" t="e">
        <f>SUM(#REF!-L107)</f>
        <v>#REF!</v>
      </c>
      <c r="N107" s="328">
        <f>SUM(N108+N135)</f>
        <v>291493.40000000002</v>
      </c>
      <c r="O107" s="328">
        <f t="shared" si="15"/>
        <v>27041.999999999942</v>
      </c>
      <c r="P107" s="328">
        <f>SUM(P108+P135)</f>
        <v>318535.39999999997</v>
      </c>
      <c r="Q107" s="328">
        <f t="shared" si="16"/>
        <v>-1078.5999999999767</v>
      </c>
      <c r="R107" s="328">
        <f>SUM(R108+R135)</f>
        <v>317456.8</v>
      </c>
      <c r="S107" s="328" t="e">
        <f>SUM(#REF!-R107)</f>
        <v>#REF!</v>
      </c>
      <c r="T107" s="328">
        <f>SUM(T108+T135)</f>
        <v>325371.59999999998</v>
      </c>
      <c r="U107" s="328">
        <f t="shared" si="17"/>
        <v>-20919.400000000023</v>
      </c>
      <c r="V107" s="328">
        <f>SUM(V108+V135)</f>
        <v>304452.19999999995</v>
      </c>
      <c r="W107" s="328">
        <f>SUM(W108+W135)</f>
        <v>2900.8</v>
      </c>
      <c r="X107" s="328">
        <f>SUM(X108+X135)</f>
        <v>290522.7</v>
      </c>
      <c r="Y107" s="328">
        <f>SUM(Y108+Y135)</f>
        <v>274535.5</v>
      </c>
      <c r="Z107" s="328">
        <f t="shared" si="19"/>
        <v>94.497090932997665</v>
      </c>
    </row>
    <row r="108" spans="1:26" ht="25.5">
      <c r="A108" s="368" t="s">
        <v>299</v>
      </c>
      <c r="B108" s="368"/>
      <c r="C108" s="368"/>
      <c r="D108" s="45" t="s">
        <v>462</v>
      </c>
      <c r="E108" s="47"/>
      <c r="F108" s="341">
        <f>SUM(F109+F113+F123+F130)</f>
        <v>78680.7</v>
      </c>
      <c r="G108" s="341">
        <f>SUM(G109+G113+G123+G130)</f>
        <v>1481.7</v>
      </c>
      <c r="H108" s="328">
        <f>SUM(H109+H113+H123+H130)</f>
        <v>145110.69999999998</v>
      </c>
      <c r="I108" s="328">
        <f t="shared" si="13"/>
        <v>6623.2000000000116</v>
      </c>
      <c r="J108" s="328">
        <f>SUM(J109+J113+J123+J130)</f>
        <v>151733.9</v>
      </c>
      <c r="K108" s="328">
        <f t="shared" si="14"/>
        <v>15691.399999999994</v>
      </c>
      <c r="L108" s="328">
        <f>SUM(L109+L113+L123+L130)</f>
        <v>167425.29999999999</v>
      </c>
      <c r="M108" s="199" t="e">
        <f>SUM(#REF!-L108)</f>
        <v>#REF!</v>
      </c>
      <c r="N108" s="328">
        <f>SUM(N109+N113+N123+N130)</f>
        <v>179141</v>
      </c>
      <c r="O108" s="328">
        <f t="shared" si="15"/>
        <v>26985.199999999983</v>
      </c>
      <c r="P108" s="328">
        <f>SUM(P109+P113+P123+P130)</f>
        <v>206126.19999999998</v>
      </c>
      <c r="Q108" s="328">
        <f t="shared" si="16"/>
        <v>0</v>
      </c>
      <c r="R108" s="328">
        <f>SUM(R109+R113+R123+R130)</f>
        <v>206126.19999999998</v>
      </c>
      <c r="S108" s="328" t="e">
        <f>SUM(#REF!-R108)</f>
        <v>#REF!</v>
      </c>
      <c r="T108" s="328">
        <f>SUM(T109+T113+T123+T130)</f>
        <v>223833.60000000001</v>
      </c>
      <c r="U108" s="328">
        <f t="shared" si="17"/>
        <v>39264.999999999971</v>
      </c>
      <c r="V108" s="328">
        <f>SUM(V109+V113+V123+V130)</f>
        <v>263098.59999999998</v>
      </c>
      <c r="W108" s="328">
        <f>SUM(W109+W113+W123+W130)</f>
        <v>780.7</v>
      </c>
      <c r="X108" s="328">
        <f>SUM(X109+X113+X123+X130)</f>
        <v>275029.10000000003</v>
      </c>
      <c r="Y108" s="328">
        <f>SUM(Y109+Y113+Y123+Y130+Y138)</f>
        <v>274535.5</v>
      </c>
      <c r="Z108" s="328">
        <f t="shared" si="19"/>
        <v>99.820528082301095</v>
      </c>
    </row>
    <row r="109" spans="1:26">
      <c r="A109" s="368" t="s">
        <v>603</v>
      </c>
      <c r="B109" s="368"/>
      <c r="C109" s="368"/>
      <c r="D109" s="329" t="s">
        <v>463</v>
      </c>
      <c r="E109" s="47"/>
      <c r="F109" s="341">
        <f>SUM(F110:F110)</f>
        <v>23427</v>
      </c>
      <c r="G109" s="341">
        <f>SUM(G110:G110)</f>
        <v>0</v>
      </c>
      <c r="H109" s="328">
        <f>SUM(H110:H112)</f>
        <v>46372</v>
      </c>
      <c r="I109" s="328">
        <f t="shared" si="13"/>
        <v>0</v>
      </c>
      <c r="J109" s="328">
        <f>SUM(J110:J112)</f>
        <v>46372</v>
      </c>
      <c r="K109" s="328">
        <f t="shared" si="14"/>
        <v>12522.699999999997</v>
      </c>
      <c r="L109" s="328">
        <f>SUM(L110:L112)</f>
        <v>58894.7</v>
      </c>
      <c r="M109" s="199" t="e">
        <f>SUM(#REF!-L109)</f>
        <v>#REF!</v>
      </c>
      <c r="N109" s="328">
        <f>SUM(N110:N112)</f>
        <v>70994.7</v>
      </c>
      <c r="O109" s="328">
        <f t="shared" si="15"/>
        <v>0</v>
      </c>
      <c r="P109" s="328">
        <f>SUM(P110:P112)</f>
        <v>70994.7</v>
      </c>
      <c r="Q109" s="328">
        <f t="shared" si="16"/>
        <v>0</v>
      </c>
      <c r="R109" s="328">
        <f>SUM(R110:R112)</f>
        <v>70994.7</v>
      </c>
      <c r="S109" s="328" t="e">
        <f>SUM(#REF!-R109)</f>
        <v>#REF!</v>
      </c>
      <c r="T109" s="328">
        <f>SUM(T110:T112)</f>
        <v>88291</v>
      </c>
      <c r="U109" s="328">
        <f t="shared" si="17"/>
        <v>31325</v>
      </c>
      <c r="V109" s="328">
        <f>SUM(V110:V112)</f>
        <v>119616</v>
      </c>
      <c r="W109" s="328">
        <f>SUM(W110:W112)</f>
        <v>0</v>
      </c>
      <c r="X109" s="328">
        <f>SUM(X110:X112)</f>
        <v>127590</v>
      </c>
      <c r="Y109" s="328">
        <f>SUM(Y110:Y112)</f>
        <v>127590</v>
      </c>
      <c r="Z109" s="328">
        <f t="shared" si="19"/>
        <v>100</v>
      </c>
    </row>
    <row r="110" spans="1:26" ht="25.5">
      <c r="A110" s="377" t="s">
        <v>596</v>
      </c>
      <c r="B110" s="377"/>
      <c r="C110" s="377"/>
      <c r="D110" s="45" t="s">
        <v>899</v>
      </c>
      <c r="E110" s="47"/>
      <c r="F110" s="47">
        <v>23427</v>
      </c>
      <c r="G110" s="47"/>
      <c r="H110" s="199">
        <v>46372</v>
      </c>
      <c r="I110" s="328">
        <f t="shared" si="13"/>
        <v>0</v>
      </c>
      <c r="J110" s="199">
        <v>46372</v>
      </c>
      <c r="K110" s="328">
        <f t="shared" si="14"/>
        <v>0</v>
      </c>
      <c r="L110" s="199">
        <v>46372</v>
      </c>
      <c r="M110" s="199" t="e">
        <f>SUM(#REF!-L110)</f>
        <v>#REF!</v>
      </c>
      <c r="N110" s="199">
        <v>46372</v>
      </c>
      <c r="O110" s="328">
        <f t="shared" si="15"/>
        <v>0</v>
      </c>
      <c r="P110" s="199">
        <v>46372</v>
      </c>
      <c r="Q110" s="328">
        <f t="shared" si="16"/>
        <v>0</v>
      </c>
      <c r="R110" s="199">
        <v>46372</v>
      </c>
      <c r="S110" s="328" t="e">
        <f>SUM(#REF!-R110)</f>
        <v>#REF!</v>
      </c>
      <c r="T110" s="199">
        <v>46372</v>
      </c>
      <c r="U110" s="328">
        <f t="shared" si="17"/>
        <v>0</v>
      </c>
      <c r="V110" s="199">
        <v>46372</v>
      </c>
      <c r="W110" s="199"/>
      <c r="X110" s="199">
        <v>46372</v>
      </c>
      <c r="Y110" s="199">
        <v>46372</v>
      </c>
      <c r="Z110" s="328">
        <f t="shared" si="19"/>
        <v>100</v>
      </c>
    </row>
    <row r="111" spans="1:26" ht="25.5">
      <c r="A111" s="378" t="s">
        <v>597</v>
      </c>
      <c r="B111" s="378"/>
      <c r="C111" s="378"/>
      <c r="D111" s="45" t="s">
        <v>464</v>
      </c>
      <c r="E111" s="47"/>
      <c r="F111" s="47"/>
      <c r="G111" s="47"/>
      <c r="H111" s="199"/>
      <c r="I111" s="328">
        <f t="shared" si="13"/>
        <v>0</v>
      </c>
      <c r="J111" s="199"/>
      <c r="K111" s="328">
        <f t="shared" si="14"/>
        <v>12522.7</v>
      </c>
      <c r="L111" s="199">
        <v>12522.7</v>
      </c>
      <c r="M111" s="199" t="e">
        <f>SUM(#REF!-L111)</f>
        <v>#REF!</v>
      </c>
      <c r="N111" s="199">
        <f>13522.7+11100</f>
        <v>24622.7</v>
      </c>
      <c r="O111" s="328">
        <f t="shared" si="15"/>
        <v>0</v>
      </c>
      <c r="P111" s="199">
        <f>13522.7+11100</f>
        <v>24622.7</v>
      </c>
      <c r="Q111" s="328">
        <f t="shared" si="16"/>
        <v>0</v>
      </c>
      <c r="R111" s="199">
        <f>13522.7+11100</f>
        <v>24622.7</v>
      </c>
      <c r="S111" s="328" t="e">
        <f>SUM(#REF!-R111)</f>
        <v>#REF!</v>
      </c>
      <c r="T111" s="199">
        <v>41919</v>
      </c>
      <c r="U111" s="328">
        <f t="shared" si="17"/>
        <v>30828.699999999997</v>
      </c>
      <c r="V111" s="199">
        <v>72747.7</v>
      </c>
      <c r="W111" s="199"/>
      <c r="X111" s="199">
        <v>80721.7</v>
      </c>
      <c r="Y111" s="199">
        <v>80721.7</v>
      </c>
      <c r="Z111" s="328">
        <f t="shared" si="19"/>
        <v>100</v>
      </c>
    </row>
    <row r="112" spans="1:26" ht="12.75" customHeight="1">
      <c r="A112" s="378" t="s">
        <v>598</v>
      </c>
      <c r="B112" s="378"/>
      <c r="C112" s="378"/>
      <c r="D112" s="45" t="s">
        <v>361</v>
      </c>
      <c r="E112" s="47"/>
      <c r="F112" s="47"/>
      <c r="G112" s="47"/>
      <c r="H112" s="199"/>
      <c r="I112" s="328">
        <f t="shared" si="13"/>
        <v>0</v>
      </c>
      <c r="J112" s="199"/>
      <c r="K112" s="328">
        <f t="shared" si="14"/>
        <v>0</v>
      </c>
      <c r="L112" s="199"/>
      <c r="M112" s="199" t="e">
        <f>SUM(#REF!-L112)</f>
        <v>#REF!</v>
      </c>
      <c r="N112" s="199"/>
      <c r="O112" s="328">
        <f t="shared" si="15"/>
        <v>0</v>
      </c>
      <c r="P112" s="199"/>
      <c r="Q112" s="328">
        <f t="shared" si="16"/>
        <v>0</v>
      </c>
      <c r="R112" s="199"/>
      <c r="S112" s="328" t="e">
        <f>SUM(#REF!-R112)</f>
        <v>#REF!</v>
      </c>
      <c r="T112" s="199"/>
      <c r="U112" s="328">
        <f t="shared" si="17"/>
        <v>496.3</v>
      </c>
      <c r="V112" s="199">
        <v>496.3</v>
      </c>
      <c r="W112" s="199"/>
      <c r="X112" s="199">
        <v>496.3</v>
      </c>
      <c r="Y112" s="199">
        <v>496.3</v>
      </c>
      <c r="Z112" s="328">
        <f t="shared" si="19"/>
        <v>100</v>
      </c>
    </row>
    <row r="113" spans="1:26" ht="25.5">
      <c r="A113" s="368" t="s">
        <v>604</v>
      </c>
      <c r="B113" s="368"/>
      <c r="C113" s="368"/>
      <c r="D113" s="329" t="s">
        <v>465</v>
      </c>
      <c r="E113" s="47"/>
      <c r="F113" s="341">
        <f>SUM(F122:F122)</f>
        <v>6702</v>
      </c>
      <c r="G113" s="341">
        <f>SUM(G122:G122)</f>
        <v>1224.7</v>
      </c>
      <c r="H113" s="328">
        <f>SUM(H114:H122)</f>
        <v>19283.2</v>
      </c>
      <c r="I113" s="328">
        <f t="shared" si="13"/>
        <v>6066.1999999999971</v>
      </c>
      <c r="J113" s="328">
        <f>SUM(J114:J122)</f>
        <v>25349.399999999998</v>
      </c>
      <c r="K113" s="328">
        <f t="shared" si="14"/>
        <v>1261.7000000000007</v>
      </c>
      <c r="L113" s="328">
        <f>SUM(L114:L122)</f>
        <v>26611.1</v>
      </c>
      <c r="M113" s="199" t="e">
        <f>SUM(#REF!-L113)</f>
        <v>#REF!</v>
      </c>
      <c r="N113" s="328">
        <f>SUM(N114:N122)</f>
        <v>26370.2</v>
      </c>
      <c r="O113" s="328">
        <f t="shared" si="15"/>
        <v>423.39999999999782</v>
      </c>
      <c r="P113" s="328">
        <f>SUM(P114:P122)</f>
        <v>26793.599999999999</v>
      </c>
      <c r="Q113" s="328">
        <f t="shared" si="16"/>
        <v>0</v>
      </c>
      <c r="R113" s="328">
        <f>SUM(R114:R122)</f>
        <v>26793.599999999999</v>
      </c>
      <c r="S113" s="328" t="e">
        <f>SUM(#REF!-R113)</f>
        <v>#REF!</v>
      </c>
      <c r="T113" s="328">
        <f>SUM(T114:T122)</f>
        <v>27204.699999999997</v>
      </c>
      <c r="U113" s="328">
        <f t="shared" si="17"/>
        <v>0</v>
      </c>
      <c r="V113" s="328">
        <f>SUM(V114:V122)</f>
        <v>27204.699999999997</v>
      </c>
      <c r="W113" s="328">
        <f>SUM(W114:W122)</f>
        <v>775.5</v>
      </c>
      <c r="X113" s="328">
        <f>SUM(X114:X122)</f>
        <v>28038.6</v>
      </c>
      <c r="Y113" s="328">
        <f>SUM(Y114:Y122)</f>
        <v>28038.6</v>
      </c>
      <c r="Z113" s="328">
        <f t="shared" si="19"/>
        <v>100</v>
      </c>
    </row>
    <row r="114" spans="1:26" ht="31.5" customHeight="1">
      <c r="A114" s="378" t="s">
        <v>591</v>
      </c>
      <c r="B114" s="386"/>
      <c r="C114" s="386"/>
      <c r="D114" s="45" t="s">
        <v>363</v>
      </c>
      <c r="E114" s="47"/>
      <c r="F114" s="339"/>
      <c r="G114" s="339"/>
      <c r="H114" s="343"/>
      <c r="I114" s="328">
        <f t="shared" si="13"/>
        <v>0</v>
      </c>
      <c r="J114" s="343"/>
      <c r="K114" s="328">
        <f t="shared" si="14"/>
        <v>0</v>
      </c>
      <c r="L114" s="343"/>
      <c r="M114" s="199" t="e">
        <f>SUM(#REF!-L114)</f>
        <v>#REF!</v>
      </c>
      <c r="N114" s="343"/>
      <c r="O114" s="328">
        <f t="shared" si="15"/>
        <v>0</v>
      </c>
      <c r="P114" s="343"/>
      <c r="Q114" s="328">
        <f t="shared" si="16"/>
        <v>0</v>
      </c>
      <c r="R114" s="343"/>
      <c r="S114" s="328" t="e">
        <f>SUM(#REF!-R114)</f>
        <v>#REF!</v>
      </c>
      <c r="T114" s="343"/>
      <c r="U114" s="328">
        <f t="shared" si="17"/>
        <v>0</v>
      </c>
      <c r="V114" s="343"/>
      <c r="W114" s="343"/>
      <c r="X114" s="343"/>
      <c r="Y114" s="343"/>
      <c r="Z114" s="328"/>
    </row>
    <row r="115" spans="1:26" ht="69.75" customHeight="1">
      <c r="A115" s="378" t="s">
        <v>592</v>
      </c>
      <c r="B115" s="378"/>
      <c r="C115" s="378"/>
      <c r="D115" s="45" t="s">
        <v>900</v>
      </c>
      <c r="E115" s="47"/>
      <c r="F115" s="339"/>
      <c r="G115" s="339"/>
      <c r="H115" s="343">
        <v>7000</v>
      </c>
      <c r="I115" s="328">
        <f t="shared" si="13"/>
        <v>1000</v>
      </c>
      <c r="J115" s="343">
        <v>8000</v>
      </c>
      <c r="K115" s="328">
        <f t="shared" si="14"/>
        <v>1261.7000000000007</v>
      </c>
      <c r="L115" s="343">
        <f>8000+1261.7</f>
        <v>9261.7000000000007</v>
      </c>
      <c r="M115" s="199" t="e">
        <f>SUM(#REF!-L115)</f>
        <v>#REF!</v>
      </c>
      <c r="N115" s="343">
        <f>8000+1261.7</f>
        <v>9261.7000000000007</v>
      </c>
      <c r="O115" s="328">
        <f t="shared" si="15"/>
        <v>423.39999999999964</v>
      </c>
      <c r="P115" s="343">
        <f>8000+1261.7+423.4</f>
        <v>9685.1</v>
      </c>
      <c r="Q115" s="328">
        <f t="shared" si="16"/>
        <v>0</v>
      </c>
      <c r="R115" s="343">
        <f>8000+1261.7+423.4</f>
        <v>9685.1</v>
      </c>
      <c r="S115" s="328" t="e">
        <f>SUM(#REF!-R115)</f>
        <v>#REF!</v>
      </c>
      <c r="T115" s="343">
        <f>8000+1261.7+423.4</f>
        <v>9685.1</v>
      </c>
      <c r="U115" s="328">
        <f t="shared" si="17"/>
        <v>0</v>
      </c>
      <c r="V115" s="343">
        <f>8000+1261.7+423.4</f>
        <v>9685.1</v>
      </c>
      <c r="W115" s="343">
        <v>775.5</v>
      </c>
      <c r="X115" s="343">
        <v>10460.6</v>
      </c>
      <c r="Y115" s="343">
        <v>10460.6</v>
      </c>
      <c r="Z115" s="328">
        <f t="shared" si="19"/>
        <v>100</v>
      </c>
    </row>
    <row r="116" spans="1:26" ht="51">
      <c r="A116" s="378" t="s">
        <v>600</v>
      </c>
      <c r="B116" s="386"/>
      <c r="C116" s="386"/>
      <c r="D116" s="45" t="s">
        <v>901</v>
      </c>
      <c r="E116" s="47"/>
      <c r="F116" s="339"/>
      <c r="G116" s="339"/>
      <c r="H116" s="343"/>
      <c r="I116" s="328">
        <f t="shared" si="13"/>
        <v>313.39999999999998</v>
      </c>
      <c r="J116" s="343">
        <v>313.39999999999998</v>
      </c>
      <c r="K116" s="328">
        <f t="shared" si="14"/>
        <v>0</v>
      </c>
      <c r="L116" s="343">
        <v>313.39999999999998</v>
      </c>
      <c r="M116" s="199" t="e">
        <f>SUM(#REF!-L116)</f>
        <v>#REF!</v>
      </c>
      <c r="N116" s="343">
        <v>313.39999999999998</v>
      </c>
      <c r="O116" s="328">
        <f t="shared" si="15"/>
        <v>0</v>
      </c>
      <c r="P116" s="343">
        <v>313.39999999999998</v>
      </c>
      <c r="Q116" s="328">
        <f t="shared" si="16"/>
        <v>0</v>
      </c>
      <c r="R116" s="343">
        <v>313.39999999999998</v>
      </c>
      <c r="S116" s="328" t="e">
        <f>SUM(#REF!-R116)</f>
        <v>#REF!</v>
      </c>
      <c r="T116" s="343">
        <v>313.39999999999998</v>
      </c>
      <c r="U116" s="328">
        <f t="shared" si="17"/>
        <v>0</v>
      </c>
      <c r="V116" s="343">
        <v>313.39999999999998</v>
      </c>
      <c r="W116" s="343"/>
      <c r="X116" s="343">
        <v>313.39999999999998</v>
      </c>
      <c r="Y116" s="343">
        <v>313.39999999999998</v>
      </c>
      <c r="Z116" s="328">
        <f t="shared" si="19"/>
        <v>100</v>
      </c>
    </row>
    <row r="117" spans="1:26" ht="51">
      <c r="A117" s="384" t="s">
        <v>605</v>
      </c>
      <c r="B117" s="384"/>
      <c r="C117" s="385"/>
      <c r="D117" s="45" t="s">
        <v>466</v>
      </c>
      <c r="E117" s="47"/>
      <c r="F117" s="339"/>
      <c r="G117" s="339"/>
      <c r="H117" s="343"/>
      <c r="I117" s="328">
        <f t="shared" si="13"/>
        <v>1315.8</v>
      </c>
      <c r="J117" s="343">
        <v>1315.8</v>
      </c>
      <c r="K117" s="328">
        <f t="shared" si="14"/>
        <v>0</v>
      </c>
      <c r="L117" s="343">
        <v>1315.8</v>
      </c>
      <c r="M117" s="199" t="e">
        <f>SUM(#REF!-L117)</f>
        <v>#REF!</v>
      </c>
      <c r="N117" s="343">
        <v>1315.8</v>
      </c>
      <c r="O117" s="328">
        <f t="shared" si="15"/>
        <v>0</v>
      </c>
      <c r="P117" s="343">
        <v>1315.8</v>
      </c>
      <c r="Q117" s="328">
        <f t="shared" si="16"/>
        <v>0</v>
      </c>
      <c r="R117" s="343">
        <v>1315.8</v>
      </c>
      <c r="S117" s="328" t="e">
        <f>SUM(#REF!-R117)</f>
        <v>#REF!</v>
      </c>
      <c r="T117" s="343">
        <v>1315.8</v>
      </c>
      <c r="U117" s="328">
        <f t="shared" si="17"/>
        <v>0</v>
      </c>
      <c r="V117" s="343">
        <v>1315.8</v>
      </c>
      <c r="W117" s="343"/>
      <c r="X117" s="343">
        <v>1315.8</v>
      </c>
      <c r="Y117" s="343">
        <v>1315.8</v>
      </c>
      <c r="Z117" s="328">
        <f t="shared" si="19"/>
        <v>100</v>
      </c>
    </row>
    <row r="118" spans="1:26" ht="25.5">
      <c r="A118" s="384" t="s">
        <v>606</v>
      </c>
      <c r="B118" s="387"/>
      <c r="C118" s="388"/>
      <c r="D118" s="45" t="s">
        <v>467</v>
      </c>
      <c r="E118" s="47"/>
      <c r="F118" s="339"/>
      <c r="G118" s="339"/>
      <c r="H118" s="343">
        <v>197.9</v>
      </c>
      <c r="I118" s="328">
        <f t="shared" si="13"/>
        <v>0</v>
      </c>
      <c r="J118" s="343">
        <v>197.9</v>
      </c>
      <c r="K118" s="328">
        <f t="shared" si="14"/>
        <v>0</v>
      </c>
      <c r="L118" s="343">
        <v>197.9</v>
      </c>
      <c r="M118" s="199" t="e">
        <f>SUM(#REF!-L118)</f>
        <v>#REF!</v>
      </c>
      <c r="N118" s="343"/>
      <c r="O118" s="328">
        <f t="shared" si="15"/>
        <v>0</v>
      </c>
      <c r="P118" s="343"/>
      <c r="Q118" s="328">
        <f t="shared" si="16"/>
        <v>0</v>
      </c>
      <c r="R118" s="343"/>
      <c r="S118" s="328" t="e">
        <f>SUM(#REF!-R118)</f>
        <v>#REF!</v>
      </c>
      <c r="T118" s="343"/>
      <c r="U118" s="328">
        <f t="shared" si="17"/>
        <v>0</v>
      </c>
      <c r="V118" s="343"/>
      <c r="W118" s="343"/>
      <c r="X118" s="343"/>
      <c r="Y118" s="343"/>
      <c r="Z118" s="328"/>
    </row>
    <row r="119" spans="1:26" ht="25.5">
      <c r="A119" s="378" t="s">
        <v>607</v>
      </c>
      <c r="B119" s="386"/>
      <c r="C119" s="386"/>
      <c r="D119" s="45" t="s">
        <v>468</v>
      </c>
      <c r="E119" s="47"/>
      <c r="F119" s="339"/>
      <c r="G119" s="339"/>
      <c r="H119" s="343">
        <v>11794</v>
      </c>
      <c r="I119" s="328">
        <f t="shared" si="13"/>
        <v>0</v>
      </c>
      <c r="J119" s="343">
        <v>11794</v>
      </c>
      <c r="K119" s="328">
        <f t="shared" si="14"/>
        <v>0</v>
      </c>
      <c r="L119" s="343">
        <v>11794</v>
      </c>
      <c r="M119" s="199" t="e">
        <f>SUM(#REF!-L119)</f>
        <v>#REF!</v>
      </c>
      <c r="N119" s="343">
        <v>11794</v>
      </c>
      <c r="O119" s="328">
        <f t="shared" si="15"/>
        <v>0</v>
      </c>
      <c r="P119" s="343">
        <v>11794</v>
      </c>
      <c r="Q119" s="328">
        <f t="shared" si="16"/>
        <v>0</v>
      </c>
      <c r="R119" s="343">
        <v>11794</v>
      </c>
      <c r="S119" s="328" t="e">
        <f>SUM(#REF!-R119)</f>
        <v>#REF!</v>
      </c>
      <c r="T119" s="343">
        <v>11899.3</v>
      </c>
      <c r="U119" s="328">
        <f t="shared" si="17"/>
        <v>0</v>
      </c>
      <c r="V119" s="343">
        <v>11899.3</v>
      </c>
      <c r="W119" s="343"/>
      <c r="X119" s="343">
        <f>11899.3+40.8</f>
        <v>11940.099999999999</v>
      </c>
      <c r="Y119" s="343">
        <f>11899.3+40.8</f>
        <v>11940.099999999999</v>
      </c>
      <c r="Z119" s="328">
        <f t="shared" si="19"/>
        <v>100</v>
      </c>
    </row>
    <row r="120" spans="1:26" ht="53.25" customHeight="1">
      <c r="A120" s="378" t="s">
        <v>601</v>
      </c>
      <c r="B120" s="386"/>
      <c r="C120" s="386"/>
      <c r="D120" s="45" t="s">
        <v>479</v>
      </c>
      <c r="E120" s="47"/>
      <c r="F120" s="339"/>
      <c r="G120" s="339"/>
      <c r="H120" s="343"/>
      <c r="I120" s="328">
        <f t="shared" si="13"/>
        <v>0</v>
      </c>
      <c r="J120" s="343"/>
      <c r="K120" s="328">
        <f t="shared" si="14"/>
        <v>0</v>
      </c>
      <c r="L120" s="343"/>
      <c r="M120" s="199" t="e">
        <f>SUM(#REF!-L120)</f>
        <v>#REF!</v>
      </c>
      <c r="N120" s="343"/>
      <c r="O120" s="328">
        <f t="shared" si="15"/>
        <v>0</v>
      </c>
      <c r="P120" s="343"/>
      <c r="Q120" s="328">
        <f t="shared" si="16"/>
        <v>0</v>
      </c>
      <c r="R120" s="343"/>
      <c r="S120" s="328" t="e">
        <f>SUM(#REF!-R120)</f>
        <v>#REF!</v>
      </c>
      <c r="T120" s="343"/>
      <c r="U120" s="328">
        <f t="shared" si="17"/>
        <v>0</v>
      </c>
      <c r="V120" s="343"/>
      <c r="W120" s="343"/>
      <c r="X120" s="343"/>
      <c r="Y120" s="343"/>
      <c r="Z120" s="328"/>
    </row>
    <row r="121" spans="1:26" ht="43.5" customHeight="1">
      <c r="A121" s="383" t="s">
        <v>826</v>
      </c>
      <c r="B121" s="384"/>
      <c r="C121" s="385"/>
      <c r="D121" s="45" t="s">
        <v>902</v>
      </c>
      <c r="E121" s="47"/>
      <c r="F121" s="339"/>
      <c r="G121" s="339"/>
      <c r="H121" s="343"/>
      <c r="I121" s="328"/>
      <c r="J121" s="343"/>
      <c r="K121" s="328"/>
      <c r="L121" s="343"/>
      <c r="M121" s="199" t="e">
        <f>SUM(#REF!-L121)</f>
        <v>#REF!</v>
      </c>
      <c r="N121" s="343">
        <v>3437</v>
      </c>
      <c r="O121" s="328">
        <f t="shared" si="15"/>
        <v>0</v>
      </c>
      <c r="P121" s="343">
        <v>3437</v>
      </c>
      <c r="Q121" s="328">
        <f t="shared" si="16"/>
        <v>0</v>
      </c>
      <c r="R121" s="343">
        <v>3437</v>
      </c>
      <c r="S121" s="328" t="e">
        <f>SUM(#REF!-R121)</f>
        <v>#REF!</v>
      </c>
      <c r="T121" s="343">
        <v>3437</v>
      </c>
      <c r="U121" s="328">
        <f t="shared" si="17"/>
        <v>0</v>
      </c>
      <c r="V121" s="343">
        <v>3437</v>
      </c>
      <c r="W121" s="343"/>
      <c r="X121" s="343">
        <v>3437</v>
      </c>
      <c r="Y121" s="343">
        <v>3437</v>
      </c>
      <c r="Z121" s="328">
        <f t="shared" si="19"/>
        <v>100</v>
      </c>
    </row>
    <row r="122" spans="1:26">
      <c r="A122" s="377" t="s">
        <v>593</v>
      </c>
      <c r="B122" s="377"/>
      <c r="C122" s="377"/>
      <c r="D122" s="45" t="s">
        <v>476</v>
      </c>
      <c r="E122" s="47"/>
      <c r="F122" s="47">
        <v>6702</v>
      </c>
      <c r="G122" s="47">
        <v>1224.7</v>
      </c>
      <c r="H122" s="199">
        <f>243+48.3</f>
        <v>291.3</v>
      </c>
      <c r="I122" s="328">
        <f t="shared" si="13"/>
        <v>3437</v>
      </c>
      <c r="J122" s="199">
        <f>243+48.3+3437</f>
        <v>3728.3</v>
      </c>
      <c r="K122" s="328">
        <f t="shared" si="14"/>
        <v>0</v>
      </c>
      <c r="L122" s="199">
        <f>243+48.3+3437</f>
        <v>3728.3</v>
      </c>
      <c r="M122" s="199" t="e">
        <f>SUM(#REF!-L122)</f>
        <v>#REF!</v>
      </c>
      <c r="N122" s="199">
        <v>248.3</v>
      </c>
      <c r="O122" s="328">
        <f t="shared" si="15"/>
        <v>0</v>
      </c>
      <c r="P122" s="199">
        <v>248.3</v>
      </c>
      <c r="Q122" s="328">
        <f t="shared" si="16"/>
        <v>0</v>
      </c>
      <c r="R122" s="199">
        <v>248.3</v>
      </c>
      <c r="S122" s="328" t="e">
        <f>SUM(#REF!-R122)</f>
        <v>#REF!</v>
      </c>
      <c r="T122" s="199">
        <f>248.3+305.8</f>
        <v>554.1</v>
      </c>
      <c r="U122" s="328">
        <f t="shared" si="17"/>
        <v>0</v>
      </c>
      <c r="V122" s="199">
        <f>248.3+305.8</f>
        <v>554.1</v>
      </c>
      <c r="W122" s="199"/>
      <c r="X122" s="199">
        <f>248.3+305.8+17.6</f>
        <v>571.70000000000005</v>
      </c>
      <c r="Y122" s="199">
        <f>248.3+305.8+17.6</f>
        <v>571.70000000000005</v>
      </c>
      <c r="Z122" s="328">
        <f t="shared" si="19"/>
        <v>100</v>
      </c>
    </row>
    <row r="123" spans="1:26">
      <c r="A123" s="368" t="s">
        <v>608</v>
      </c>
      <c r="B123" s="368"/>
      <c r="C123" s="368"/>
      <c r="D123" s="329" t="s">
        <v>469</v>
      </c>
      <c r="E123" s="47"/>
      <c r="F123" s="341">
        <f>SUM(F124:F124)</f>
        <v>46311.199999999997</v>
      </c>
      <c r="G123" s="341">
        <f>SUM(G124:G124)</f>
        <v>257</v>
      </c>
      <c r="H123" s="328">
        <f>SUM(H124:H129)</f>
        <v>67427.899999999994</v>
      </c>
      <c r="I123" s="328">
        <f t="shared" si="13"/>
        <v>80</v>
      </c>
      <c r="J123" s="328">
        <f>SUM(J124:J129)</f>
        <v>67507.899999999994</v>
      </c>
      <c r="K123" s="328">
        <f t="shared" si="14"/>
        <v>0</v>
      </c>
      <c r="L123" s="328">
        <f>SUM(L124:L129)</f>
        <v>67507.899999999994</v>
      </c>
      <c r="M123" s="199" t="e">
        <f>SUM(#REF!-L123)</f>
        <v>#REF!</v>
      </c>
      <c r="N123" s="328">
        <f>SUM(N124:N129)</f>
        <v>67364.5</v>
      </c>
      <c r="O123" s="328">
        <f t="shared" si="15"/>
        <v>26561.800000000003</v>
      </c>
      <c r="P123" s="328">
        <f>SUM(P124:P129)</f>
        <v>93926.3</v>
      </c>
      <c r="Q123" s="328">
        <f t="shared" si="16"/>
        <v>0</v>
      </c>
      <c r="R123" s="328">
        <f>SUM(R124:R129)</f>
        <v>93926.3</v>
      </c>
      <c r="S123" s="328" t="e">
        <f>SUM(#REF!-R123)</f>
        <v>#REF!</v>
      </c>
      <c r="T123" s="328">
        <f>SUM(T124:T129)</f>
        <v>93926.3</v>
      </c>
      <c r="U123" s="328">
        <f t="shared" si="17"/>
        <v>7940</v>
      </c>
      <c r="V123" s="328">
        <f>SUM(V124:V129)</f>
        <v>101866.3</v>
      </c>
      <c r="W123" s="328">
        <f>SUM(W124:W129)</f>
        <v>5.2</v>
      </c>
      <c r="X123" s="328">
        <f>SUM(X124:X129)</f>
        <v>102051.8</v>
      </c>
      <c r="Y123" s="328">
        <f>SUM(Y124:Y129)</f>
        <v>101866.2</v>
      </c>
      <c r="Z123" s="328">
        <f t="shared" si="19"/>
        <v>99.818131576317114</v>
      </c>
    </row>
    <row r="124" spans="1:26" ht="25.5">
      <c r="A124" s="377" t="s">
        <v>595</v>
      </c>
      <c r="B124" s="377"/>
      <c r="C124" s="377"/>
      <c r="D124" s="45" t="s">
        <v>470</v>
      </c>
      <c r="E124" s="47"/>
      <c r="F124" s="47">
        <v>46311.199999999997</v>
      </c>
      <c r="G124" s="47">
        <v>257</v>
      </c>
      <c r="H124" s="199">
        <f>54440.5+7752.1+738.4+332.2+332.2+28.2+36.4+787+82</f>
        <v>64528.999999999993</v>
      </c>
      <c r="I124" s="328">
        <f t="shared" si="13"/>
        <v>10</v>
      </c>
      <c r="J124" s="199">
        <f>54440.5+7752.1+738.4+332.2+332.2+38.2+36.4+787+82</f>
        <v>64538.999999999993</v>
      </c>
      <c r="K124" s="328">
        <f t="shared" si="14"/>
        <v>24.599999999998545</v>
      </c>
      <c r="L124" s="199">
        <f>54440.5+7752.1+738.4+332.2+332.2+38.2+36.4+787+82+24.6</f>
        <v>64563.599999999991</v>
      </c>
      <c r="M124" s="199" t="e">
        <f>SUM(#REF!-L124)</f>
        <v>#REF!</v>
      </c>
      <c r="N124" s="199">
        <v>66032.2</v>
      </c>
      <c r="O124" s="328">
        <f t="shared" si="15"/>
        <v>26561.800000000003</v>
      </c>
      <c r="P124" s="199">
        <f>66032.2+22230.8+4331</f>
        <v>92594</v>
      </c>
      <c r="Q124" s="328">
        <f t="shared" si="16"/>
        <v>0</v>
      </c>
      <c r="R124" s="199">
        <f>66032.2+22230.8+4331</f>
        <v>92594</v>
      </c>
      <c r="S124" s="328" t="e">
        <f>SUM(#REF!-R124)</f>
        <v>#REF!</v>
      </c>
      <c r="T124" s="199">
        <f>66032.2+22230.8+4331</f>
        <v>92594</v>
      </c>
      <c r="U124" s="328">
        <f t="shared" si="17"/>
        <v>8803.8000000000029</v>
      </c>
      <c r="V124" s="199">
        <f>66032.2+22230.8+4331+8833.7-6.5-23.4</f>
        <v>101397.8</v>
      </c>
      <c r="W124" s="199">
        <v>5.2</v>
      </c>
      <c r="X124" s="199">
        <f>101403+39.7+140.6</f>
        <v>101583.3</v>
      </c>
      <c r="Y124" s="199">
        <v>101510.39999999999</v>
      </c>
      <c r="Z124" s="328">
        <f t="shared" si="19"/>
        <v>99.928236235680473</v>
      </c>
    </row>
    <row r="125" spans="1:26" ht="51">
      <c r="A125" s="383" t="s">
        <v>609</v>
      </c>
      <c r="B125" s="384"/>
      <c r="C125" s="385"/>
      <c r="D125" s="344" t="s">
        <v>471</v>
      </c>
      <c r="E125" s="47"/>
      <c r="F125" s="47"/>
      <c r="G125" s="47"/>
      <c r="H125" s="199">
        <v>818.4</v>
      </c>
      <c r="I125" s="328">
        <f t="shared" si="13"/>
        <v>0</v>
      </c>
      <c r="J125" s="199">
        <v>818.4</v>
      </c>
      <c r="K125" s="328">
        <f t="shared" si="14"/>
        <v>-24.600000000000023</v>
      </c>
      <c r="L125" s="199">
        <v>793.8</v>
      </c>
      <c r="M125" s="199" t="e">
        <f>SUM(#REF!-L125)</f>
        <v>#REF!</v>
      </c>
      <c r="N125" s="199">
        <v>793.8</v>
      </c>
      <c r="O125" s="328">
        <f t="shared" si="15"/>
        <v>0</v>
      </c>
      <c r="P125" s="199">
        <v>793.8</v>
      </c>
      <c r="Q125" s="328">
        <f t="shared" si="16"/>
        <v>0</v>
      </c>
      <c r="R125" s="199">
        <v>793.8</v>
      </c>
      <c r="S125" s="328" t="e">
        <f>SUM(#REF!-R125)</f>
        <v>#REF!</v>
      </c>
      <c r="T125" s="199">
        <v>793.8</v>
      </c>
      <c r="U125" s="328">
        <f t="shared" si="17"/>
        <v>-793.8</v>
      </c>
      <c r="V125" s="199"/>
      <c r="W125" s="199"/>
      <c r="X125" s="199"/>
      <c r="Y125" s="199"/>
      <c r="Z125" s="328"/>
    </row>
    <row r="126" spans="1:26" ht="51">
      <c r="A126" s="378" t="s">
        <v>594</v>
      </c>
      <c r="B126" s="378"/>
      <c r="C126" s="378"/>
      <c r="D126" s="345" t="s">
        <v>362</v>
      </c>
      <c r="E126" s="47"/>
      <c r="F126" s="47"/>
      <c r="G126" s="47"/>
      <c r="H126" s="199"/>
      <c r="I126" s="328">
        <f t="shared" si="13"/>
        <v>0</v>
      </c>
      <c r="J126" s="199"/>
      <c r="K126" s="328">
        <f t="shared" si="14"/>
        <v>0</v>
      </c>
      <c r="L126" s="199"/>
      <c r="M126" s="199" t="e">
        <f>SUM(#REF!-L126)</f>
        <v>#REF!</v>
      </c>
      <c r="N126" s="199"/>
      <c r="O126" s="328">
        <f t="shared" si="15"/>
        <v>0</v>
      </c>
      <c r="P126" s="199"/>
      <c r="Q126" s="328">
        <f t="shared" si="16"/>
        <v>0</v>
      </c>
      <c r="R126" s="199"/>
      <c r="S126" s="328" t="e">
        <f>SUM(#REF!-R126)</f>
        <v>#REF!</v>
      </c>
      <c r="T126" s="199"/>
      <c r="U126" s="328">
        <f t="shared" si="17"/>
        <v>0</v>
      </c>
      <c r="V126" s="199"/>
      <c r="W126" s="199"/>
      <c r="X126" s="199"/>
      <c r="Y126" s="199"/>
      <c r="Z126" s="328"/>
    </row>
    <row r="127" spans="1:26" ht="38.25">
      <c r="A127" s="378" t="s">
        <v>830</v>
      </c>
      <c r="B127" s="378"/>
      <c r="C127" s="378"/>
      <c r="D127" s="346" t="s">
        <v>829</v>
      </c>
      <c r="E127" s="47"/>
      <c r="F127" s="47"/>
      <c r="G127" s="47"/>
      <c r="H127" s="343">
        <v>1967.8</v>
      </c>
      <c r="I127" s="328">
        <f t="shared" si="13"/>
        <v>70</v>
      </c>
      <c r="J127" s="343">
        <v>2037.8</v>
      </c>
      <c r="K127" s="328">
        <f t="shared" si="14"/>
        <v>0</v>
      </c>
      <c r="L127" s="343">
        <v>2037.8</v>
      </c>
      <c r="M127" s="199" t="e">
        <f>SUM(#REF!-L127)</f>
        <v>#REF!</v>
      </c>
      <c r="N127" s="343">
        <v>70</v>
      </c>
      <c r="O127" s="328">
        <f t="shared" si="15"/>
        <v>0</v>
      </c>
      <c r="P127" s="343">
        <v>70</v>
      </c>
      <c r="Q127" s="328">
        <f t="shared" si="16"/>
        <v>0</v>
      </c>
      <c r="R127" s="343">
        <v>70</v>
      </c>
      <c r="S127" s="328" t="e">
        <f>SUM(#REF!-R127)</f>
        <v>#REF!</v>
      </c>
      <c r="T127" s="343">
        <v>70</v>
      </c>
      <c r="U127" s="328">
        <f t="shared" si="17"/>
        <v>-70</v>
      </c>
      <c r="V127" s="343">
        <v>0</v>
      </c>
      <c r="W127" s="343"/>
      <c r="X127" s="343">
        <v>0</v>
      </c>
      <c r="Y127" s="343">
        <v>0</v>
      </c>
      <c r="Z127" s="328"/>
    </row>
    <row r="128" spans="1:26" ht="38.25">
      <c r="A128" s="383" t="s">
        <v>828</v>
      </c>
      <c r="B128" s="384"/>
      <c r="C128" s="385"/>
      <c r="D128" s="344" t="s">
        <v>827</v>
      </c>
      <c r="E128" s="47"/>
      <c r="F128" s="47"/>
      <c r="G128" s="47"/>
      <c r="H128" s="343"/>
      <c r="I128" s="328"/>
      <c r="J128" s="343"/>
      <c r="K128" s="328"/>
      <c r="L128" s="343"/>
      <c r="M128" s="199" t="e">
        <f>SUM(#REF!-L128)</f>
        <v>#REF!</v>
      </c>
      <c r="N128" s="343">
        <v>355.8</v>
      </c>
      <c r="O128" s="328">
        <f t="shared" si="15"/>
        <v>0</v>
      </c>
      <c r="P128" s="343">
        <v>355.8</v>
      </c>
      <c r="Q128" s="328">
        <f t="shared" si="16"/>
        <v>0</v>
      </c>
      <c r="R128" s="343">
        <v>355.8</v>
      </c>
      <c r="S128" s="328" t="e">
        <f>SUM(#REF!-R128)</f>
        <v>#REF!</v>
      </c>
      <c r="T128" s="343">
        <v>355.8</v>
      </c>
      <c r="U128" s="328">
        <f t="shared" si="17"/>
        <v>0</v>
      </c>
      <c r="V128" s="343">
        <v>355.8</v>
      </c>
      <c r="W128" s="343"/>
      <c r="X128" s="343">
        <v>355.8</v>
      </c>
      <c r="Y128" s="343">
        <v>355.8</v>
      </c>
      <c r="Z128" s="328">
        <f t="shared" si="19"/>
        <v>100</v>
      </c>
    </row>
    <row r="129" spans="1:26" ht="25.5">
      <c r="A129" s="378" t="s">
        <v>651</v>
      </c>
      <c r="B129" s="378"/>
      <c r="C129" s="378"/>
      <c r="D129" s="345" t="s">
        <v>903</v>
      </c>
      <c r="E129" s="47"/>
      <c r="F129" s="47"/>
      <c r="G129" s="47"/>
      <c r="H129" s="343">
        <v>112.7</v>
      </c>
      <c r="I129" s="328">
        <f t="shared" si="13"/>
        <v>0</v>
      </c>
      <c r="J129" s="343">
        <v>112.7</v>
      </c>
      <c r="K129" s="328">
        <f t="shared" si="14"/>
        <v>0</v>
      </c>
      <c r="L129" s="343">
        <v>112.7</v>
      </c>
      <c r="M129" s="199" t="e">
        <f>SUM(#REF!-L129)</f>
        <v>#REF!</v>
      </c>
      <c r="N129" s="343">
        <v>112.7</v>
      </c>
      <c r="O129" s="328">
        <f t="shared" si="15"/>
        <v>0</v>
      </c>
      <c r="P129" s="343">
        <v>112.7</v>
      </c>
      <c r="Q129" s="328">
        <f t="shared" si="16"/>
        <v>0</v>
      </c>
      <c r="R129" s="343">
        <v>112.7</v>
      </c>
      <c r="S129" s="328" t="e">
        <f>SUM(#REF!-R129)</f>
        <v>#REF!</v>
      </c>
      <c r="T129" s="343">
        <v>112.7</v>
      </c>
      <c r="U129" s="328">
        <f t="shared" si="17"/>
        <v>0</v>
      </c>
      <c r="V129" s="343">
        <v>112.7</v>
      </c>
      <c r="W129" s="343"/>
      <c r="X129" s="343">
        <v>112.7</v>
      </c>
      <c r="Y129" s="343"/>
      <c r="Z129" s="328">
        <f t="shared" si="19"/>
        <v>0</v>
      </c>
    </row>
    <row r="130" spans="1:26">
      <c r="A130" s="368" t="s">
        <v>610</v>
      </c>
      <c r="B130" s="368"/>
      <c r="C130" s="368"/>
      <c r="D130" s="326" t="s">
        <v>73</v>
      </c>
      <c r="E130" s="47"/>
      <c r="F130" s="341">
        <f>SUM(F131:F131)</f>
        <v>2240.5</v>
      </c>
      <c r="G130" s="341">
        <f>SUM(G131:G131)</f>
        <v>0</v>
      </c>
      <c r="H130" s="328">
        <f>SUM(H131:H133)</f>
        <v>12027.6</v>
      </c>
      <c r="I130" s="328">
        <f t="shared" si="13"/>
        <v>477</v>
      </c>
      <c r="J130" s="328">
        <f>SUM(J131:J133)</f>
        <v>12504.6</v>
      </c>
      <c r="K130" s="328">
        <f t="shared" si="14"/>
        <v>1907</v>
      </c>
      <c r="L130" s="328">
        <f>SUM(L131:L133)</f>
        <v>14411.6</v>
      </c>
      <c r="M130" s="199" t="e">
        <f>SUM(#REF!-L130)</f>
        <v>#REF!</v>
      </c>
      <c r="N130" s="328">
        <f>SUM(N131:N133)</f>
        <v>14411.6</v>
      </c>
      <c r="O130" s="328">
        <f t="shared" si="15"/>
        <v>0</v>
      </c>
      <c r="P130" s="328">
        <f>SUM(P131:P133)</f>
        <v>14411.6</v>
      </c>
      <c r="Q130" s="328">
        <f t="shared" si="16"/>
        <v>0</v>
      </c>
      <c r="R130" s="328">
        <f>SUM(R131:R133)</f>
        <v>14411.6</v>
      </c>
      <c r="S130" s="328" t="e">
        <f>SUM(#REF!-R130)</f>
        <v>#REF!</v>
      </c>
      <c r="T130" s="328">
        <f>SUM(T131:T133)</f>
        <v>14411.6</v>
      </c>
      <c r="U130" s="328">
        <f t="shared" si="17"/>
        <v>0</v>
      </c>
      <c r="V130" s="328">
        <f>SUM(V131:V133)</f>
        <v>14411.6</v>
      </c>
      <c r="W130" s="328">
        <f>SUM(W131:W133)</f>
        <v>0</v>
      </c>
      <c r="X130" s="328">
        <f>SUM(X131:X134)</f>
        <v>17348.7</v>
      </c>
      <c r="Y130" s="328">
        <f>SUM(Y131:Y134)</f>
        <v>17048.199999999997</v>
      </c>
      <c r="Z130" s="328">
        <f t="shared" si="19"/>
        <v>98.267881743300634</v>
      </c>
    </row>
    <row r="131" spans="1:26" ht="51">
      <c r="A131" s="377" t="s">
        <v>599</v>
      </c>
      <c r="B131" s="377"/>
      <c r="C131" s="377"/>
      <c r="D131" s="45" t="s">
        <v>360</v>
      </c>
      <c r="E131" s="47"/>
      <c r="F131" s="47">
        <v>2240.5</v>
      </c>
      <c r="G131" s="47"/>
      <c r="H131" s="199">
        <v>6257.7</v>
      </c>
      <c r="I131" s="328">
        <f t="shared" si="13"/>
        <v>477</v>
      </c>
      <c r="J131" s="199">
        <v>6734.7</v>
      </c>
      <c r="K131" s="328">
        <f t="shared" si="14"/>
        <v>1907.0000000000009</v>
      </c>
      <c r="L131" s="199">
        <f>6734.7+1907</f>
        <v>8641.7000000000007</v>
      </c>
      <c r="M131" s="199" t="e">
        <f>SUM(#REF!-L131)</f>
        <v>#REF!</v>
      </c>
      <c r="N131" s="199">
        <f>6734.7+1907</f>
        <v>8641.7000000000007</v>
      </c>
      <c r="O131" s="328">
        <f t="shared" si="15"/>
        <v>0</v>
      </c>
      <c r="P131" s="199">
        <f>6734.7+1907</f>
        <v>8641.7000000000007</v>
      </c>
      <c r="Q131" s="328">
        <f t="shared" si="16"/>
        <v>0</v>
      </c>
      <c r="R131" s="199">
        <f>6734.7+1907</f>
        <v>8641.7000000000007</v>
      </c>
      <c r="S131" s="328" t="e">
        <f>SUM(#REF!-R131)</f>
        <v>#REF!</v>
      </c>
      <c r="T131" s="199">
        <f>6734.7+1907</f>
        <v>8641.7000000000007</v>
      </c>
      <c r="U131" s="328">
        <f t="shared" si="17"/>
        <v>0</v>
      </c>
      <c r="V131" s="199">
        <f>6734.7+1907</f>
        <v>8641.7000000000007</v>
      </c>
      <c r="W131" s="199"/>
      <c r="X131" s="199">
        <f>6734.7+1907-1907+4444.9</f>
        <v>11179.6</v>
      </c>
      <c r="Y131" s="199">
        <v>10976.4</v>
      </c>
      <c r="Z131" s="328">
        <f t="shared" si="19"/>
        <v>98.182403663816231</v>
      </c>
    </row>
    <row r="132" spans="1:26" s="23" customFormat="1" ht="51">
      <c r="A132" s="383" t="s">
        <v>652</v>
      </c>
      <c r="B132" s="384"/>
      <c r="C132" s="385"/>
      <c r="D132" s="45" t="s">
        <v>653</v>
      </c>
      <c r="E132" s="47"/>
      <c r="F132" s="47"/>
      <c r="G132" s="47"/>
      <c r="H132" s="199">
        <v>5397</v>
      </c>
      <c r="I132" s="328">
        <f t="shared" si="13"/>
        <v>0</v>
      </c>
      <c r="J132" s="199">
        <v>5397</v>
      </c>
      <c r="K132" s="328">
        <f t="shared" si="14"/>
        <v>0</v>
      </c>
      <c r="L132" s="199">
        <v>5397</v>
      </c>
      <c r="M132" s="199" t="e">
        <f>SUM(#REF!-L132)</f>
        <v>#REF!</v>
      </c>
      <c r="N132" s="199">
        <v>5397</v>
      </c>
      <c r="O132" s="328">
        <f t="shared" si="15"/>
        <v>0</v>
      </c>
      <c r="P132" s="199">
        <v>5397</v>
      </c>
      <c r="Q132" s="328">
        <f t="shared" si="16"/>
        <v>0</v>
      </c>
      <c r="R132" s="199">
        <v>5397</v>
      </c>
      <c r="S132" s="328" t="e">
        <f>SUM(#REF!-R132)</f>
        <v>#REF!</v>
      </c>
      <c r="T132" s="199">
        <v>5397</v>
      </c>
      <c r="U132" s="328">
        <f t="shared" si="17"/>
        <v>0</v>
      </c>
      <c r="V132" s="199">
        <v>5397</v>
      </c>
      <c r="W132" s="199"/>
      <c r="X132" s="199">
        <f>5397-729</f>
        <v>4668</v>
      </c>
      <c r="Y132" s="199">
        <v>4570.7</v>
      </c>
      <c r="Z132" s="328">
        <f t="shared" si="19"/>
        <v>97.915595544130241</v>
      </c>
    </row>
    <row r="133" spans="1:26" ht="63.75">
      <c r="A133" s="383" t="s">
        <v>654</v>
      </c>
      <c r="B133" s="384"/>
      <c r="C133" s="385"/>
      <c r="D133" s="45" t="s">
        <v>655</v>
      </c>
      <c r="E133" s="47"/>
      <c r="F133" s="47"/>
      <c r="G133" s="47"/>
      <c r="H133" s="199">
        <v>372.9</v>
      </c>
      <c r="I133" s="328">
        <f t="shared" si="13"/>
        <v>0</v>
      </c>
      <c r="J133" s="199">
        <v>372.9</v>
      </c>
      <c r="K133" s="328">
        <f t="shared" si="14"/>
        <v>0</v>
      </c>
      <c r="L133" s="199">
        <v>372.9</v>
      </c>
      <c r="M133" s="199" t="e">
        <f>SUM(#REF!-L133)</f>
        <v>#REF!</v>
      </c>
      <c r="N133" s="199">
        <v>372.9</v>
      </c>
      <c r="O133" s="328">
        <f t="shared" si="15"/>
        <v>0</v>
      </c>
      <c r="P133" s="199">
        <v>372.9</v>
      </c>
      <c r="Q133" s="328">
        <f t="shared" si="16"/>
        <v>0</v>
      </c>
      <c r="R133" s="199">
        <v>372.9</v>
      </c>
      <c r="S133" s="328" t="e">
        <f>SUM(#REF!-R133)</f>
        <v>#REF!</v>
      </c>
      <c r="T133" s="199">
        <v>372.9</v>
      </c>
      <c r="U133" s="328">
        <f t="shared" si="17"/>
        <v>0</v>
      </c>
      <c r="V133" s="199">
        <v>372.9</v>
      </c>
      <c r="W133" s="199"/>
      <c r="X133" s="199">
        <f>372.9+43</f>
        <v>415.9</v>
      </c>
      <c r="Y133" s="199">
        <f>372.9+43</f>
        <v>415.9</v>
      </c>
      <c r="Z133" s="328">
        <f t="shared" si="19"/>
        <v>100</v>
      </c>
    </row>
    <row r="134" spans="1:26" ht="53.25" customHeight="1">
      <c r="A134" s="383" t="s">
        <v>654</v>
      </c>
      <c r="B134" s="384"/>
      <c r="C134" s="385"/>
      <c r="D134" s="39" t="s">
        <v>890</v>
      </c>
      <c r="E134" s="47"/>
      <c r="F134" s="47"/>
      <c r="G134" s="47"/>
      <c r="H134" s="199"/>
      <c r="I134" s="328"/>
      <c r="J134" s="199"/>
      <c r="K134" s="328"/>
      <c r="L134" s="199"/>
      <c r="M134" s="199"/>
      <c r="N134" s="199"/>
      <c r="O134" s="328"/>
      <c r="P134" s="199"/>
      <c r="Q134" s="328"/>
      <c r="R134" s="199"/>
      <c r="S134" s="328"/>
      <c r="T134" s="199"/>
      <c r="U134" s="328">
        <f t="shared" si="17"/>
        <v>1085.2</v>
      </c>
      <c r="V134" s="199">
        <v>1085.2</v>
      </c>
      <c r="W134" s="199"/>
      <c r="X134" s="199">
        <v>1085.2</v>
      </c>
      <c r="Y134" s="199">
        <v>1085.2</v>
      </c>
      <c r="Z134" s="328">
        <f t="shared" si="19"/>
        <v>100</v>
      </c>
    </row>
    <row r="135" spans="1:26">
      <c r="A135" s="368" t="s">
        <v>611</v>
      </c>
      <c r="B135" s="368"/>
      <c r="C135" s="368"/>
      <c r="D135" s="329" t="s">
        <v>472</v>
      </c>
      <c r="E135" s="326"/>
      <c r="F135" s="326">
        <f>F136</f>
        <v>3640.2</v>
      </c>
      <c r="G135" s="326">
        <f>G136</f>
        <v>525.9</v>
      </c>
      <c r="H135" s="340">
        <f>H136+H137</f>
        <v>124812.59999999999</v>
      </c>
      <c r="I135" s="328">
        <f t="shared" si="13"/>
        <v>-1631.2999999999884</v>
      </c>
      <c r="J135" s="340">
        <f>J136+J137</f>
        <v>123181.3</v>
      </c>
      <c r="K135" s="328">
        <f t="shared" si="14"/>
        <v>-7179.1000000000058</v>
      </c>
      <c r="L135" s="340">
        <f>L136+L137</f>
        <v>116002.2</v>
      </c>
      <c r="M135" s="199" t="e">
        <f>SUM(#REF!-L135)</f>
        <v>#REF!</v>
      </c>
      <c r="N135" s="340">
        <f>N136+N137</f>
        <v>112352.4</v>
      </c>
      <c r="O135" s="328">
        <f t="shared" si="15"/>
        <v>56.80000000000291</v>
      </c>
      <c r="P135" s="340">
        <f>P136+P137</f>
        <v>112409.2</v>
      </c>
      <c r="Q135" s="328">
        <f t="shared" si="16"/>
        <v>-1078.5999999999913</v>
      </c>
      <c r="R135" s="340">
        <f>R136+R137</f>
        <v>111330.6</v>
      </c>
      <c r="S135" s="328" t="e">
        <f>SUM(#REF!-R135)</f>
        <v>#REF!</v>
      </c>
      <c r="T135" s="340">
        <f>T136+T137</f>
        <v>101538</v>
      </c>
      <c r="U135" s="328">
        <f t="shared" si="17"/>
        <v>-60184.4</v>
      </c>
      <c r="V135" s="342">
        <f>V136+V137</f>
        <v>41353.599999999999</v>
      </c>
      <c r="W135" s="342">
        <f>W136+W137</f>
        <v>2120.1</v>
      </c>
      <c r="X135" s="342">
        <f>X136+X137</f>
        <v>15493.6</v>
      </c>
      <c r="Y135" s="342">
        <f>Y136+Y137</f>
        <v>0</v>
      </c>
      <c r="Z135" s="328">
        <f t="shared" si="19"/>
        <v>0</v>
      </c>
    </row>
    <row r="136" spans="1:26" ht="38.25">
      <c r="A136" s="377" t="s">
        <v>612</v>
      </c>
      <c r="B136" s="377"/>
      <c r="C136" s="377"/>
      <c r="D136" s="347" t="s">
        <v>478</v>
      </c>
      <c r="E136" s="47"/>
      <c r="F136" s="47">
        <v>3640.2</v>
      </c>
      <c r="G136" s="47">
        <v>525.9</v>
      </c>
      <c r="H136" s="199"/>
      <c r="I136" s="328">
        <f t="shared" si="13"/>
        <v>0</v>
      </c>
      <c r="J136" s="199"/>
      <c r="K136" s="328">
        <f t="shared" si="14"/>
        <v>0</v>
      </c>
      <c r="L136" s="199"/>
      <c r="M136" s="199" t="e">
        <f>SUM(#REF!-L136)</f>
        <v>#REF!</v>
      </c>
      <c r="N136" s="199"/>
      <c r="O136" s="328">
        <f t="shared" si="15"/>
        <v>0</v>
      </c>
      <c r="P136" s="199"/>
      <c r="Q136" s="328">
        <f t="shared" si="16"/>
        <v>0</v>
      </c>
      <c r="R136" s="199"/>
      <c r="S136" s="328" t="e">
        <f>SUM(#REF!-R136)</f>
        <v>#REF!</v>
      </c>
      <c r="T136" s="199"/>
      <c r="U136" s="328">
        <f t="shared" si="17"/>
        <v>0</v>
      </c>
      <c r="V136" s="199"/>
      <c r="W136" s="199"/>
      <c r="X136" s="199"/>
      <c r="Y136" s="199"/>
      <c r="Z136" s="328"/>
    </row>
    <row r="137" spans="1:26" ht="18.75" customHeight="1">
      <c r="A137" s="377" t="s">
        <v>602</v>
      </c>
      <c r="B137" s="377"/>
      <c r="C137" s="377"/>
      <c r="D137" s="345" t="s">
        <v>87</v>
      </c>
      <c r="E137" s="47"/>
      <c r="F137" s="47"/>
      <c r="G137" s="47"/>
      <c r="H137" s="199">
        <f>110565.2+817+13405.4+25</f>
        <v>124812.59999999999</v>
      </c>
      <c r="I137" s="328">
        <f t="shared" si="13"/>
        <v>-1631.2999999999884</v>
      </c>
      <c r="J137" s="199">
        <v>123181.3</v>
      </c>
      <c r="K137" s="328">
        <f t="shared" si="14"/>
        <v>-7179.1000000000058</v>
      </c>
      <c r="L137" s="199">
        <f>115165.9+836.3</f>
        <v>116002.2</v>
      </c>
      <c r="M137" s="199" t="e">
        <f>SUM(#REF!-L137)</f>
        <v>#REF!</v>
      </c>
      <c r="N137" s="199">
        <v>112352.4</v>
      </c>
      <c r="O137" s="328">
        <f t="shared" si="15"/>
        <v>56.80000000000291</v>
      </c>
      <c r="P137" s="199">
        <v>112409.2</v>
      </c>
      <c r="Q137" s="328">
        <f t="shared" si="16"/>
        <v>-1078.5999999999913</v>
      </c>
      <c r="R137" s="199">
        <v>111330.6</v>
      </c>
      <c r="S137" s="328" t="e">
        <f>SUM(#REF!-R137)</f>
        <v>#REF!</v>
      </c>
      <c r="T137" s="199">
        <v>101538</v>
      </c>
      <c r="U137" s="328">
        <f t="shared" si="17"/>
        <v>-60184.4</v>
      </c>
      <c r="V137" s="199">
        <v>41353.599999999999</v>
      </c>
      <c r="W137" s="199">
        <v>2120.1</v>
      </c>
      <c r="X137" s="199">
        <v>15493.6</v>
      </c>
      <c r="Y137" s="199"/>
      <c r="Z137" s="328">
        <f t="shared" si="19"/>
        <v>0</v>
      </c>
    </row>
    <row r="138" spans="1:26" ht="42" customHeight="1">
      <c r="A138" s="377" t="s">
        <v>969</v>
      </c>
      <c r="B138" s="377"/>
      <c r="C138" s="377"/>
      <c r="D138" s="345" t="s">
        <v>970</v>
      </c>
      <c r="E138" s="47"/>
      <c r="F138" s="47"/>
      <c r="G138" s="47"/>
      <c r="H138" s="199"/>
      <c r="I138" s="328"/>
      <c r="J138" s="199"/>
      <c r="K138" s="328"/>
      <c r="L138" s="199"/>
      <c r="M138" s="199"/>
      <c r="N138" s="199"/>
      <c r="O138" s="328"/>
      <c r="P138" s="199"/>
      <c r="Q138" s="328"/>
      <c r="R138" s="199"/>
      <c r="S138" s="328"/>
      <c r="T138" s="199"/>
      <c r="U138" s="328"/>
      <c r="V138" s="199"/>
      <c r="W138" s="199"/>
      <c r="X138" s="199"/>
      <c r="Y138" s="199">
        <v>-7.5</v>
      </c>
      <c r="Z138" s="328"/>
    </row>
    <row r="139" spans="1:26">
      <c r="A139" s="377"/>
      <c r="B139" s="377"/>
      <c r="C139" s="377"/>
      <c r="D139" s="326" t="s">
        <v>473</v>
      </c>
      <c r="E139" s="47"/>
      <c r="F139" s="327" t="e">
        <f>SUM(F16+F107)</f>
        <v>#REF!</v>
      </c>
      <c r="G139" s="327" t="e">
        <f>SUM(G16+G107)</f>
        <v>#REF!</v>
      </c>
      <c r="H139" s="328">
        <f>H14+H107</f>
        <v>310060.37</v>
      </c>
      <c r="I139" s="328">
        <f t="shared" si="13"/>
        <v>522.90000000002328</v>
      </c>
      <c r="J139" s="328">
        <f>J14+J107</f>
        <v>310583.27</v>
      </c>
      <c r="K139" s="328">
        <f t="shared" si="14"/>
        <v>8448.2999999999884</v>
      </c>
      <c r="L139" s="328">
        <f>L14+L107</f>
        <v>319031.57</v>
      </c>
      <c r="M139" s="199" t="e">
        <f>SUM(#REF!-L139)</f>
        <v>#REF!</v>
      </c>
      <c r="N139" s="328">
        <f>N14+N107</f>
        <v>327097.47000000003</v>
      </c>
      <c r="O139" s="328">
        <f t="shared" si="15"/>
        <v>27041.999999999942</v>
      </c>
      <c r="P139" s="328">
        <f>P14+P107</f>
        <v>354139.47</v>
      </c>
      <c r="Q139" s="328">
        <f t="shared" si="16"/>
        <v>-1078.5999999999767</v>
      </c>
      <c r="R139" s="328">
        <f>R14+R107</f>
        <v>353060.87</v>
      </c>
      <c r="S139" s="328" t="e">
        <f>SUM(#REF!-R139)</f>
        <v>#REF!</v>
      </c>
      <c r="T139" s="328">
        <f>T14+T107</f>
        <v>360975.67</v>
      </c>
      <c r="U139" s="328">
        <f t="shared" si="17"/>
        <v>-20919.400000000023</v>
      </c>
      <c r="V139" s="328">
        <f>V14+V107</f>
        <v>340056.26999999996</v>
      </c>
      <c r="W139" s="328">
        <f>W14+W107</f>
        <v>2900.8</v>
      </c>
      <c r="X139" s="328">
        <f>X14+X107</f>
        <v>326126.77</v>
      </c>
      <c r="Y139" s="328">
        <f>Y14+Y107</f>
        <v>308453.7</v>
      </c>
      <c r="Z139" s="328">
        <f t="shared" si="19"/>
        <v>94.580920174078315</v>
      </c>
    </row>
  </sheetData>
  <mergeCells count="159">
    <mergeCell ref="A138:C138"/>
    <mergeCell ref="U12:U13"/>
    <mergeCell ref="V12:V13"/>
    <mergeCell ref="A134:C134"/>
    <mergeCell ref="T12:T13"/>
    <mergeCell ref="A122:C122"/>
    <mergeCell ref="O12:O13"/>
    <mergeCell ref="P12:P13"/>
    <mergeCell ref="A109:C109"/>
    <mergeCell ref="N12:N13"/>
    <mergeCell ref="M12:M13"/>
    <mergeCell ref="A79:C79"/>
    <mergeCell ref="A80:C80"/>
    <mergeCell ref="A81:C81"/>
    <mergeCell ref="A82:C82"/>
    <mergeCell ref="A85:C85"/>
    <mergeCell ref="A86:C86"/>
    <mergeCell ref="A73:C73"/>
    <mergeCell ref="A74:C74"/>
    <mergeCell ref="A75:C75"/>
    <mergeCell ref="A137:C137"/>
    <mergeCell ref="A99:C99"/>
    <mergeCell ref="A119:C119"/>
    <mergeCell ref="A120:C120"/>
    <mergeCell ref="A121:C121"/>
    <mergeCell ref="A95:C95"/>
    <mergeCell ref="A96:C96"/>
    <mergeCell ref="A113:C113"/>
    <mergeCell ref="A114:C114"/>
    <mergeCell ref="A115:C115"/>
    <mergeCell ref="A103:C103"/>
    <mergeCell ref="A98:C98"/>
    <mergeCell ref="A110:C110"/>
    <mergeCell ref="A111:C111"/>
    <mergeCell ref="A112:C112"/>
    <mergeCell ref="A104:C104"/>
    <mergeCell ref="A105:C105"/>
    <mergeCell ref="A106:C106"/>
    <mergeCell ref="A100:C100"/>
    <mergeCell ref="A101:C101"/>
    <mergeCell ref="A107:C107"/>
    <mergeCell ref="A108:C108"/>
    <mergeCell ref="A102:C102"/>
    <mergeCell ref="A128:C128"/>
    <mergeCell ref="A139:C139"/>
    <mergeCell ref="I12:I13"/>
    <mergeCell ref="A130:C130"/>
    <mergeCell ref="A131:C131"/>
    <mergeCell ref="A132:C132"/>
    <mergeCell ref="A133:C133"/>
    <mergeCell ref="A135:C135"/>
    <mergeCell ref="A136:C136"/>
    <mergeCell ref="A123:C123"/>
    <mergeCell ref="A124:C124"/>
    <mergeCell ref="A125:C125"/>
    <mergeCell ref="A126:C126"/>
    <mergeCell ref="A127:C127"/>
    <mergeCell ref="A129:C129"/>
    <mergeCell ref="A116:C116"/>
    <mergeCell ref="A117:C117"/>
    <mergeCell ref="A118:C118"/>
    <mergeCell ref="A89:C89"/>
    <mergeCell ref="A90:C90"/>
    <mergeCell ref="A91:C91"/>
    <mergeCell ref="A92:C92"/>
    <mergeCell ref="A93:C93"/>
    <mergeCell ref="A94:C94"/>
    <mergeCell ref="A14:C14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17:C17"/>
    <mergeCell ref="A18:C18"/>
    <mergeCell ref="A38:C38"/>
    <mergeCell ref="A39:C39"/>
    <mergeCell ref="A40:C40"/>
    <mergeCell ref="A27:C27"/>
    <mergeCell ref="A22:C22"/>
    <mergeCell ref="A23:C23"/>
    <mergeCell ref="A24:C24"/>
    <mergeCell ref="A28:C28"/>
    <mergeCell ref="A29:C29"/>
    <mergeCell ref="A83:C83"/>
    <mergeCell ref="A84:C84"/>
    <mergeCell ref="A87:C87"/>
    <mergeCell ref="A31:C31"/>
    <mergeCell ref="A32:C32"/>
    <mergeCell ref="A33:C33"/>
    <mergeCell ref="A34:C34"/>
    <mergeCell ref="A35:C35"/>
    <mergeCell ref="A37:C37"/>
    <mergeCell ref="A61:C61"/>
    <mergeCell ref="A62:C62"/>
    <mergeCell ref="A63:C63"/>
    <mergeCell ref="A64:C64"/>
    <mergeCell ref="A65:C65"/>
    <mergeCell ref="A66:C66"/>
    <mergeCell ref="A30:C30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88:C88"/>
    <mergeCell ref="A97:C97"/>
    <mergeCell ref="A10:G10"/>
    <mergeCell ref="B11:E11"/>
    <mergeCell ref="A12:C13"/>
    <mergeCell ref="D12:D13"/>
    <mergeCell ref="F12:F13"/>
    <mergeCell ref="G12:G13"/>
    <mergeCell ref="A41:C41"/>
    <mergeCell ref="A42:C42"/>
    <mergeCell ref="A36:C36"/>
    <mergeCell ref="A25:C25"/>
    <mergeCell ref="A26:C26"/>
    <mergeCell ref="A43:C43"/>
    <mergeCell ref="A45:C45"/>
    <mergeCell ref="A46:C46"/>
    <mergeCell ref="A47:C47"/>
    <mergeCell ref="A48:C48"/>
    <mergeCell ref="A44:C44"/>
    <mergeCell ref="A15:C15"/>
    <mergeCell ref="A16:C16"/>
    <mergeCell ref="A19:C19"/>
    <mergeCell ref="A20:C20"/>
    <mergeCell ref="A21:C21"/>
    <mergeCell ref="A1:Z1"/>
    <mergeCell ref="A2:Z2"/>
    <mergeCell ref="A3:Z3"/>
    <mergeCell ref="D4:Z4"/>
    <mergeCell ref="D5:Z5"/>
    <mergeCell ref="D6:Z6"/>
    <mergeCell ref="D8:Z8"/>
    <mergeCell ref="W12:W13"/>
    <mergeCell ref="X12:X13"/>
    <mergeCell ref="S12:S13"/>
    <mergeCell ref="Q12:Q13"/>
    <mergeCell ref="R12:R13"/>
    <mergeCell ref="K12:K13"/>
    <mergeCell ref="L12:L13"/>
    <mergeCell ref="H12:H13"/>
    <mergeCell ref="Y12:Y13"/>
    <mergeCell ref="Z12:Z13"/>
    <mergeCell ref="J12:J13"/>
    <mergeCell ref="X7:Z7"/>
  </mergeCells>
  <pageMargins left="0.70866141732283472" right="0.70866141732283472" top="0.94488188976377963" bottom="0.94488188976377963" header="0.31496062992125984" footer="0.31496062992125984"/>
  <pageSetup paperSize="9" scale="59" fitToHeight="0" orientation="portrait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KPK829"/>
  <sheetViews>
    <sheetView view="pageBreakPreview" topLeftCell="A814" zoomScaleSheetLayoutView="100" workbookViewId="0">
      <selection activeCell="B7" sqref="B7:AE7"/>
    </sheetView>
  </sheetViews>
  <sheetFormatPr defaultColWidth="9.140625" defaultRowHeight="12.75"/>
  <cols>
    <col min="1" max="1" width="52.7109375" style="41" customWidth="1"/>
    <col min="2" max="2" width="8" style="68" customWidth="1"/>
    <col min="3" max="3" width="12.42578125" style="69" customWidth="1"/>
    <col min="4" max="4" width="6.140625" style="68" customWidth="1"/>
    <col min="5" max="6" width="0" style="68" hidden="1" customWidth="1"/>
    <col min="7" max="7" width="0.28515625" style="198" hidden="1" customWidth="1"/>
    <col min="8" max="8" width="11" style="198" hidden="1" customWidth="1"/>
    <col min="9" max="9" width="0.140625" style="198" hidden="1" customWidth="1"/>
    <col min="10" max="12" width="11" style="198" hidden="1" customWidth="1"/>
    <col min="13" max="13" width="11" style="233" hidden="1" customWidth="1"/>
    <col min="14" max="14" width="12.5703125" style="233" hidden="1" customWidth="1"/>
    <col min="15" max="15" width="0.140625" style="233" hidden="1" customWidth="1"/>
    <col min="16" max="20" width="11.28515625" style="233" hidden="1" customWidth="1"/>
    <col min="21" max="21" width="0.140625" style="233" hidden="1" customWidth="1"/>
    <col min="22" max="24" width="11.28515625" style="233" hidden="1" customWidth="1"/>
    <col min="25" max="25" width="0.140625" style="233" customWidth="1"/>
    <col min="26" max="28" width="13.5703125" style="233" hidden="1" customWidth="1"/>
    <col min="29" max="30" width="13.5703125" style="198" customWidth="1"/>
    <col min="31" max="31" width="11.5703125" style="198" customWidth="1"/>
    <col min="32" max="7829" width="9.140625" style="22"/>
    <col min="7830" max="7830" width="9.140625" style="22" customWidth="1"/>
    <col min="7831" max="16384" width="9.140625" style="22"/>
  </cols>
  <sheetData>
    <row r="1" spans="1:31">
      <c r="A1" s="365" t="s">
        <v>809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5"/>
      <c r="M1" s="365"/>
      <c r="N1" s="365"/>
      <c r="O1" s="365"/>
      <c r="P1" s="365"/>
      <c r="Q1" s="365"/>
      <c r="R1" s="365"/>
      <c r="S1" s="365"/>
      <c r="T1" s="365"/>
      <c r="U1" s="365"/>
      <c r="V1" s="365"/>
      <c r="W1" s="365"/>
      <c r="X1" s="365"/>
      <c r="Y1" s="365"/>
      <c r="Z1" s="365"/>
      <c r="AA1" s="365"/>
      <c r="AB1" s="365"/>
      <c r="AC1" s="365"/>
      <c r="AD1" s="365"/>
      <c r="AE1" s="365"/>
    </row>
    <row r="2" spans="1:31">
      <c r="A2" s="365" t="s">
        <v>317</v>
      </c>
      <c r="B2" s="365"/>
      <c r="C2" s="365"/>
      <c r="D2" s="365"/>
      <c r="E2" s="365"/>
      <c r="F2" s="365"/>
      <c r="G2" s="365"/>
      <c r="H2" s="365"/>
      <c r="I2" s="365"/>
      <c r="J2" s="365"/>
      <c r="K2" s="365"/>
      <c r="L2" s="365"/>
      <c r="M2" s="365"/>
      <c r="N2" s="365"/>
      <c r="O2" s="365"/>
      <c r="P2" s="365"/>
      <c r="Q2" s="365"/>
      <c r="R2" s="365"/>
      <c r="S2" s="365"/>
      <c r="T2" s="365"/>
      <c r="U2" s="365"/>
      <c r="V2" s="365"/>
      <c r="W2" s="365"/>
      <c r="X2" s="365"/>
      <c r="Y2" s="365"/>
      <c r="Z2" s="365"/>
      <c r="AA2" s="365"/>
      <c r="AB2" s="365"/>
      <c r="AC2" s="365"/>
      <c r="AD2" s="365"/>
      <c r="AE2" s="365"/>
    </row>
    <row r="3" spans="1:31">
      <c r="A3" s="365" t="s">
        <v>318</v>
      </c>
      <c r="B3" s="365"/>
      <c r="C3" s="365"/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  <c r="O3" s="365"/>
      <c r="P3" s="365"/>
      <c r="Q3" s="365"/>
      <c r="R3" s="365"/>
      <c r="S3" s="365"/>
      <c r="T3" s="365"/>
      <c r="U3" s="365"/>
      <c r="V3" s="365"/>
      <c r="W3" s="365"/>
      <c r="X3" s="365"/>
      <c r="Y3" s="365"/>
      <c r="Z3" s="365"/>
      <c r="AA3" s="365"/>
      <c r="AB3" s="365"/>
      <c r="AC3" s="365"/>
      <c r="AD3" s="365"/>
      <c r="AE3" s="365"/>
    </row>
    <row r="4" spans="1:31" ht="12.75" customHeight="1">
      <c r="B4" s="365" t="s">
        <v>987</v>
      </c>
      <c r="C4" s="365"/>
      <c r="D4" s="365"/>
      <c r="E4" s="365"/>
      <c r="F4" s="365"/>
      <c r="G4" s="365"/>
      <c r="H4" s="365"/>
      <c r="I4" s="365"/>
      <c r="J4" s="365"/>
      <c r="K4" s="365"/>
      <c r="L4" s="365"/>
      <c r="M4" s="365"/>
      <c r="N4" s="365"/>
      <c r="O4" s="365"/>
      <c r="P4" s="365"/>
      <c r="Q4" s="365"/>
      <c r="R4" s="365"/>
      <c r="S4" s="365"/>
      <c r="T4" s="365"/>
      <c r="U4" s="365"/>
      <c r="V4" s="365"/>
      <c r="W4" s="365"/>
      <c r="X4" s="365"/>
      <c r="Y4" s="365"/>
      <c r="Z4" s="365"/>
      <c r="AA4" s="365"/>
      <c r="AB4" s="365"/>
      <c r="AC4" s="365"/>
      <c r="AD4" s="365"/>
      <c r="AE4" s="365"/>
    </row>
    <row r="5" spans="1:31">
      <c r="A5" s="365" t="s">
        <v>990</v>
      </c>
      <c r="B5" s="365"/>
      <c r="C5" s="365"/>
      <c r="D5" s="365"/>
      <c r="E5" s="365"/>
      <c r="F5" s="365"/>
      <c r="G5" s="365"/>
      <c r="H5" s="365"/>
      <c r="I5" s="365"/>
      <c r="J5" s="365"/>
      <c r="K5" s="365"/>
      <c r="L5" s="365"/>
      <c r="M5" s="365"/>
      <c r="N5" s="365"/>
      <c r="O5" s="365"/>
      <c r="P5" s="365"/>
      <c r="Q5" s="365"/>
      <c r="R5" s="365"/>
      <c r="S5" s="365"/>
      <c r="T5" s="365"/>
      <c r="U5" s="365"/>
      <c r="V5" s="365"/>
      <c r="W5" s="365"/>
      <c r="X5" s="365"/>
      <c r="Y5" s="365"/>
      <c r="Z5" s="365"/>
      <c r="AA5" s="365"/>
      <c r="AB5" s="365"/>
      <c r="AC5" s="365"/>
      <c r="AD5" s="365"/>
      <c r="AE5" s="365"/>
    </row>
    <row r="6" spans="1:31">
      <c r="A6" s="365" t="s">
        <v>810</v>
      </c>
      <c r="B6" s="365"/>
      <c r="C6" s="365"/>
      <c r="D6" s="365"/>
      <c r="E6" s="365"/>
      <c r="F6" s="365"/>
      <c r="G6" s="365"/>
      <c r="H6" s="365"/>
      <c r="I6" s="365"/>
      <c r="J6" s="365"/>
      <c r="K6" s="365"/>
      <c r="L6" s="365"/>
      <c r="M6" s="365"/>
      <c r="N6" s="365"/>
      <c r="O6" s="365"/>
      <c r="P6" s="365"/>
      <c r="Q6" s="365"/>
      <c r="R6" s="365"/>
      <c r="S6" s="365"/>
      <c r="T6" s="365"/>
      <c r="U6" s="365"/>
      <c r="V6" s="365"/>
      <c r="W6" s="365"/>
      <c r="X6" s="365"/>
      <c r="Y6" s="365"/>
      <c r="Z6" s="365"/>
      <c r="AA6" s="365"/>
      <c r="AB6" s="365"/>
      <c r="AC6" s="365"/>
      <c r="AD6" s="365"/>
      <c r="AE6" s="365"/>
    </row>
    <row r="7" spans="1:31" ht="12.75" customHeight="1">
      <c r="B7" s="365" t="s">
        <v>973</v>
      </c>
      <c r="C7" s="365"/>
      <c r="D7" s="365"/>
      <c r="E7" s="365"/>
      <c r="F7" s="365"/>
      <c r="G7" s="365"/>
      <c r="H7" s="365"/>
      <c r="I7" s="365"/>
      <c r="J7" s="365"/>
      <c r="K7" s="365"/>
      <c r="L7" s="365"/>
      <c r="M7" s="365"/>
      <c r="N7" s="365"/>
      <c r="O7" s="365"/>
      <c r="P7" s="365"/>
      <c r="Q7" s="365"/>
      <c r="R7" s="365"/>
      <c r="S7" s="365"/>
      <c r="T7" s="365"/>
      <c r="U7" s="365"/>
      <c r="V7" s="365"/>
      <c r="W7" s="365"/>
      <c r="X7" s="365"/>
      <c r="Y7" s="365"/>
      <c r="Z7" s="365"/>
      <c r="AA7" s="365"/>
      <c r="AB7" s="365"/>
      <c r="AC7" s="365"/>
      <c r="AD7" s="365"/>
      <c r="AE7" s="365"/>
    </row>
    <row r="8" spans="1:31" ht="66.75" customHeight="1">
      <c r="A8" s="370" t="s">
        <v>751</v>
      </c>
      <c r="B8" s="370"/>
      <c r="C8" s="370"/>
      <c r="D8" s="370"/>
      <c r="E8" s="370"/>
      <c r="F8" s="370"/>
      <c r="G8" s="370"/>
      <c r="H8" s="370"/>
      <c r="I8" s="370"/>
      <c r="J8" s="370"/>
      <c r="K8" s="370"/>
      <c r="L8" s="370"/>
      <c r="M8" s="370"/>
      <c r="N8" s="370"/>
      <c r="O8" s="370"/>
      <c r="P8" s="370"/>
      <c r="Q8" s="370"/>
      <c r="R8" s="370"/>
      <c r="S8" s="370"/>
      <c r="T8" s="370"/>
      <c r="U8" s="370"/>
      <c r="V8" s="370"/>
      <c r="W8" s="370"/>
      <c r="X8" s="370"/>
      <c r="Y8" s="370"/>
      <c r="Z8" s="370"/>
      <c r="AA8" s="370"/>
      <c r="AB8" s="370"/>
      <c r="AC8" s="370"/>
      <c r="AD8" s="370"/>
    </row>
    <row r="9" spans="1:31">
      <c r="H9" s="198" t="s">
        <v>319</v>
      </c>
      <c r="I9" s="198" t="s">
        <v>319</v>
      </c>
      <c r="J9" s="198" t="s">
        <v>319</v>
      </c>
      <c r="K9" s="198" t="s">
        <v>319</v>
      </c>
      <c r="L9" s="198" t="s">
        <v>319</v>
      </c>
      <c r="M9" s="233" t="s">
        <v>319</v>
      </c>
      <c r="N9" s="233" t="s">
        <v>319</v>
      </c>
      <c r="O9" s="233" t="s">
        <v>319</v>
      </c>
      <c r="P9" s="233" t="s">
        <v>319</v>
      </c>
      <c r="Q9" s="233" t="s">
        <v>319</v>
      </c>
      <c r="R9" s="233" t="s">
        <v>319</v>
      </c>
      <c r="S9" s="233" t="s">
        <v>319</v>
      </c>
      <c r="T9" s="233" t="s">
        <v>319</v>
      </c>
      <c r="U9" s="233" t="s">
        <v>319</v>
      </c>
      <c r="V9" s="233" t="s">
        <v>319</v>
      </c>
      <c r="W9" s="233" t="s">
        <v>319</v>
      </c>
      <c r="X9" s="233" t="s">
        <v>319</v>
      </c>
      <c r="Z9" s="233" t="s">
        <v>319</v>
      </c>
      <c r="AA9" s="233" t="s">
        <v>319</v>
      </c>
      <c r="AB9" s="233" t="s">
        <v>319</v>
      </c>
      <c r="AE9" s="198" t="s">
        <v>319</v>
      </c>
    </row>
    <row r="10" spans="1:31" ht="12.75" customHeight="1">
      <c r="A10" s="401" t="s">
        <v>520</v>
      </c>
      <c r="B10" s="399" t="s">
        <v>521</v>
      </c>
      <c r="C10" s="403" t="s">
        <v>324</v>
      </c>
      <c r="D10" s="399" t="s">
        <v>522</v>
      </c>
      <c r="E10" s="399" t="s">
        <v>326</v>
      </c>
      <c r="F10" s="399" t="s">
        <v>327</v>
      </c>
      <c r="G10" s="397" t="s">
        <v>94</v>
      </c>
      <c r="H10" s="397" t="s">
        <v>94</v>
      </c>
      <c r="I10" s="397" t="s">
        <v>807</v>
      </c>
      <c r="J10" s="397" t="s">
        <v>807</v>
      </c>
      <c r="K10" s="397" t="s">
        <v>807</v>
      </c>
      <c r="L10" s="397" t="s">
        <v>807</v>
      </c>
      <c r="M10" s="395" t="s">
        <v>807</v>
      </c>
      <c r="N10" s="395" t="s">
        <v>807</v>
      </c>
      <c r="O10" s="395" t="s">
        <v>807</v>
      </c>
      <c r="P10" s="395" t="s">
        <v>807</v>
      </c>
      <c r="Q10" s="395" t="s">
        <v>807</v>
      </c>
      <c r="R10" s="395" t="s">
        <v>807</v>
      </c>
      <c r="S10" s="395" t="s">
        <v>807</v>
      </c>
      <c r="T10" s="395" t="s">
        <v>807</v>
      </c>
      <c r="U10" s="395" t="s">
        <v>807</v>
      </c>
      <c r="V10" s="395" t="s">
        <v>807</v>
      </c>
      <c r="W10" s="395" t="s">
        <v>807</v>
      </c>
      <c r="X10" s="395" t="s">
        <v>807</v>
      </c>
      <c r="Y10" s="395" t="s">
        <v>807</v>
      </c>
      <c r="Z10" s="395" t="s">
        <v>807</v>
      </c>
      <c r="AA10" s="395" t="s">
        <v>807</v>
      </c>
      <c r="AB10" s="395" t="s">
        <v>807</v>
      </c>
      <c r="AC10" s="393" t="s">
        <v>963</v>
      </c>
      <c r="AD10" s="393" t="s">
        <v>972</v>
      </c>
      <c r="AE10" s="393" t="s">
        <v>962</v>
      </c>
    </row>
    <row r="11" spans="1:31">
      <c r="A11" s="402"/>
      <c r="B11" s="400"/>
      <c r="C11" s="404"/>
      <c r="D11" s="400"/>
      <c r="E11" s="400"/>
      <c r="F11" s="400"/>
      <c r="G11" s="398"/>
      <c r="H11" s="398"/>
      <c r="I11" s="398"/>
      <c r="J11" s="398"/>
      <c r="K11" s="398"/>
      <c r="L11" s="398"/>
      <c r="M11" s="396"/>
      <c r="N11" s="396"/>
      <c r="O11" s="396"/>
      <c r="P11" s="396"/>
      <c r="Q11" s="396"/>
      <c r="R11" s="396"/>
      <c r="S11" s="396"/>
      <c r="T11" s="396"/>
      <c r="U11" s="396"/>
      <c r="V11" s="396"/>
      <c r="W11" s="396"/>
      <c r="X11" s="396"/>
      <c r="Y11" s="396"/>
      <c r="Z11" s="396"/>
      <c r="AA11" s="396"/>
      <c r="AB11" s="396"/>
      <c r="AC11" s="394"/>
      <c r="AD11" s="394"/>
      <c r="AE11" s="394"/>
    </row>
    <row r="12" spans="1:31" s="224" customFormat="1">
      <c r="A12" s="32">
        <v>1</v>
      </c>
      <c r="B12" s="32">
        <v>2</v>
      </c>
      <c r="C12" s="225"/>
      <c r="D12" s="32">
        <v>4</v>
      </c>
      <c r="E12" s="32">
        <v>6</v>
      </c>
      <c r="F12" s="32">
        <v>6</v>
      </c>
      <c r="G12" s="226">
        <v>7</v>
      </c>
      <c r="H12" s="226">
        <v>7</v>
      </c>
      <c r="I12" s="226">
        <v>7</v>
      </c>
      <c r="J12" s="226">
        <v>7</v>
      </c>
      <c r="K12" s="226">
        <v>7</v>
      </c>
      <c r="L12" s="226">
        <v>7</v>
      </c>
      <c r="M12" s="234">
        <v>7</v>
      </c>
      <c r="N12" s="234">
        <v>7</v>
      </c>
      <c r="O12" s="234">
        <v>7</v>
      </c>
      <c r="P12" s="234">
        <v>7</v>
      </c>
      <c r="Q12" s="234">
        <v>7</v>
      </c>
      <c r="R12" s="234">
        <v>7</v>
      </c>
      <c r="S12" s="234">
        <v>7</v>
      </c>
      <c r="T12" s="234">
        <v>7</v>
      </c>
      <c r="U12" s="234">
        <v>7</v>
      </c>
      <c r="V12" s="234">
        <v>7</v>
      </c>
      <c r="W12" s="234">
        <v>7</v>
      </c>
      <c r="X12" s="234">
        <v>7</v>
      </c>
      <c r="Y12" s="234">
        <v>7</v>
      </c>
      <c r="Z12" s="234">
        <v>7</v>
      </c>
      <c r="AA12" s="234">
        <v>7</v>
      </c>
      <c r="AB12" s="234">
        <v>7</v>
      </c>
      <c r="AC12" s="226">
        <v>7</v>
      </c>
      <c r="AD12" s="226">
        <v>7</v>
      </c>
      <c r="AE12" s="226">
        <v>7</v>
      </c>
    </row>
    <row r="13" spans="1:31" s="23" customFormat="1">
      <c r="A13" s="42" t="s">
        <v>579</v>
      </c>
      <c r="B13" s="70" t="s">
        <v>523</v>
      </c>
      <c r="C13" s="71"/>
      <c r="D13" s="71"/>
      <c r="E13" s="71" t="e">
        <f>E22+E35+#REF!+E91+E121+E126+#REF!</f>
        <v>#REF!</v>
      </c>
      <c r="F13" s="71" t="e">
        <f>F22+F35+#REF!+F91+F121+F126+#REF!</f>
        <v>#REF!</v>
      </c>
      <c r="G13" s="36">
        <f>G22+G35+G91+G121+G126+G108</f>
        <v>44398.600000000006</v>
      </c>
      <c r="H13" s="36">
        <f>I13-G13</f>
        <v>96.19999999999709</v>
      </c>
      <c r="I13" s="36">
        <f>I22+I35+I91+I121+I126+I108</f>
        <v>44494.8</v>
      </c>
      <c r="J13" s="36">
        <f>SUM(K13-I13)</f>
        <v>87.799999999995634</v>
      </c>
      <c r="K13" s="36">
        <f>K22+K35+K91+K121+K126+K108</f>
        <v>44582.6</v>
      </c>
      <c r="L13" s="36">
        <f>SUM(M13-K13)</f>
        <v>-9.9999999998544808E-2</v>
      </c>
      <c r="M13" s="235">
        <f>M22+M35+M91+M121+M126+M108</f>
        <v>44582.5</v>
      </c>
      <c r="N13" s="235">
        <f>SUM(O13-M13)</f>
        <v>63.600000000005821</v>
      </c>
      <c r="O13" s="235">
        <f>O22+O35+O91+O121+O126+O108</f>
        <v>44646.100000000006</v>
      </c>
      <c r="P13" s="235">
        <f>P22+P35+P91+P121+P126+P108</f>
        <v>0</v>
      </c>
      <c r="Q13" s="235">
        <f>Q22+Q35+Q91+Q121+Q126+Q108</f>
        <v>44646.100000000006</v>
      </c>
      <c r="R13" s="235" t="e">
        <f>SUM(#REF!-Q13)</f>
        <v>#REF!</v>
      </c>
      <c r="S13" s="235">
        <f>S22+S35+S91+S121+S126+S108+S14</f>
        <v>44863.600000000013</v>
      </c>
      <c r="T13" s="235">
        <f>SUM(U13-S13)</f>
        <v>65.200000000004366</v>
      </c>
      <c r="U13" s="235">
        <f>U22+U35+U91+U121+U126+U108+U14</f>
        <v>44928.800000000017</v>
      </c>
      <c r="V13" s="235">
        <f>SUM(W13-U13)</f>
        <v>132.19999999999709</v>
      </c>
      <c r="W13" s="235">
        <f>W22+W35+W91+W121+W126+W108+W14</f>
        <v>45061.000000000015</v>
      </c>
      <c r="X13" s="235" t="e">
        <f>SUM(#REF!-W13)</f>
        <v>#REF!</v>
      </c>
      <c r="Y13" s="235">
        <f>Y22+Y35+Y91+Y121+Y126+Y108+Y14</f>
        <v>46544.000000000007</v>
      </c>
      <c r="Z13" s="235">
        <f>SUM(AA13-Y13)</f>
        <v>4159</v>
      </c>
      <c r="AA13" s="235">
        <f>AA22+AA35+AA91+AA121+AA126+AA108+AA14</f>
        <v>50703.000000000007</v>
      </c>
      <c r="AB13" s="235">
        <f>AB22+AB35+AB91+AB121+AB126+AB108+AB14</f>
        <v>-15.7</v>
      </c>
      <c r="AC13" s="201">
        <f>AC22+AC35+AC91+AC121+AC126+AC108+AC14</f>
        <v>44666.5</v>
      </c>
      <c r="AD13" s="349">
        <f>AD22+AD35+AD91+AD121+AD126+AD108+AD14</f>
        <v>41807.9</v>
      </c>
      <c r="AE13" s="349">
        <f>AD13/AC13*100</f>
        <v>93.60012537360214</v>
      </c>
    </row>
    <row r="14" spans="1:31" s="23" customFormat="1" ht="25.5">
      <c r="A14" s="215" t="s">
        <v>857</v>
      </c>
      <c r="B14" s="70" t="s">
        <v>861</v>
      </c>
      <c r="C14" s="71"/>
      <c r="D14" s="71"/>
      <c r="E14" s="71"/>
      <c r="F14" s="71"/>
      <c r="G14" s="36"/>
      <c r="H14" s="36"/>
      <c r="I14" s="36"/>
      <c r="J14" s="36"/>
      <c r="K14" s="36"/>
      <c r="L14" s="36"/>
      <c r="M14" s="235"/>
      <c r="N14" s="235"/>
      <c r="O14" s="235"/>
      <c r="P14" s="235"/>
      <c r="Q14" s="235"/>
      <c r="R14" s="235" t="e">
        <f>SUM(#REF!-Q14)</f>
        <v>#REF!</v>
      </c>
      <c r="S14" s="235">
        <f>SUM(S16)</f>
        <v>1741</v>
      </c>
      <c r="T14" s="235">
        <f t="shared" ref="T14:T80" si="0">SUM(U14-S14)</f>
        <v>0</v>
      </c>
      <c r="U14" s="235">
        <f>SUM(U16)</f>
        <v>1741</v>
      </c>
      <c r="V14" s="235">
        <f t="shared" ref="V14:V80" si="1">SUM(W14-U14)</f>
        <v>0</v>
      </c>
      <c r="W14" s="235">
        <f>SUM(W16)</f>
        <v>1741</v>
      </c>
      <c r="X14" s="235" t="e">
        <f>SUM(#REF!-W14)</f>
        <v>#REF!</v>
      </c>
      <c r="Y14" s="235">
        <f>Y15</f>
        <v>2341</v>
      </c>
      <c r="Z14" s="235">
        <f t="shared" ref="Z14:Z77" si="2">SUM(AA14-Y14)</f>
        <v>0</v>
      </c>
      <c r="AA14" s="235">
        <f>AA15</f>
        <v>2341</v>
      </c>
      <c r="AB14" s="235">
        <f>AB15</f>
        <v>0</v>
      </c>
      <c r="AC14" s="201">
        <f>AC15</f>
        <v>2495.6999999999998</v>
      </c>
      <c r="AD14" s="349">
        <f>AD15</f>
        <v>2094.1999999999998</v>
      </c>
      <c r="AE14" s="349">
        <f t="shared" ref="AE14:AE77" si="3">AD14/AC14*100</f>
        <v>83.91232920623473</v>
      </c>
    </row>
    <row r="15" spans="1:31" s="23" customFormat="1" ht="25.5">
      <c r="A15" s="318" t="s">
        <v>859</v>
      </c>
      <c r="B15" s="70"/>
      <c r="C15" s="71">
        <v>6100000000</v>
      </c>
      <c r="D15" s="71"/>
      <c r="E15" s="71"/>
      <c r="F15" s="71"/>
      <c r="G15" s="36"/>
      <c r="H15" s="36"/>
      <c r="I15" s="36"/>
      <c r="J15" s="36"/>
      <c r="K15" s="36"/>
      <c r="L15" s="36"/>
      <c r="M15" s="235"/>
      <c r="N15" s="235"/>
      <c r="O15" s="235"/>
      <c r="P15" s="235"/>
      <c r="Q15" s="235"/>
      <c r="R15" s="235" t="e">
        <f>SUM(#REF!-Q15)</f>
        <v>#REF!</v>
      </c>
      <c r="S15" s="235">
        <f>SUM(S17)</f>
        <v>1741</v>
      </c>
      <c r="T15" s="235">
        <f t="shared" si="0"/>
        <v>0</v>
      </c>
      <c r="U15" s="235">
        <f>SUM(U17)</f>
        <v>1741</v>
      </c>
      <c r="V15" s="235">
        <f t="shared" si="1"/>
        <v>0</v>
      </c>
      <c r="W15" s="235">
        <f>SUM(W17)</f>
        <v>1741</v>
      </c>
      <c r="X15" s="235" t="e">
        <f>SUM(#REF!-W15)</f>
        <v>#REF!</v>
      </c>
      <c r="Y15" s="235">
        <f>Y16+Y19</f>
        <v>2341</v>
      </c>
      <c r="Z15" s="235">
        <f t="shared" si="2"/>
        <v>0</v>
      </c>
      <c r="AA15" s="235">
        <f>AA16+AA19</f>
        <v>2341</v>
      </c>
      <c r="AB15" s="235">
        <f>AB16+AB19</f>
        <v>0</v>
      </c>
      <c r="AC15" s="201">
        <f>AC16+AC19</f>
        <v>2495.6999999999998</v>
      </c>
      <c r="AD15" s="349">
        <f>AD16+AD19</f>
        <v>2094.1999999999998</v>
      </c>
      <c r="AE15" s="349">
        <f t="shared" si="3"/>
        <v>83.91232920623473</v>
      </c>
    </row>
    <row r="16" spans="1:31" s="23" customFormat="1" ht="25.5">
      <c r="A16" s="44" t="s">
        <v>333</v>
      </c>
      <c r="B16" s="70"/>
      <c r="C16" s="71">
        <v>6100000110</v>
      </c>
      <c r="D16" s="71"/>
      <c r="E16" s="71"/>
      <c r="F16" s="71"/>
      <c r="G16" s="36"/>
      <c r="H16" s="36"/>
      <c r="I16" s="36"/>
      <c r="J16" s="36"/>
      <c r="K16" s="36"/>
      <c r="L16" s="36"/>
      <c r="M16" s="235"/>
      <c r="N16" s="235"/>
      <c r="O16" s="235"/>
      <c r="P16" s="235"/>
      <c r="Q16" s="235"/>
      <c r="R16" s="235" t="e">
        <f>SUM(#REF!-Q16)</f>
        <v>#REF!</v>
      </c>
      <c r="S16" s="235">
        <f>SUM(S18)</f>
        <v>1741</v>
      </c>
      <c r="T16" s="235">
        <f t="shared" si="0"/>
        <v>0</v>
      </c>
      <c r="U16" s="235">
        <f>SUM(U18)</f>
        <v>1741</v>
      </c>
      <c r="V16" s="235">
        <f t="shared" si="1"/>
        <v>0</v>
      </c>
      <c r="W16" s="235">
        <f>SUM(W18)</f>
        <v>1741</v>
      </c>
      <c r="X16" s="235" t="e">
        <f>SUM(#REF!-W16)</f>
        <v>#REF!</v>
      </c>
      <c r="Y16" s="235">
        <f>SUM(Y18)</f>
        <v>1741</v>
      </c>
      <c r="Z16" s="235">
        <f t="shared" si="2"/>
        <v>0</v>
      </c>
      <c r="AA16" s="235">
        <f>SUM(AA18)</f>
        <v>1741</v>
      </c>
      <c r="AB16" s="235">
        <f>SUM(AB18)</f>
        <v>0</v>
      </c>
      <c r="AC16" s="201">
        <f>SUM(AC18)</f>
        <v>1895.7</v>
      </c>
      <c r="AD16" s="349">
        <f>SUM(AD18)</f>
        <v>1494.2</v>
      </c>
      <c r="AE16" s="349">
        <f t="shared" si="3"/>
        <v>78.820488473914651</v>
      </c>
    </row>
    <row r="17" spans="1:31" s="23" customFormat="1" ht="51">
      <c r="A17" s="318" t="s">
        <v>334</v>
      </c>
      <c r="B17" s="70"/>
      <c r="C17" s="71"/>
      <c r="D17" s="71">
        <v>100</v>
      </c>
      <c r="E17" s="71"/>
      <c r="F17" s="71"/>
      <c r="G17" s="36"/>
      <c r="H17" s="36"/>
      <c r="I17" s="36"/>
      <c r="J17" s="36"/>
      <c r="K17" s="36"/>
      <c r="L17" s="36"/>
      <c r="M17" s="235"/>
      <c r="N17" s="235"/>
      <c r="O17" s="235"/>
      <c r="P17" s="235"/>
      <c r="Q17" s="235"/>
      <c r="R17" s="235" t="e">
        <f>SUM(#REF!-Q17)</f>
        <v>#REF!</v>
      </c>
      <c r="S17" s="235">
        <f>SUM(S18)</f>
        <v>1741</v>
      </c>
      <c r="T17" s="235">
        <f t="shared" si="0"/>
        <v>0</v>
      </c>
      <c r="U17" s="235">
        <f>SUM(U18)</f>
        <v>1741</v>
      </c>
      <c r="V17" s="235">
        <f t="shared" si="1"/>
        <v>0</v>
      </c>
      <c r="W17" s="235">
        <f>SUM(W18)</f>
        <v>1741</v>
      </c>
      <c r="X17" s="235" t="e">
        <f>SUM(#REF!-W17)</f>
        <v>#REF!</v>
      </c>
      <c r="Y17" s="235">
        <f>SUM(Y18)</f>
        <v>1741</v>
      </c>
      <c r="Z17" s="235">
        <f t="shared" si="2"/>
        <v>0</v>
      </c>
      <c r="AA17" s="235">
        <f>SUM(AA18)</f>
        <v>1741</v>
      </c>
      <c r="AB17" s="235">
        <f>SUM(AB18)</f>
        <v>0</v>
      </c>
      <c r="AC17" s="201">
        <f>SUM(AC18)</f>
        <v>1895.7</v>
      </c>
      <c r="AD17" s="349">
        <f>SUM(AD18)</f>
        <v>1494.2</v>
      </c>
      <c r="AE17" s="349">
        <f t="shared" si="3"/>
        <v>78.820488473914651</v>
      </c>
    </row>
    <row r="18" spans="1:31" s="23" customFormat="1" ht="25.5">
      <c r="A18" s="56" t="s">
        <v>336</v>
      </c>
      <c r="B18" s="70"/>
      <c r="C18" s="71"/>
      <c r="D18" s="71">
        <v>120</v>
      </c>
      <c r="E18" s="71"/>
      <c r="F18" s="71"/>
      <c r="G18" s="36"/>
      <c r="H18" s="36"/>
      <c r="I18" s="36"/>
      <c r="J18" s="36"/>
      <c r="K18" s="36"/>
      <c r="L18" s="36"/>
      <c r="M18" s="235"/>
      <c r="N18" s="235"/>
      <c r="O18" s="235"/>
      <c r="P18" s="235"/>
      <c r="Q18" s="235"/>
      <c r="R18" s="235" t="e">
        <f>SUM(#REF!-Q18)</f>
        <v>#REF!</v>
      </c>
      <c r="S18" s="235">
        <f>SUM('прил3 '!U19)</f>
        <v>1741</v>
      </c>
      <c r="T18" s="235">
        <f t="shared" si="0"/>
        <v>0</v>
      </c>
      <c r="U18" s="235">
        <f>SUM('прил3 '!W19)</f>
        <v>1741</v>
      </c>
      <c r="V18" s="235">
        <f t="shared" si="1"/>
        <v>0</v>
      </c>
      <c r="W18" s="235">
        <f>SUM('прил3 '!Y19)</f>
        <v>1741</v>
      </c>
      <c r="X18" s="235" t="e">
        <f>SUM(#REF!-W18)</f>
        <v>#REF!</v>
      </c>
      <c r="Y18" s="235">
        <f>SUM('прил3 '!AA19)</f>
        <v>1741</v>
      </c>
      <c r="Z18" s="235">
        <f t="shared" si="2"/>
        <v>0</v>
      </c>
      <c r="AA18" s="235">
        <f>SUM('прил3 '!AC19)</f>
        <v>1741</v>
      </c>
      <c r="AB18" s="235">
        <f>SUM('прил3 '!AD19)</f>
        <v>0</v>
      </c>
      <c r="AC18" s="201">
        <f>SUM('прил3 '!AE19)</f>
        <v>1895.7</v>
      </c>
      <c r="AD18" s="349">
        <f>SUM('прил3 '!AF19)</f>
        <v>1494.2</v>
      </c>
      <c r="AE18" s="349">
        <f t="shared" si="3"/>
        <v>78.820488473914651</v>
      </c>
    </row>
    <row r="19" spans="1:31" s="23" customFormat="1" ht="38.25">
      <c r="A19" s="56" t="s">
        <v>874</v>
      </c>
      <c r="B19" s="70"/>
      <c r="C19" s="71">
        <v>6100072460</v>
      </c>
      <c r="D19" s="71"/>
      <c r="E19" s="71"/>
      <c r="F19" s="71"/>
      <c r="G19" s="36"/>
      <c r="H19" s="36"/>
      <c r="I19" s="36"/>
      <c r="J19" s="36"/>
      <c r="K19" s="36"/>
      <c r="L19" s="36"/>
      <c r="M19" s="235"/>
      <c r="N19" s="235"/>
      <c r="O19" s="235"/>
      <c r="P19" s="235"/>
      <c r="Q19" s="235"/>
      <c r="R19" s="235"/>
      <c r="S19" s="235"/>
      <c r="T19" s="235"/>
      <c r="U19" s="235"/>
      <c r="V19" s="235"/>
      <c r="W19" s="235"/>
      <c r="X19" s="235"/>
      <c r="Y19" s="235">
        <f>Y20</f>
        <v>600</v>
      </c>
      <c r="Z19" s="235">
        <f t="shared" si="2"/>
        <v>0</v>
      </c>
      <c r="AA19" s="235">
        <f t="shared" ref="AA19:AD20" si="4">AA20</f>
        <v>600</v>
      </c>
      <c r="AB19" s="235">
        <f t="shared" si="4"/>
        <v>0</v>
      </c>
      <c r="AC19" s="201">
        <f t="shared" si="4"/>
        <v>600</v>
      </c>
      <c r="AD19" s="349">
        <f t="shared" si="4"/>
        <v>600</v>
      </c>
      <c r="AE19" s="349">
        <f t="shared" si="3"/>
        <v>100</v>
      </c>
    </row>
    <row r="20" spans="1:31" s="23" customFormat="1" ht="51">
      <c r="A20" s="56" t="s">
        <v>334</v>
      </c>
      <c r="B20" s="70"/>
      <c r="C20" s="71"/>
      <c r="D20" s="71">
        <v>100</v>
      </c>
      <c r="E20" s="71"/>
      <c r="F20" s="71"/>
      <c r="G20" s="36"/>
      <c r="H20" s="36"/>
      <c r="I20" s="36"/>
      <c r="J20" s="36"/>
      <c r="K20" s="36"/>
      <c r="L20" s="36"/>
      <c r="M20" s="235"/>
      <c r="N20" s="235"/>
      <c r="O20" s="235"/>
      <c r="P20" s="235"/>
      <c r="Q20" s="235"/>
      <c r="R20" s="235"/>
      <c r="S20" s="235"/>
      <c r="T20" s="235"/>
      <c r="U20" s="235"/>
      <c r="V20" s="235"/>
      <c r="W20" s="235"/>
      <c r="X20" s="235"/>
      <c r="Y20" s="235">
        <f>Y21</f>
        <v>600</v>
      </c>
      <c r="Z20" s="235">
        <f t="shared" si="2"/>
        <v>0</v>
      </c>
      <c r="AA20" s="235">
        <f t="shared" si="4"/>
        <v>600</v>
      </c>
      <c r="AB20" s="235">
        <f t="shared" si="4"/>
        <v>0</v>
      </c>
      <c r="AC20" s="201">
        <f t="shared" si="4"/>
        <v>600</v>
      </c>
      <c r="AD20" s="349">
        <f t="shared" si="4"/>
        <v>600</v>
      </c>
      <c r="AE20" s="349">
        <f t="shared" si="3"/>
        <v>100</v>
      </c>
    </row>
    <row r="21" spans="1:31" s="23" customFormat="1" ht="25.5">
      <c r="A21" s="56" t="s">
        <v>336</v>
      </c>
      <c r="B21" s="70"/>
      <c r="C21" s="71"/>
      <c r="D21" s="71">
        <v>120</v>
      </c>
      <c r="E21" s="71"/>
      <c r="F21" s="71"/>
      <c r="G21" s="36"/>
      <c r="H21" s="36"/>
      <c r="I21" s="36"/>
      <c r="J21" s="36"/>
      <c r="K21" s="36"/>
      <c r="L21" s="36"/>
      <c r="M21" s="235"/>
      <c r="N21" s="235"/>
      <c r="O21" s="235"/>
      <c r="P21" s="235"/>
      <c r="Q21" s="235"/>
      <c r="R21" s="235"/>
      <c r="S21" s="235"/>
      <c r="T21" s="235"/>
      <c r="U21" s="235"/>
      <c r="V21" s="235"/>
      <c r="W21" s="235"/>
      <c r="X21" s="235"/>
      <c r="Y21" s="235">
        <f>'прил3 '!AA22</f>
        <v>600</v>
      </c>
      <c r="Z21" s="235">
        <f t="shared" si="2"/>
        <v>0</v>
      </c>
      <c r="AA21" s="235">
        <f>'прил3 '!AC22</f>
        <v>600</v>
      </c>
      <c r="AB21" s="235">
        <f>'прил3 '!AD22</f>
        <v>0</v>
      </c>
      <c r="AC21" s="201">
        <f>'прил3 '!AE22</f>
        <v>600</v>
      </c>
      <c r="AD21" s="349">
        <f>'прил3 '!AF22</f>
        <v>600</v>
      </c>
      <c r="AE21" s="349">
        <f t="shared" si="3"/>
        <v>100</v>
      </c>
    </row>
    <row r="22" spans="1:31" ht="38.25">
      <c r="A22" s="43" t="s">
        <v>739</v>
      </c>
      <c r="B22" s="258" t="s">
        <v>524</v>
      </c>
      <c r="C22" s="72"/>
      <c r="D22" s="72"/>
      <c r="E22" s="257" t="e">
        <f>E23</f>
        <v>#REF!</v>
      </c>
      <c r="F22" s="257" t="e">
        <f>F23</f>
        <v>#REF!</v>
      </c>
      <c r="G22" s="200">
        <f>G23</f>
        <v>896.1</v>
      </c>
      <c r="H22" s="36">
        <f t="shared" ref="H22:H92" si="5">I22-G22</f>
        <v>0</v>
      </c>
      <c r="I22" s="200">
        <f>I23</f>
        <v>896.1</v>
      </c>
      <c r="J22" s="36">
        <f t="shared" ref="J22:J92" si="6">SUM(K22-I22)</f>
        <v>0</v>
      </c>
      <c r="K22" s="200">
        <f>K23</f>
        <v>896.1</v>
      </c>
      <c r="L22" s="36">
        <f t="shared" ref="L22:L85" si="7">SUM(M22-K22)</f>
        <v>0</v>
      </c>
      <c r="M22" s="236">
        <f>M23</f>
        <v>896.1</v>
      </c>
      <c r="N22" s="235">
        <f t="shared" ref="N22:N85" si="8">SUM(O22-M22)</f>
        <v>0</v>
      </c>
      <c r="O22" s="236">
        <f>O23</f>
        <v>896.1</v>
      </c>
      <c r="P22" s="236">
        <f>P23</f>
        <v>0</v>
      </c>
      <c r="Q22" s="236">
        <f>Q23</f>
        <v>896.1</v>
      </c>
      <c r="R22" s="235" t="e">
        <f>SUM(#REF!-Q22)</f>
        <v>#REF!</v>
      </c>
      <c r="S22" s="236">
        <f>S23</f>
        <v>896.1</v>
      </c>
      <c r="T22" s="235">
        <f t="shared" si="0"/>
        <v>0</v>
      </c>
      <c r="U22" s="236">
        <f>U23</f>
        <v>896.1</v>
      </c>
      <c r="V22" s="235">
        <f t="shared" si="1"/>
        <v>0</v>
      </c>
      <c r="W22" s="236">
        <f>W23</f>
        <v>896.1</v>
      </c>
      <c r="X22" s="235" t="e">
        <f>SUM(#REF!-W22)</f>
        <v>#REF!</v>
      </c>
      <c r="Y22" s="236">
        <f>Y23</f>
        <v>896.1</v>
      </c>
      <c r="Z22" s="235">
        <f t="shared" si="2"/>
        <v>0</v>
      </c>
      <c r="AA22" s="236">
        <f>AA23</f>
        <v>896.1</v>
      </c>
      <c r="AB22" s="236">
        <f>AB23</f>
        <v>0.8</v>
      </c>
      <c r="AC22" s="200">
        <f>AC23</f>
        <v>952.19999999999993</v>
      </c>
      <c r="AD22" s="351">
        <f>AD23</f>
        <v>952.19999999999993</v>
      </c>
      <c r="AE22" s="349">
        <f t="shared" si="3"/>
        <v>100</v>
      </c>
    </row>
    <row r="23" spans="1:31" ht="25.5">
      <c r="A23" s="44" t="s">
        <v>525</v>
      </c>
      <c r="B23" s="258"/>
      <c r="C23" s="78">
        <v>6300000000</v>
      </c>
      <c r="D23" s="72"/>
      <c r="E23" s="257" t="e">
        <f>E24</f>
        <v>#REF!</v>
      </c>
      <c r="F23" s="257" t="e">
        <f>F24</f>
        <v>#REF!</v>
      </c>
      <c r="G23" s="200">
        <f>G25+G27+G32</f>
        <v>896.1</v>
      </c>
      <c r="H23" s="36">
        <f t="shared" si="5"/>
        <v>0</v>
      </c>
      <c r="I23" s="200">
        <f>I25+I27+I32</f>
        <v>896.1</v>
      </c>
      <c r="J23" s="36">
        <f t="shared" si="6"/>
        <v>0</v>
      </c>
      <c r="K23" s="200">
        <f>K25+K27+K32</f>
        <v>896.1</v>
      </c>
      <c r="L23" s="36">
        <f t="shared" si="7"/>
        <v>0</v>
      </c>
      <c r="M23" s="236">
        <f>M25+M27+M32</f>
        <v>896.1</v>
      </c>
      <c r="N23" s="235">
        <f t="shared" si="8"/>
        <v>0</v>
      </c>
      <c r="O23" s="236">
        <f>O25+O27+O32</f>
        <v>896.1</v>
      </c>
      <c r="P23" s="236">
        <f>P25+P27+P32</f>
        <v>0</v>
      </c>
      <c r="Q23" s="236">
        <f>Q25+Q27+Q32</f>
        <v>896.1</v>
      </c>
      <c r="R23" s="235" t="e">
        <f>SUM(#REF!-Q23)</f>
        <v>#REF!</v>
      </c>
      <c r="S23" s="236">
        <f>S25+S27+S32</f>
        <v>896.1</v>
      </c>
      <c r="T23" s="235">
        <f t="shared" si="0"/>
        <v>0</v>
      </c>
      <c r="U23" s="236">
        <f>U25+U27+U32</f>
        <v>896.1</v>
      </c>
      <c r="V23" s="235">
        <f t="shared" si="1"/>
        <v>0</v>
      </c>
      <c r="W23" s="236">
        <f>W25+W27+W32</f>
        <v>896.1</v>
      </c>
      <c r="X23" s="235" t="e">
        <f>SUM(#REF!-W23)</f>
        <v>#REF!</v>
      </c>
      <c r="Y23" s="236">
        <f>Y25+Y27+Y32</f>
        <v>896.1</v>
      </c>
      <c r="Z23" s="235">
        <f t="shared" si="2"/>
        <v>0</v>
      </c>
      <c r="AA23" s="236">
        <f>AA25+AA27+AA32</f>
        <v>896.1</v>
      </c>
      <c r="AB23" s="236">
        <f>AB25+AB27+AB32</f>
        <v>0.8</v>
      </c>
      <c r="AC23" s="200">
        <f>AC25+AC27+AC32</f>
        <v>952.19999999999993</v>
      </c>
      <c r="AD23" s="351">
        <f>AD25+AD27+AD32</f>
        <v>952.19999999999993</v>
      </c>
      <c r="AE23" s="349">
        <f t="shared" si="3"/>
        <v>100</v>
      </c>
    </row>
    <row r="24" spans="1:31" ht="25.5">
      <c r="A24" s="44" t="s">
        <v>333</v>
      </c>
      <c r="B24" s="258"/>
      <c r="C24" s="78">
        <v>6300000110</v>
      </c>
      <c r="D24" s="72"/>
      <c r="E24" s="257" t="e">
        <f>#REF!</f>
        <v>#REF!</v>
      </c>
      <c r="F24" s="257" t="e">
        <f>#REF!</f>
        <v>#REF!</v>
      </c>
      <c r="G24" s="200">
        <f t="shared" ref="G24:AD25" si="9">G25</f>
        <v>756.2</v>
      </c>
      <c r="H24" s="36">
        <f t="shared" si="5"/>
        <v>0</v>
      </c>
      <c r="I24" s="200">
        <f t="shared" si="9"/>
        <v>756.2</v>
      </c>
      <c r="J24" s="36">
        <f t="shared" si="6"/>
        <v>0</v>
      </c>
      <c r="K24" s="200">
        <f t="shared" si="9"/>
        <v>756.2</v>
      </c>
      <c r="L24" s="36">
        <f t="shared" si="7"/>
        <v>0</v>
      </c>
      <c r="M24" s="236">
        <f t="shared" si="9"/>
        <v>756.2</v>
      </c>
      <c r="N24" s="235">
        <f t="shared" si="8"/>
        <v>-18</v>
      </c>
      <c r="O24" s="236">
        <f t="shared" si="9"/>
        <v>738.2</v>
      </c>
      <c r="P24" s="236">
        <f t="shared" si="9"/>
        <v>0</v>
      </c>
      <c r="Q24" s="236">
        <f t="shared" si="9"/>
        <v>738.2</v>
      </c>
      <c r="R24" s="235" t="e">
        <f>SUM(#REF!-Q24)</f>
        <v>#REF!</v>
      </c>
      <c r="S24" s="236">
        <f t="shared" si="9"/>
        <v>738.2</v>
      </c>
      <c r="T24" s="235">
        <f t="shared" si="0"/>
        <v>0</v>
      </c>
      <c r="U24" s="236">
        <f t="shared" si="9"/>
        <v>738.2</v>
      </c>
      <c r="V24" s="235">
        <f t="shared" si="1"/>
        <v>0</v>
      </c>
      <c r="W24" s="236">
        <f t="shared" si="9"/>
        <v>738.2</v>
      </c>
      <c r="X24" s="235" t="e">
        <f>SUM(#REF!-W24)</f>
        <v>#REF!</v>
      </c>
      <c r="Y24" s="236">
        <f t="shared" si="9"/>
        <v>738.2</v>
      </c>
      <c r="Z24" s="235">
        <f t="shared" si="2"/>
        <v>0</v>
      </c>
      <c r="AA24" s="236">
        <f t="shared" si="9"/>
        <v>738.2</v>
      </c>
      <c r="AB24" s="236">
        <f t="shared" si="9"/>
        <v>0</v>
      </c>
      <c r="AC24" s="200">
        <f t="shared" si="9"/>
        <v>828.4</v>
      </c>
      <c r="AD24" s="351">
        <f t="shared" si="9"/>
        <v>828.4</v>
      </c>
      <c r="AE24" s="349">
        <f t="shared" si="3"/>
        <v>100</v>
      </c>
    </row>
    <row r="25" spans="1:31" ht="51">
      <c r="A25" s="43" t="s">
        <v>352</v>
      </c>
      <c r="B25" s="258"/>
      <c r="C25" s="73"/>
      <c r="D25" s="72" t="s">
        <v>335</v>
      </c>
      <c r="E25" s="257"/>
      <c r="F25" s="257"/>
      <c r="G25" s="200">
        <f t="shared" si="9"/>
        <v>756.2</v>
      </c>
      <c r="H25" s="36">
        <f t="shared" si="5"/>
        <v>0</v>
      </c>
      <c r="I25" s="200">
        <f t="shared" si="9"/>
        <v>756.2</v>
      </c>
      <c r="J25" s="36">
        <f t="shared" si="6"/>
        <v>0</v>
      </c>
      <c r="K25" s="200">
        <f t="shared" si="9"/>
        <v>756.2</v>
      </c>
      <c r="L25" s="36">
        <f t="shared" si="7"/>
        <v>0</v>
      </c>
      <c r="M25" s="236">
        <f t="shared" si="9"/>
        <v>756.2</v>
      </c>
      <c r="N25" s="235">
        <f t="shared" si="8"/>
        <v>-18</v>
      </c>
      <c r="O25" s="236">
        <f t="shared" si="9"/>
        <v>738.2</v>
      </c>
      <c r="P25" s="236">
        <f t="shared" si="9"/>
        <v>0</v>
      </c>
      <c r="Q25" s="236">
        <f t="shared" si="9"/>
        <v>738.2</v>
      </c>
      <c r="R25" s="235" t="e">
        <f>SUM(#REF!-Q25)</f>
        <v>#REF!</v>
      </c>
      <c r="S25" s="236">
        <f t="shared" si="9"/>
        <v>738.2</v>
      </c>
      <c r="T25" s="235">
        <f t="shared" si="0"/>
        <v>0</v>
      </c>
      <c r="U25" s="236">
        <f t="shared" si="9"/>
        <v>738.2</v>
      </c>
      <c r="V25" s="235">
        <f t="shared" si="1"/>
        <v>0</v>
      </c>
      <c r="W25" s="236">
        <f t="shared" si="9"/>
        <v>738.2</v>
      </c>
      <c r="X25" s="235" t="e">
        <f>SUM(#REF!-W25)</f>
        <v>#REF!</v>
      </c>
      <c r="Y25" s="236">
        <f t="shared" si="9"/>
        <v>738.2</v>
      </c>
      <c r="Z25" s="235">
        <f t="shared" si="2"/>
        <v>0</v>
      </c>
      <c r="AA25" s="236">
        <f t="shared" si="9"/>
        <v>738.2</v>
      </c>
      <c r="AB25" s="236">
        <f t="shared" si="9"/>
        <v>0</v>
      </c>
      <c r="AC25" s="200">
        <f t="shared" si="9"/>
        <v>828.4</v>
      </c>
      <c r="AD25" s="351">
        <f t="shared" si="9"/>
        <v>828.4</v>
      </c>
      <c r="AE25" s="349">
        <f t="shared" si="3"/>
        <v>100</v>
      </c>
    </row>
    <row r="26" spans="1:31" ht="25.5">
      <c r="A26" s="45" t="s">
        <v>336</v>
      </c>
      <c r="B26" s="258"/>
      <c r="C26" s="73"/>
      <c r="D26" s="72" t="s">
        <v>337</v>
      </c>
      <c r="E26" s="257"/>
      <c r="F26" s="257"/>
      <c r="G26" s="200">
        <f>SUM('прил3 '!I27)</f>
        <v>756.2</v>
      </c>
      <c r="H26" s="36">
        <f t="shared" si="5"/>
        <v>0</v>
      </c>
      <c r="I26" s="200">
        <f>SUM('прил3 '!K27)</f>
        <v>756.2</v>
      </c>
      <c r="J26" s="36">
        <f t="shared" si="6"/>
        <v>0</v>
      </c>
      <c r="K26" s="200">
        <f>SUM('прил3 '!M27)</f>
        <v>756.2</v>
      </c>
      <c r="L26" s="36">
        <f t="shared" si="7"/>
        <v>0</v>
      </c>
      <c r="M26" s="236">
        <f>SUM('прил3 '!O27)</f>
        <v>756.2</v>
      </c>
      <c r="N26" s="235">
        <f t="shared" si="8"/>
        <v>-18</v>
      </c>
      <c r="O26" s="236">
        <f>SUM('прил3 '!Q27)</f>
        <v>738.2</v>
      </c>
      <c r="P26" s="236">
        <f>SUM('прил3 '!R27)</f>
        <v>0</v>
      </c>
      <c r="Q26" s="236">
        <f>SUM('прил3 '!S27)</f>
        <v>738.2</v>
      </c>
      <c r="R26" s="235" t="e">
        <f>SUM(#REF!-Q26)</f>
        <v>#REF!</v>
      </c>
      <c r="S26" s="236">
        <f>SUM('прил3 '!U27)</f>
        <v>738.2</v>
      </c>
      <c r="T26" s="235">
        <f t="shared" si="0"/>
        <v>0</v>
      </c>
      <c r="U26" s="236">
        <f>SUM('прил3 '!W27)</f>
        <v>738.2</v>
      </c>
      <c r="V26" s="235">
        <f t="shared" si="1"/>
        <v>0</v>
      </c>
      <c r="W26" s="236">
        <f>SUM('прил3 '!Y27)</f>
        <v>738.2</v>
      </c>
      <c r="X26" s="235" t="e">
        <f>SUM(#REF!-W26)</f>
        <v>#REF!</v>
      </c>
      <c r="Y26" s="236">
        <f>SUM('прил3 '!AA27)</f>
        <v>738.2</v>
      </c>
      <c r="Z26" s="235">
        <f t="shared" si="2"/>
        <v>0</v>
      </c>
      <c r="AA26" s="236">
        <f>SUM('прил3 '!AC27)</f>
        <v>738.2</v>
      </c>
      <c r="AB26" s="236">
        <f>SUM('прил3 '!AD27)</f>
        <v>0</v>
      </c>
      <c r="AC26" s="200">
        <f>SUM('прил3 '!AE27)</f>
        <v>828.4</v>
      </c>
      <c r="AD26" s="351">
        <f>SUM('прил3 '!AF27)</f>
        <v>828.4</v>
      </c>
      <c r="AE26" s="349">
        <f t="shared" si="3"/>
        <v>100</v>
      </c>
    </row>
    <row r="27" spans="1:31" ht="25.5">
      <c r="A27" s="44" t="s">
        <v>338</v>
      </c>
      <c r="B27" s="258"/>
      <c r="C27" s="78">
        <v>6300000190</v>
      </c>
      <c r="D27" s="72"/>
      <c r="E27" s="257"/>
      <c r="F27" s="257"/>
      <c r="G27" s="200">
        <f>SUM('прил3 '!I28)</f>
        <v>52.9</v>
      </c>
      <c r="H27" s="36">
        <f t="shared" si="5"/>
        <v>0</v>
      </c>
      <c r="I27" s="200">
        <f>SUM('прил3 '!K28)</f>
        <v>52.9</v>
      </c>
      <c r="J27" s="36">
        <f t="shared" si="6"/>
        <v>0</v>
      </c>
      <c r="K27" s="200">
        <f>SUM('прил3 '!M28)</f>
        <v>52.9</v>
      </c>
      <c r="L27" s="36">
        <f t="shared" si="7"/>
        <v>0</v>
      </c>
      <c r="M27" s="236">
        <f>SUM('прил3 '!O28)</f>
        <v>52.9</v>
      </c>
      <c r="N27" s="235">
        <f t="shared" si="8"/>
        <v>0</v>
      </c>
      <c r="O27" s="236">
        <f>SUM('прил3 '!Q28)</f>
        <v>52.9</v>
      </c>
      <c r="P27" s="236">
        <f>SUM('прил3 '!R28)</f>
        <v>0</v>
      </c>
      <c r="Q27" s="236">
        <f>SUM('прил3 '!S28)</f>
        <v>52.9</v>
      </c>
      <c r="R27" s="235" t="e">
        <f>SUM(#REF!-Q27)</f>
        <v>#REF!</v>
      </c>
      <c r="S27" s="236">
        <f>SUM('прил3 '!U28)</f>
        <v>52.9</v>
      </c>
      <c r="T27" s="235">
        <f t="shared" si="0"/>
        <v>0</v>
      </c>
      <c r="U27" s="236">
        <f>SUM('прил3 '!W28)</f>
        <v>52.9</v>
      </c>
      <c r="V27" s="235">
        <f t="shared" si="1"/>
        <v>0</v>
      </c>
      <c r="W27" s="236">
        <f>SUM('прил3 '!Y28)</f>
        <v>52.9</v>
      </c>
      <c r="X27" s="235" t="e">
        <f>SUM(#REF!-W27)</f>
        <v>#REF!</v>
      </c>
      <c r="Y27" s="236">
        <f>SUM('прил3 '!AA28)</f>
        <v>52.9</v>
      </c>
      <c r="Z27" s="235">
        <f t="shared" si="2"/>
        <v>0</v>
      </c>
      <c r="AA27" s="236">
        <f>SUM('прил3 '!AC28)</f>
        <v>52.9</v>
      </c>
      <c r="AB27" s="236">
        <f>SUM('прил3 '!AD28)</f>
        <v>0.8</v>
      </c>
      <c r="AC27" s="200">
        <f>SUM('прил3 '!AE28)</f>
        <v>18.8</v>
      </c>
      <c r="AD27" s="351">
        <f>SUM('прил3 '!AF28)</f>
        <v>18.8</v>
      </c>
      <c r="AE27" s="349">
        <f t="shared" si="3"/>
        <v>100</v>
      </c>
    </row>
    <row r="28" spans="1:31" ht="51" hidden="1">
      <c r="A28" s="43" t="s">
        <v>352</v>
      </c>
      <c r="B28" s="258"/>
      <c r="C28" s="78"/>
      <c r="D28" s="72" t="s">
        <v>335</v>
      </c>
      <c r="E28" s="257"/>
      <c r="F28" s="257"/>
      <c r="G28" s="200">
        <f>SUM('прил3 '!I29)</f>
        <v>1.1000000000000001</v>
      </c>
      <c r="H28" s="36">
        <f t="shared" si="5"/>
        <v>0</v>
      </c>
      <c r="I28" s="200">
        <f>SUM('прил3 '!K29)</f>
        <v>1.1000000000000001</v>
      </c>
      <c r="J28" s="36">
        <f t="shared" si="6"/>
        <v>0</v>
      </c>
      <c r="K28" s="200">
        <f>SUM('прил3 '!M29)</f>
        <v>1.1000000000000001</v>
      </c>
      <c r="L28" s="36">
        <f t="shared" si="7"/>
        <v>0</v>
      </c>
      <c r="M28" s="236">
        <f>SUM('прил3 '!O29)</f>
        <v>1.1000000000000001</v>
      </c>
      <c r="N28" s="235">
        <f t="shared" si="8"/>
        <v>0</v>
      </c>
      <c r="O28" s="236">
        <f>SUM('прил3 '!Q29)</f>
        <v>1.1000000000000001</v>
      </c>
      <c r="P28" s="236">
        <f>SUM('прил3 '!R29)</f>
        <v>0</v>
      </c>
      <c r="Q28" s="236">
        <f>SUM('прил3 '!S29)</f>
        <v>1.1000000000000001</v>
      </c>
      <c r="R28" s="235" t="e">
        <f>SUM(#REF!-Q28)</f>
        <v>#REF!</v>
      </c>
      <c r="S28" s="236">
        <f>SUM('прил3 '!U29)</f>
        <v>1.1000000000000001</v>
      </c>
      <c r="T28" s="235">
        <f t="shared" si="0"/>
        <v>0</v>
      </c>
      <c r="U28" s="236">
        <f>SUM('прил3 '!W29)</f>
        <v>1.1000000000000001</v>
      </c>
      <c r="V28" s="235">
        <f t="shared" si="1"/>
        <v>0</v>
      </c>
      <c r="W28" s="236">
        <f>SUM('прил3 '!Y29)</f>
        <v>1.1000000000000001</v>
      </c>
      <c r="X28" s="235" t="e">
        <f>SUM(#REF!-W28)</f>
        <v>#REF!</v>
      </c>
      <c r="Y28" s="236">
        <f>SUM('прил3 '!AA29)</f>
        <v>1.1000000000000001</v>
      </c>
      <c r="Z28" s="235">
        <f t="shared" si="2"/>
        <v>0</v>
      </c>
      <c r="AA28" s="236">
        <f>SUM('прил3 '!AC29)</f>
        <v>1.1000000000000001</v>
      </c>
      <c r="AB28" s="236">
        <f>SUM('прил3 '!AD29)</f>
        <v>0</v>
      </c>
      <c r="AC28" s="200">
        <f>SUM('прил3 '!AE29)</f>
        <v>0</v>
      </c>
      <c r="AD28" s="351">
        <f>SUM('прил3 '!AF29)</f>
        <v>0</v>
      </c>
      <c r="AE28" s="349"/>
    </row>
    <row r="29" spans="1:31" ht="25.5" hidden="1">
      <c r="A29" s="45" t="s">
        <v>336</v>
      </c>
      <c r="B29" s="258"/>
      <c r="C29" s="78"/>
      <c r="D29" s="72" t="s">
        <v>337</v>
      </c>
      <c r="E29" s="257"/>
      <c r="F29" s="257"/>
      <c r="G29" s="200">
        <f>SUM('прил3 '!I30)</f>
        <v>1.1000000000000001</v>
      </c>
      <c r="H29" s="36">
        <f t="shared" si="5"/>
        <v>0</v>
      </c>
      <c r="I29" s="200">
        <f>SUM('прил3 '!K30)</f>
        <v>1.1000000000000001</v>
      </c>
      <c r="J29" s="36">
        <f t="shared" si="6"/>
        <v>0</v>
      </c>
      <c r="K29" s="200">
        <f>SUM('прил3 '!M30)</f>
        <v>1.1000000000000001</v>
      </c>
      <c r="L29" s="36">
        <f t="shared" si="7"/>
        <v>0</v>
      </c>
      <c r="M29" s="236">
        <f>SUM('прил3 '!O30)</f>
        <v>1.1000000000000001</v>
      </c>
      <c r="N29" s="235">
        <f t="shared" si="8"/>
        <v>0</v>
      </c>
      <c r="O29" s="236">
        <f>SUM('прил3 '!Q30)</f>
        <v>1.1000000000000001</v>
      </c>
      <c r="P29" s="236">
        <f>SUM('прил3 '!R30)</f>
        <v>0</v>
      </c>
      <c r="Q29" s="236">
        <f>SUM('прил3 '!S30)</f>
        <v>1.1000000000000001</v>
      </c>
      <c r="R29" s="235" t="e">
        <f>SUM(#REF!-Q29)</f>
        <v>#REF!</v>
      </c>
      <c r="S29" s="236">
        <f>SUM('прил3 '!U30)</f>
        <v>1.1000000000000001</v>
      </c>
      <c r="T29" s="235">
        <f t="shared" si="0"/>
        <v>0</v>
      </c>
      <c r="U29" s="236">
        <f>SUM('прил3 '!W30)</f>
        <v>1.1000000000000001</v>
      </c>
      <c r="V29" s="235">
        <f t="shared" si="1"/>
        <v>0</v>
      </c>
      <c r="W29" s="236">
        <f>SUM('прил3 '!Y30)</f>
        <v>1.1000000000000001</v>
      </c>
      <c r="X29" s="235" t="e">
        <f>SUM(#REF!-W29)</f>
        <v>#REF!</v>
      </c>
      <c r="Y29" s="236">
        <f>SUM('прил3 '!AA30)</f>
        <v>1.1000000000000001</v>
      </c>
      <c r="Z29" s="235">
        <f t="shared" si="2"/>
        <v>0</v>
      </c>
      <c r="AA29" s="236">
        <f>SUM('прил3 '!AC30)</f>
        <v>1.1000000000000001</v>
      </c>
      <c r="AB29" s="236">
        <f>SUM('прил3 '!AD30)</f>
        <v>0</v>
      </c>
      <c r="AC29" s="200">
        <f>SUM('прил3 '!AE30)</f>
        <v>0</v>
      </c>
      <c r="AD29" s="351">
        <f>SUM('прил3 '!AF30)</f>
        <v>0</v>
      </c>
      <c r="AE29" s="349"/>
    </row>
    <row r="30" spans="1:31" ht="25.5">
      <c r="A30" s="49" t="s">
        <v>339</v>
      </c>
      <c r="B30" s="258"/>
      <c r="C30" s="73"/>
      <c r="D30" s="72" t="s">
        <v>340</v>
      </c>
      <c r="E30" s="257"/>
      <c r="F30" s="257"/>
      <c r="G30" s="200">
        <f>SUM('прил3 '!I31)</f>
        <v>51.8</v>
      </c>
      <c r="H30" s="36">
        <f t="shared" si="5"/>
        <v>0</v>
      </c>
      <c r="I30" s="200">
        <f>SUM('прил3 '!K31)</f>
        <v>51.8</v>
      </c>
      <c r="J30" s="36">
        <f t="shared" si="6"/>
        <v>0</v>
      </c>
      <c r="K30" s="200">
        <f>SUM('прил3 '!M31)</f>
        <v>51.8</v>
      </c>
      <c r="L30" s="36">
        <f t="shared" si="7"/>
        <v>0</v>
      </c>
      <c r="M30" s="236">
        <f>SUM('прил3 '!O31)</f>
        <v>51.8</v>
      </c>
      <c r="N30" s="235">
        <f t="shared" si="8"/>
        <v>0</v>
      </c>
      <c r="O30" s="236">
        <f>SUM('прил3 '!Q31)</f>
        <v>51.8</v>
      </c>
      <c r="P30" s="236">
        <f>SUM('прил3 '!R31)</f>
        <v>0</v>
      </c>
      <c r="Q30" s="236">
        <f>SUM('прил3 '!S31)</f>
        <v>51.8</v>
      </c>
      <c r="R30" s="235" t="e">
        <f>SUM(#REF!-Q30)</f>
        <v>#REF!</v>
      </c>
      <c r="S30" s="236">
        <f>SUM('прил3 '!U31)</f>
        <v>51.8</v>
      </c>
      <c r="T30" s="235">
        <f t="shared" si="0"/>
        <v>0</v>
      </c>
      <c r="U30" s="236">
        <f>SUM('прил3 '!W31)</f>
        <v>51.8</v>
      </c>
      <c r="V30" s="235">
        <f t="shared" si="1"/>
        <v>0</v>
      </c>
      <c r="W30" s="236">
        <f>SUM('прил3 '!Y31)</f>
        <v>51.8</v>
      </c>
      <c r="X30" s="235" t="e">
        <f>SUM(#REF!-W30)</f>
        <v>#REF!</v>
      </c>
      <c r="Y30" s="236">
        <f>SUM('прил3 '!AA31)</f>
        <v>51.8</v>
      </c>
      <c r="Z30" s="235">
        <f t="shared" si="2"/>
        <v>0</v>
      </c>
      <c r="AA30" s="236">
        <f>SUM('прил3 '!AC31)</f>
        <v>51.8</v>
      </c>
      <c r="AB30" s="236">
        <f>SUM('прил3 '!AD31)</f>
        <v>0.8</v>
      </c>
      <c r="AC30" s="200">
        <f>SUM('прил3 '!AE31)</f>
        <v>18.8</v>
      </c>
      <c r="AD30" s="351">
        <f>SUM('прил3 '!AF31)</f>
        <v>18.8</v>
      </c>
      <c r="AE30" s="349">
        <f t="shared" si="3"/>
        <v>100</v>
      </c>
    </row>
    <row r="31" spans="1:31" ht="25.5">
      <c r="A31" s="32" t="s">
        <v>341</v>
      </c>
      <c r="B31" s="258"/>
      <c r="C31" s="73"/>
      <c r="D31" s="72" t="s">
        <v>342</v>
      </c>
      <c r="E31" s="257"/>
      <c r="F31" s="257"/>
      <c r="G31" s="200">
        <f>SUM('прил3 '!I32)</f>
        <v>51.8</v>
      </c>
      <c r="H31" s="36">
        <f t="shared" si="5"/>
        <v>0</v>
      </c>
      <c r="I31" s="200">
        <f>SUM('прил3 '!K32)</f>
        <v>51.8</v>
      </c>
      <c r="J31" s="36">
        <f t="shared" si="6"/>
        <v>0</v>
      </c>
      <c r="K31" s="200">
        <f>SUM('прил3 '!M32)</f>
        <v>51.8</v>
      </c>
      <c r="L31" s="36">
        <f t="shared" si="7"/>
        <v>0</v>
      </c>
      <c r="M31" s="236">
        <f>SUM('прил3 '!O32)</f>
        <v>51.8</v>
      </c>
      <c r="N31" s="235">
        <f t="shared" si="8"/>
        <v>0</v>
      </c>
      <c r="O31" s="236">
        <f>SUM('прил3 '!Q32)</f>
        <v>51.8</v>
      </c>
      <c r="P31" s="236">
        <f>SUM('прил3 '!R32)</f>
        <v>0</v>
      </c>
      <c r="Q31" s="236">
        <f>SUM('прил3 '!S32)</f>
        <v>51.8</v>
      </c>
      <c r="R31" s="235" t="e">
        <f>SUM(#REF!-Q31)</f>
        <v>#REF!</v>
      </c>
      <c r="S31" s="236">
        <f>SUM('прил3 '!U32)</f>
        <v>51.8</v>
      </c>
      <c r="T31" s="235">
        <f t="shared" si="0"/>
        <v>0</v>
      </c>
      <c r="U31" s="236">
        <f>SUM('прил3 '!W32)</f>
        <v>51.8</v>
      </c>
      <c r="V31" s="235">
        <f t="shared" si="1"/>
        <v>0</v>
      </c>
      <c r="W31" s="236">
        <f>SUM('прил3 '!Y32)</f>
        <v>51.8</v>
      </c>
      <c r="X31" s="235" t="e">
        <f>SUM(#REF!-W31)</f>
        <v>#REF!</v>
      </c>
      <c r="Y31" s="236">
        <f>SUM('прил3 '!AA32)</f>
        <v>51.8</v>
      </c>
      <c r="Z31" s="235">
        <f t="shared" si="2"/>
        <v>0</v>
      </c>
      <c r="AA31" s="236">
        <f>SUM('прил3 '!AC32)</f>
        <v>51.8</v>
      </c>
      <c r="AB31" s="236">
        <f>SUM('прил3 '!AD32)</f>
        <v>0.8</v>
      </c>
      <c r="AC31" s="200">
        <f>SUM('прил3 '!AE32)</f>
        <v>18.8</v>
      </c>
      <c r="AD31" s="351">
        <f>SUM('прил3 '!AF32)</f>
        <v>18.8</v>
      </c>
      <c r="AE31" s="349">
        <f t="shared" si="3"/>
        <v>100</v>
      </c>
    </row>
    <row r="32" spans="1:31" ht="25.5">
      <c r="A32" s="44" t="s">
        <v>343</v>
      </c>
      <c r="B32" s="258"/>
      <c r="C32" s="78">
        <v>6301000110</v>
      </c>
      <c r="D32" s="72"/>
      <c r="E32" s="257"/>
      <c r="F32" s="257"/>
      <c r="G32" s="200">
        <f>SUM('прил3 '!I33)</f>
        <v>87</v>
      </c>
      <c r="H32" s="36">
        <f t="shared" si="5"/>
        <v>0</v>
      </c>
      <c r="I32" s="200">
        <f>SUM('прил3 '!K33)</f>
        <v>87</v>
      </c>
      <c r="J32" s="36">
        <f t="shared" si="6"/>
        <v>0</v>
      </c>
      <c r="K32" s="200">
        <f>SUM('прил3 '!M33)</f>
        <v>87</v>
      </c>
      <c r="L32" s="36">
        <f t="shared" si="7"/>
        <v>0</v>
      </c>
      <c r="M32" s="236">
        <f>SUM('прил3 '!O33)</f>
        <v>87</v>
      </c>
      <c r="N32" s="235">
        <f t="shared" si="8"/>
        <v>18</v>
      </c>
      <c r="O32" s="236">
        <f>SUM('прил3 '!Q33)</f>
        <v>105</v>
      </c>
      <c r="P32" s="236">
        <f>SUM('прил3 '!R33)</f>
        <v>0</v>
      </c>
      <c r="Q32" s="236">
        <f>SUM('прил3 '!S33)</f>
        <v>105</v>
      </c>
      <c r="R32" s="235" t="e">
        <f>SUM(#REF!-Q32)</f>
        <v>#REF!</v>
      </c>
      <c r="S32" s="236">
        <f>SUM('прил3 '!U33)</f>
        <v>105</v>
      </c>
      <c r="T32" s="235">
        <f t="shared" si="0"/>
        <v>0</v>
      </c>
      <c r="U32" s="236">
        <f>SUM('прил3 '!W33)</f>
        <v>105</v>
      </c>
      <c r="V32" s="235">
        <f t="shared" si="1"/>
        <v>0</v>
      </c>
      <c r="W32" s="236">
        <f>SUM('прил3 '!Y33)</f>
        <v>105</v>
      </c>
      <c r="X32" s="235" t="e">
        <f>SUM(#REF!-W32)</f>
        <v>#REF!</v>
      </c>
      <c r="Y32" s="236">
        <f>SUM('прил3 '!AA33)</f>
        <v>105</v>
      </c>
      <c r="Z32" s="235">
        <f t="shared" si="2"/>
        <v>0</v>
      </c>
      <c r="AA32" s="236">
        <f>SUM('прил3 '!AC33)</f>
        <v>105</v>
      </c>
      <c r="AB32" s="236">
        <f>SUM('прил3 '!AD33)</f>
        <v>0</v>
      </c>
      <c r="AC32" s="200">
        <f>SUM('прил3 '!AE33)</f>
        <v>105</v>
      </c>
      <c r="AD32" s="351">
        <f>SUM('прил3 '!AF33)</f>
        <v>105</v>
      </c>
      <c r="AE32" s="349">
        <f t="shared" si="3"/>
        <v>100</v>
      </c>
    </row>
    <row r="33" spans="1:31" ht="51">
      <c r="A33" s="43" t="s">
        <v>334</v>
      </c>
      <c r="B33" s="258"/>
      <c r="C33" s="78"/>
      <c r="D33" s="72" t="s">
        <v>335</v>
      </c>
      <c r="E33" s="257"/>
      <c r="F33" s="257"/>
      <c r="G33" s="200">
        <f>SUM('прил3 '!I34)</f>
        <v>87</v>
      </c>
      <c r="H33" s="36">
        <f t="shared" si="5"/>
        <v>0</v>
      </c>
      <c r="I33" s="200">
        <f>SUM('прил3 '!K34)</f>
        <v>87</v>
      </c>
      <c r="J33" s="36">
        <f t="shared" si="6"/>
        <v>0</v>
      </c>
      <c r="K33" s="200">
        <f>SUM('прил3 '!M34)</f>
        <v>87</v>
      </c>
      <c r="L33" s="36">
        <f t="shared" si="7"/>
        <v>0</v>
      </c>
      <c r="M33" s="236">
        <f>SUM('прил3 '!O34)</f>
        <v>87</v>
      </c>
      <c r="N33" s="235">
        <f t="shared" si="8"/>
        <v>18</v>
      </c>
      <c r="O33" s="236">
        <f>SUM('прил3 '!Q34)</f>
        <v>105</v>
      </c>
      <c r="P33" s="236">
        <f>SUM('прил3 '!R34)</f>
        <v>0</v>
      </c>
      <c r="Q33" s="236">
        <f>SUM('прил3 '!S34)</f>
        <v>105</v>
      </c>
      <c r="R33" s="235" t="e">
        <f>SUM(#REF!-Q33)</f>
        <v>#REF!</v>
      </c>
      <c r="S33" s="236">
        <f>SUM('прил3 '!U34)</f>
        <v>105</v>
      </c>
      <c r="T33" s="235">
        <f t="shared" si="0"/>
        <v>0</v>
      </c>
      <c r="U33" s="236">
        <f>SUM('прил3 '!W34)</f>
        <v>105</v>
      </c>
      <c r="V33" s="235">
        <f t="shared" si="1"/>
        <v>0</v>
      </c>
      <c r="W33" s="236">
        <f>SUM('прил3 '!Y34)</f>
        <v>105</v>
      </c>
      <c r="X33" s="235" t="e">
        <f>SUM(#REF!-W33)</f>
        <v>#REF!</v>
      </c>
      <c r="Y33" s="236">
        <f>SUM('прил3 '!AA34)</f>
        <v>105</v>
      </c>
      <c r="Z33" s="235">
        <f t="shared" si="2"/>
        <v>0</v>
      </c>
      <c r="AA33" s="236">
        <f>SUM('прил3 '!AC34)</f>
        <v>105</v>
      </c>
      <c r="AB33" s="236">
        <f>SUM('прил3 '!AD34)</f>
        <v>0</v>
      </c>
      <c r="AC33" s="200">
        <f>SUM('прил3 '!AE34)</f>
        <v>105</v>
      </c>
      <c r="AD33" s="351">
        <f>SUM('прил3 '!AF34)</f>
        <v>105</v>
      </c>
      <c r="AE33" s="349">
        <f t="shared" si="3"/>
        <v>100</v>
      </c>
    </row>
    <row r="34" spans="1:31" ht="25.5">
      <c r="A34" s="45" t="s">
        <v>336</v>
      </c>
      <c r="B34" s="258"/>
      <c r="C34" s="78"/>
      <c r="D34" s="72" t="s">
        <v>337</v>
      </c>
      <c r="E34" s="257"/>
      <c r="F34" s="257"/>
      <c r="G34" s="200">
        <f>SUM('прил3 '!I35)</f>
        <v>87</v>
      </c>
      <c r="H34" s="36">
        <f t="shared" si="5"/>
        <v>0</v>
      </c>
      <c r="I34" s="200">
        <f>SUM('прил3 '!K35)</f>
        <v>87</v>
      </c>
      <c r="J34" s="36">
        <f t="shared" si="6"/>
        <v>0</v>
      </c>
      <c r="K34" s="200">
        <f>SUM('прил3 '!M35)</f>
        <v>87</v>
      </c>
      <c r="L34" s="36">
        <f t="shared" si="7"/>
        <v>0</v>
      </c>
      <c r="M34" s="236">
        <f>SUM('прил3 '!O35)</f>
        <v>87</v>
      </c>
      <c r="N34" s="235">
        <f t="shared" si="8"/>
        <v>18</v>
      </c>
      <c r="O34" s="236">
        <f>SUM('прил3 '!Q35)</f>
        <v>105</v>
      </c>
      <c r="P34" s="236">
        <f>SUM('прил3 '!R35)</f>
        <v>0</v>
      </c>
      <c r="Q34" s="236">
        <f>SUM('прил3 '!S35)</f>
        <v>105</v>
      </c>
      <c r="R34" s="235" t="e">
        <f>SUM(#REF!-Q34)</f>
        <v>#REF!</v>
      </c>
      <c r="S34" s="236">
        <f>SUM('прил3 '!U35)</f>
        <v>105</v>
      </c>
      <c r="T34" s="235">
        <f t="shared" si="0"/>
        <v>0</v>
      </c>
      <c r="U34" s="236">
        <f>SUM('прил3 '!W35)</f>
        <v>105</v>
      </c>
      <c r="V34" s="235">
        <f t="shared" si="1"/>
        <v>0</v>
      </c>
      <c r="W34" s="236">
        <f>SUM('прил3 '!Y35)</f>
        <v>105</v>
      </c>
      <c r="X34" s="235" t="e">
        <f>SUM(#REF!-W34)</f>
        <v>#REF!</v>
      </c>
      <c r="Y34" s="236">
        <f>SUM('прил3 '!AA35)</f>
        <v>105</v>
      </c>
      <c r="Z34" s="235">
        <f t="shared" si="2"/>
        <v>0</v>
      </c>
      <c r="AA34" s="236">
        <f>SUM('прил3 '!AC35)</f>
        <v>105</v>
      </c>
      <c r="AB34" s="236">
        <f>SUM('прил3 '!AD35)</f>
        <v>0</v>
      </c>
      <c r="AC34" s="200">
        <f>SUM('прил3 '!AE35)</f>
        <v>105</v>
      </c>
      <c r="AD34" s="351">
        <f>SUM('прил3 '!AF35)</f>
        <v>105</v>
      </c>
      <c r="AE34" s="349">
        <f t="shared" si="3"/>
        <v>100</v>
      </c>
    </row>
    <row r="35" spans="1:31" ht="38.25">
      <c r="A35" s="32" t="s">
        <v>740</v>
      </c>
      <c r="B35" s="258" t="s">
        <v>526</v>
      </c>
      <c r="C35" s="258"/>
      <c r="D35" s="258"/>
      <c r="E35" s="257" t="e">
        <f>E43+E47</f>
        <v>#REF!</v>
      </c>
      <c r="F35" s="257" t="e">
        <f>F43+F47</f>
        <v>#REF!</v>
      </c>
      <c r="G35" s="37">
        <f>G43+G36</f>
        <v>14991.900000000003</v>
      </c>
      <c r="H35" s="36">
        <f t="shared" si="5"/>
        <v>10</v>
      </c>
      <c r="I35" s="37">
        <f>I43+I36</f>
        <v>15001.900000000003</v>
      </c>
      <c r="J35" s="36">
        <f t="shared" si="6"/>
        <v>-100</v>
      </c>
      <c r="K35" s="37">
        <f>K43+K36</f>
        <v>14901.900000000003</v>
      </c>
      <c r="L35" s="36">
        <f t="shared" si="7"/>
        <v>10.699999999998909</v>
      </c>
      <c r="M35" s="236">
        <f>M43+M36</f>
        <v>14912.600000000002</v>
      </c>
      <c r="N35" s="235">
        <f t="shared" si="8"/>
        <v>0</v>
      </c>
      <c r="O35" s="236">
        <f>O43+O36</f>
        <v>14912.600000000002</v>
      </c>
      <c r="P35" s="236">
        <f>P43+P36</f>
        <v>0</v>
      </c>
      <c r="Q35" s="236">
        <f>Q43+Q36</f>
        <v>14912.600000000002</v>
      </c>
      <c r="R35" s="235" t="e">
        <f>SUM(#REF!-Q35)</f>
        <v>#REF!</v>
      </c>
      <c r="S35" s="236">
        <f>S43+S36</f>
        <v>13171.600000000002</v>
      </c>
      <c r="T35" s="235">
        <f t="shared" si="0"/>
        <v>0</v>
      </c>
      <c r="U35" s="236">
        <f>U43+U36</f>
        <v>13171.600000000002</v>
      </c>
      <c r="V35" s="235">
        <f t="shared" si="1"/>
        <v>0</v>
      </c>
      <c r="W35" s="236">
        <f>W43+W36</f>
        <v>13171.600000000002</v>
      </c>
      <c r="X35" s="235" t="e">
        <f>SUM(#REF!-W35)</f>
        <v>#REF!</v>
      </c>
      <c r="Y35" s="236">
        <f>Y43+Y36</f>
        <v>13446.400000000001</v>
      </c>
      <c r="Z35" s="235">
        <f t="shared" si="2"/>
        <v>-1429.8000000000011</v>
      </c>
      <c r="AA35" s="236">
        <f>AA43+AA36</f>
        <v>12016.6</v>
      </c>
      <c r="AB35" s="236">
        <f>AB43+AB36</f>
        <v>0</v>
      </c>
      <c r="AC35" s="200">
        <f>AC43+AC36</f>
        <v>12259.100000000002</v>
      </c>
      <c r="AD35" s="351">
        <f>AD43+AD36</f>
        <v>12224.800000000001</v>
      </c>
      <c r="AE35" s="349">
        <f t="shared" si="3"/>
        <v>99.720207845600413</v>
      </c>
    </row>
    <row r="36" spans="1:31" ht="0.75" customHeight="1">
      <c r="A36" s="49" t="s">
        <v>346</v>
      </c>
      <c r="B36" s="258"/>
      <c r="C36" s="258" t="s">
        <v>347</v>
      </c>
      <c r="D36" s="258"/>
      <c r="E36" s="257"/>
      <c r="F36" s="257"/>
      <c r="G36" s="200">
        <f>SUM('прил3 '!I37)</f>
        <v>24.7</v>
      </c>
      <c r="H36" s="36">
        <f t="shared" si="5"/>
        <v>0</v>
      </c>
      <c r="I36" s="200">
        <f>SUM('прил3 '!K37)</f>
        <v>24.7</v>
      </c>
      <c r="J36" s="36">
        <f t="shared" si="6"/>
        <v>0</v>
      </c>
      <c r="K36" s="200">
        <f>SUM('прил3 '!M37)</f>
        <v>24.7</v>
      </c>
      <c r="L36" s="36">
        <f t="shared" si="7"/>
        <v>-9.9999999999997868E-2</v>
      </c>
      <c r="M36" s="236">
        <f>SUM('прил3 '!O37)</f>
        <v>24.6</v>
      </c>
      <c r="N36" s="235">
        <f t="shared" si="8"/>
        <v>0</v>
      </c>
      <c r="O36" s="236">
        <f>SUM('прил3 '!Q37)</f>
        <v>24.6</v>
      </c>
      <c r="P36" s="236">
        <f>SUM('прил3 '!R37)</f>
        <v>0</v>
      </c>
      <c r="Q36" s="236">
        <f>SUM('прил3 '!S37)</f>
        <v>24.6</v>
      </c>
      <c r="R36" s="235" t="e">
        <f>SUM(#REF!-Q36)</f>
        <v>#REF!</v>
      </c>
      <c r="S36" s="236">
        <f>SUM('прил3 '!U37)</f>
        <v>24.6</v>
      </c>
      <c r="T36" s="235">
        <f t="shared" si="0"/>
        <v>0</v>
      </c>
      <c r="U36" s="236">
        <f>SUM('прил3 '!W37)</f>
        <v>24.6</v>
      </c>
      <c r="V36" s="235">
        <f t="shared" si="1"/>
        <v>0</v>
      </c>
      <c r="W36" s="236">
        <f>SUM('прил3 '!Y37)</f>
        <v>24.6</v>
      </c>
      <c r="X36" s="235" t="e">
        <f>SUM(#REF!-W36)</f>
        <v>#REF!</v>
      </c>
      <c r="Y36" s="236">
        <f>SUM('прил3 '!AA37)</f>
        <v>24.6</v>
      </c>
      <c r="Z36" s="235">
        <f t="shared" si="2"/>
        <v>-24.6</v>
      </c>
      <c r="AA36" s="236">
        <f>SUM('прил3 '!AC37)</f>
        <v>0</v>
      </c>
      <c r="AB36" s="236">
        <f>SUM('прил3 '!AD37)</f>
        <v>0</v>
      </c>
      <c r="AC36" s="200">
        <f>SUM('прил3 '!AE37)</f>
        <v>0</v>
      </c>
      <c r="AD36" s="351">
        <f>SUM('прил3 '!AF37)</f>
        <v>0</v>
      </c>
      <c r="AE36" s="349"/>
    </row>
    <row r="37" spans="1:31" ht="0.75" customHeight="1">
      <c r="A37" s="49" t="s">
        <v>348</v>
      </c>
      <c r="B37" s="258"/>
      <c r="C37" s="72" t="s">
        <v>349</v>
      </c>
      <c r="D37" s="258"/>
      <c r="E37" s="257"/>
      <c r="F37" s="257"/>
      <c r="G37" s="200">
        <f>SUM('прил3 '!I38)</f>
        <v>24.7</v>
      </c>
      <c r="H37" s="36">
        <f t="shared" si="5"/>
        <v>0</v>
      </c>
      <c r="I37" s="200">
        <f>SUM('прил3 '!K38)</f>
        <v>24.7</v>
      </c>
      <c r="J37" s="36">
        <f t="shared" si="6"/>
        <v>0</v>
      </c>
      <c r="K37" s="200">
        <f>SUM('прил3 '!M38)</f>
        <v>24.7</v>
      </c>
      <c r="L37" s="36">
        <f t="shared" si="7"/>
        <v>-9.9999999999997868E-2</v>
      </c>
      <c r="M37" s="236">
        <f>SUM('прил3 '!O38)</f>
        <v>24.6</v>
      </c>
      <c r="N37" s="235">
        <f t="shared" si="8"/>
        <v>0</v>
      </c>
      <c r="O37" s="236">
        <f>SUM('прил3 '!Q38)</f>
        <v>24.6</v>
      </c>
      <c r="P37" s="236">
        <f>SUM('прил3 '!R38)</f>
        <v>0</v>
      </c>
      <c r="Q37" s="236">
        <f>SUM('прил3 '!S38)</f>
        <v>24.6</v>
      </c>
      <c r="R37" s="235" t="e">
        <f>SUM(#REF!-Q37)</f>
        <v>#REF!</v>
      </c>
      <c r="S37" s="236">
        <f>SUM('прил3 '!U38)</f>
        <v>24.6</v>
      </c>
      <c r="T37" s="235">
        <f t="shared" si="0"/>
        <v>0</v>
      </c>
      <c r="U37" s="236">
        <f>SUM('прил3 '!W38)</f>
        <v>24.6</v>
      </c>
      <c r="V37" s="235">
        <f t="shared" si="1"/>
        <v>0</v>
      </c>
      <c r="W37" s="236">
        <f>SUM('прил3 '!Y38)</f>
        <v>24.6</v>
      </c>
      <c r="X37" s="235" t="e">
        <f>SUM(#REF!-W37)</f>
        <v>#REF!</v>
      </c>
      <c r="Y37" s="236">
        <f>SUM('прил3 '!AA38)</f>
        <v>24.6</v>
      </c>
      <c r="Z37" s="235">
        <f t="shared" si="2"/>
        <v>-24.6</v>
      </c>
      <c r="AA37" s="236">
        <f>SUM('прил3 '!AC38)</f>
        <v>0</v>
      </c>
      <c r="AB37" s="236">
        <f>SUM('прил3 '!AD38)</f>
        <v>0</v>
      </c>
      <c r="AC37" s="200">
        <f>SUM('прил3 '!AE38)</f>
        <v>0</v>
      </c>
      <c r="AD37" s="351">
        <f>SUM('прил3 '!AF38)</f>
        <v>0</v>
      </c>
      <c r="AE37" s="349"/>
    </row>
    <row r="38" spans="1:31" ht="63.75" hidden="1">
      <c r="A38" s="49" t="s">
        <v>850</v>
      </c>
      <c r="B38" s="258"/>
      <c r="C38" s="78">
        <v>1030072240</v>
      </c>
      <c r="D38" s="72"/>
      <c r="E38" s="74"/>
      <c r="F38" s="74"/>
      <c r="G38" s="200">
        <f>SUM('прил3 '!I39)</f>
        <v>24.7</v>
      </c>
      <c r="H38" s="36">
        <f t="shared" si="5"/>
        <v>0</v>
      </c>
      <c r="I38" s="200">
        <f>SUM('прил3 '!K39)</f>
        <v>24.7</v>
      </c>
      <c r="J38" s="36">
        <f t="shared" si="6"/>
        <v>0</v>
      </c>
      <c r="K38" s="200">
        <f>SUM('прил3 '!M39)</f>
        <v>24.7</v>
      </c>
      <c r="L38" s="36">
        <f t="shared" si="7"/>
        <v>-9.9999999999997868E-2</v>
      </c>
      <c r="M38" s="236">
        <f>SUM('прил3 '!O39)</f>
        <v>24.6</v>
      </c>
      <c r="N38" s="235">
        <f t="shared" si="8"/>
        <v>0</v>
      </c>
      <c r="O38" s="236">
        <f>SUM('прил3 '!Q39)</f>
        <v>24.6</v>
      </c>
      <c r="P38" s="236">
        <f>SUM('прил3 '!R39)</f>
        <v>0</v>
      </c>
      <c r="Q38" s="236">
        <f>SUM('прил3 '!S39)</f>
        <v>24.6</v>
      </c>
      <c r="R38" s="235" t="e">
        <f>SUM(#REF!-Q38)</f>
        <v>#REF!</v>
      </c>
      <c r="S38" s="236">
        <f>SUM('прил3 '!U39)</f>
        <v>24.6</v>
      </c>
      <c r="T38" s="235">
        <f t="shared" si="0"/>
        <v>0</v>
      </c>
      <c r="U38" s="236">
        <f>SUM('прил3 '!W39)</f>
        <v>24.6</v>
      </c>
      <c r="V38" s="235">
        <f t="shared" si="1"/>
        <v>0</v>
      </c>
      <c r="W38" s="236">
        <f>SUM('прил3 '!Y39)</f>
        <v>24.6</v>
      </c>
      <c r="X38" s="235" t="e">
        <f>SUM(#REF!-W38)</f>
        <v>#REF!</v>
      </c>
      <c r="Y38" s="236">
        <f>SUM('прил3 '!AA39)</f>
        <v>24.6</v>
      </c>
      <c r="Z38" s="235">
        <f t="shared" si="2"/>
        <v>-24.6</v>
      </c>
      <c r="AA38" s="236">
        <f>SUM('прил3 '!AC39)</f>
        <v>0</v>
      </c>
      <c r="AB38" s="236">
        <f>SUM('прил3 '!AD39)</f>
        <v>0</v>
      </c>
      <c r="AC38" s="200">
        <f>SUM('прил3 '!AE39)</f>
        <v>0</v>
      </c>
      <c r="AD38" s="351">
        <f>SUM('прил3 '!AF39)</f>
        <v>0</v>
      </c>
      <c r="AE38" s="349"/>
    </row>
    <row r="39" spans="1:31" ht="51" hidden="1">
      <c r="A39" s="43" t="s">
        <v>334</v>
      </c>
      <c r="B39" s="258"/>
      <c r="C39" s="78"/>
      <c r="D39" s="72" t="s">
        <v>335</v>
      </c>
      <c r="E39" s="74"/>
      <c r="F39" s="74"/>
      <c r="G39" s="200">
        <f>SUM('прил3 '!I40)</f>
        <v>16</v>
      </c>
      <c r="H39" s="36">
        <f t="shared" si="5"/>
        <v>0</v>
      </c>
      <c r="I39" s="200">
        <f>SUM('прил3 '!K40)</f>
        <v>16</v>
      </c>
      <c r="J39" s="36">
        <f t="shared" si="6"/>
        <v>0</v>
      </c>
      <c r="K39" s="200">
        <f>SUM('прил3 '!M40)</f>
        <v>16</v>
      </c>
      <c r="L39" s="36">
        <f t="shared" si="7"/>
        <v>3.1000000000000014</v>
      </c>
      <c r="M39" s="236">
        <f>SUM('прил3 '!O40)</f>
        <v>19.100000000000001</v>
      </c>
      <c r="N39" s="235">
        <f t="shared" si="8"/>
        <v>0</v>
      </c>
      <c r="O39" s="236">
        <f>SUM('прил3 '!Q40)</f>
        <v>19.100000000000001</v>
      </c>
      <c r="P39" s="236">
        <f>SUM('прил3 '!R40)</f>
        <v>0</v>
      </c>
      <c r="Q39" s="236">
        <f>SUM('прил3 '!S40)</f>
        <v>19.100000000000001</v>
      </c>
      <c r="R39" s="235" t="e">
        <f>SUM(#REF!-Q39)</f>
        <v>#REF!</v>
      </c>
      <c r="S39" s="236">
        <f>SUM('прил3 '!U40)</f>
        <v>19.100000000000001</v>
      </c>
      <c r="T39" s="235">
        <f t="shared" si="0"/>
        <v>0</v>
      </c>
      <c r="U39" s="236">
        <f>SUM('прил3 '!W40)</f>
        <v>19.100000000000001</v>
      </c>
      <c r="V39" s="235">
        <f t="shared" si="1"/>
        <v>0</v>
      </c>
      <c r="W39" s="236">
        <f>SUM('прил3 '!Y40)</f>
        <v>19.100000000000001</v>
      </c>
      <c r="X39" s="235" t="e">
        <f>SUM(#REF!-W39)</f>
        <v>#REF!</v>
      </c>
      <c r="Y39" s="236">
        <f>SUM('прил3 '!AA40)</f>
        <v>19.100000000000001</v>
      </c>
      <c r="Z39" s="235">
        <f t="shared" si="2"/>
        <v>-19.100000000000001</v>
      </c>
      <c r="AA39" s="236">
        <f>SUM('прил3 '!AC40)</f>
        <v>0</v>
      </c>
      <c r="AB39" s="236">
        <f>SUM('прил3 '!AD40)</f>
        <v>0</v>
      </c>
      <c r="AC39" s="200">
        <f>SUM('прил3 '!AE40)</f>
        <v>0</v>
      </c>
      <c r="AD39" s="351">
        <f>SUM('прил3 '!AF40)</f>
        <v>0</v>
      </c>
      <c r="AE39" s="349"/>
    </row>
    <row r="40" spans="1:31" ht="25.5" hidden="1">
      <c r="A40" s="45" t="s">
        <v>336</v>
      </c>
      <c r="B40" s="258"/>
      <c r="C40" s="78"/>
      <c r="D40" s="72" t="s">
        <v>337</v>
      </c>
      <c r="E40" s="74"/>
      <c r="F40" s="74"/>
      <c r="G40" s="200">
        <f>SUM('прил3 '!I41)</f>
        <v>16</v>
      </c>
      <c r="H40" s="36">
        <f t="shared" si="5"/>
        <v>0</v>
      </c>
      <c r="I40" s="200">
        <f>SUM('прил3 '!K41)</f>
        <v>16</v>
      </c>
      <c r="J40" s="36">
        <f t="shared" si="6"/>
        <v>0</v>
      </c>
      <c r="K40" s="200">
        <f>SUM('прил3 '!M41)</f>
        <v>16</v>
      </c>
      <c r="L40" s="36">
        <f t="shared" si="7"/>
        <v>3.1000000000000014</v>
      </c>
      <c r="M40" s="236">
        <f>SUM('прил3 '!O41)</f>
        <v>19.100000000000001</v>
      </c>
      <c r="N40" s="235">
        <f t="shared" si="8"/>
        <v>0</v>
      </c>
      <c r="O40" s="236">
        <f>SUM('прил3 '!Q41)</f>
        <v>19.100000000000001</v>
      </c>
      <c r="P40" s="236">
        <f>SUM('прил3 '!R41)</f>
        <v>0</v>
      </c>
      <c r="Q40" s="236">
        <f>SUM('прил3 '!S41)</f>
        <v>19.100000000000001</v>
      </c>
      <c r="R40" s="235" t="e">
        <f>SUM(#REF!-Q40)</f>
        <v>#REF!</v>
      </c>
      <c r="S40" s="236">
        <f>SUM('прил3 '!U41)</f>
        <v>19.100000000000001</v>
      </c>
      <c r="T40" s="235">
        <f t="shared" si="0"/>
        <v>0</v>
      </c>
      <c r="U40" s="236">
        <f>SUM('прил3 '!W41)</f>
        <v>19.100000000000001</v>
      </c>
      <c r="V40" s="235">
        <f t="shared" si="1"/>
        <v>0</v>
      </c>
      <c r="W40" s="236">
        <f>SUM('прил3 '!Y41)</f>
        <v>19.100000000000001</v>
      </c>
      <c r="X40" s="235" t="e">
        <f>SUM(#REF!-W40)</f>
        <v>#REF!</v>
      </c>
      <c r="Y40" s="236">
        <f>SUM('прил3 '!AA41)</f>
        <v>19.100000000000001</v>
      </c>
      <c r="Z40" s="235">
        <f t="shared" si="2"/>
        <v>-19.100000000000001</v>
      </c>
      <c r="AA40" s="236">
        <f>SUM('прил3 '!AC41)</f>
        <v>0</v>
      </c>
      <c r="AB40" s="236">
        <f>SUM('прил3 '!AD41)</f>
        <v>0</v>
      </c>
      <c r="AC40" s="200">
        <f>SUM('прил3 '!AE41)</f>
        <v>0</v>
      </c>
      <c r="AD40" s="351">
        <f>SUM('прил3 '!AF41)</f>
        <v>0</v>
      </c>
      <c r="AE40" s="349"/>
    </row>
    <row r="41" spans="1:31" ht="25.5" hidden="1">
      <c r="A41" s="49" t="s">
        <v>339</v>
      </c>
      <c r="B41" s="258"/>
      <c r="C41" s="78"/>
      <c r="D41" s="72" t="s">
        <v>340</v>
      </c>
      <c r="E41" s="74"/>
      <c r="F41" s="74"/>
      <c r="G41" s="200">
        <f>SUM('прил3 '!I42)</f>
        <v>8.6999999999999993</v>
      </c>
      <c r="H41" s="36">
        <f t="shared" si="5"/>
        <v>0</v>
      </c>
      <c r="I41" s="200">
        <f>SUM('прил3 '!K42)</f>
        <v>8.6999999999999993</v>
      </c>
      <c r="J41" s="36">
        <f t="shared" si="6"/>
        <v>0</v>
      </c>
      <c r="K41" s="200">
        <f>SUM('прил3 '!M42)</f>
        <v>8.6999999999999993</v>
      </c>
      <c r="L41" s="36">
        <f t="shared" si="7"/>
        <v>-3.1999999999999993</v>
      </c>
      <c r="M41" s="236">
        <f>SUM('прил3 '!O42)</f>
        <v>5.5</v>
      </c>
      <c r="N41" s="235">
        <f t="shared" si="8"/>
        <v>0</v>
      </c>
      <c r="O41" s="236">
        <f>SUM('прил3 '!Q42)</f>
        <v>5.5</v>
      </c>
      <c r="P41" s="236">
        <f>SUM('прил3 '!R42)</f>
        <v>0</v>
      </c>
      <c r="Q41" s="236">
        <f>SUM('прил3 '!S42)</f>
        <v>5.5</v>
      </c>
      <c r="R41" s="235" t="e">
        <f>SUM(#REF!-Q41)</f>
        <v>#REF!</v>
      </c>
      <c r="S41" s="236">
        <f>SUM('прил3 '!U42)</f>
        <v>5.5</v>
      </c>
      <c r="T41" s="235">
        <f t="shared" si="0"/>
        <v>0</v>
      </c>
      <c r="U41" s="236">
        <f>SUM('прил3 '!W42)</f>
        <v>5.5</v>
      </c>
      <c r="V41" s="235">
        <f t="shared" si="1"/>
        <v>0</v>
      </c>
      <c r="W41" s="236">
        <f>SUM('прил3 '!Y42)</f>
        <v>5.5</v>
      </c>
      <c r="X41" s="235" t="e">
        <f>SUM(#REF!-W41)</f>
        <v>#REF!</v>
      </c>
      <c r="Y41" s="236">
        <f>SUM('прил3 '!AA42)</f>
        <v>5.5</v>
      </c>
      <c r="Z41" s="235">
        <f t="shared" si="2"/>
        <v>-5.5</v>
      </c>
      <c r="AA41" s="236">
        <f>SUM('прил3 '!AC42)</f>
        <v>0</v>
      </c>
      <c r="AB41" s="236">
        <f>SUM('прил3 '!AD42)</f>
        <v>0</v>
      </c>
      <c r="AC41" s="200">
        <f>SUM('прил3 '!AE42)</f>
        <v>0</v>
      </c>
      <c r="AD41" s="351">
        <f>SUM('прил3 '!AF42)</f>
        <v>0</v>
      </c>
      <c r="AE41" s="349"/>
    </row>
    <row r="42" spans="1:31" ht="25.5" hidden="1">
      <c r="A42" s="32" t="s">
        <v>341</v>
      </c>
      <c r="B42" s="258"/>
      <c r="C42" s="78"/>
      <c r="D42" s="72" t="s">
        <v>342</v>
      </c>
      <c r="E42" s="74"/>
      <c r="F42" s="74"/>
      <c r="G42" s="200">
        <f>SUM('прил3 '!I43)</f>
        <v>8.6999999999999993</v>
      </c>
      <c r="H42" s="36">
        <f t="shared" si="5"/>
        <v>0</v>
      </c>
      <c r="I42" s="200">
        <f>SUM('прил3 '!K43)</f>
        <v>8.6999999999999993</v>
      </c>
      <c r="J42" s="36">
        <f t="shared" si="6"/>
        <v>0</v>
      </c>
      <c r="K42" s="200">
        <f>SUM('прил3 '!M43)</f>
        <v>8.6999999999999993</v>
      </c>
      <c r="L42" s="36">
        <f t="shared" si="7"/>
        <v>-3.1999999999999993</v>
      </c>
      <c r="M42" s="236">
        <f>SUM('прил3 '!O43)</f>
        <v>5.5</v>
      </c>
      <c r="N42" s="235">
        <f t="shared" si="8"/>
        <v>0</v>
      </c>
      <c r="O42" s="236">
        <f>SUM('прил3 '!Q43)</f>
        <v>5.5</v>
      </c>
      <c r="P42" s="236">
        <f>SUM('прил3 '!R43)</f>
        <v>0</v>
      </c>
      <c r="Q42" s="236">
        <f>SUM('прил3 '!S43)</f>
        <v>5.5</v>
      </c>
      <c r="R42" s="235" t="e">
        <f>SUM(#REF!-Q42)</f>
        <v>#REF!</v>
      </c>
      <c r="S42" s="236">
        <f>SUM('прил3 '!U43)</f>
        <v>5.5</v>
      </c>
      <c r="T42" s="235">
        <f t="shared" si="0"/>
        <v>0</v>
      </c>
      <c r="U42" s="236">
        <f>SUM('прил3 '!W43)</f>
        <v>5.5</v>
      </c>
      <c r="V42" s="235">
        <f t="shared" si="1"/>
        <v>0</v>
      </c>
      <c r="W42" s="236">
        <f>SUM('прил3 '!Y43)</f>
        <v>5.5</v>
      </c>
      <c r="X42" s="235" t="e">
        <f>SUM(#REF!-W42)</f>
        <v>#REF!</v>
      </c>
      <c r="Y42" s="236">
        <f>SUM('прил3 '!AA43)</f>
        <v>5.5</v>
      </c>
      <c r="Z42" s="235">
        <f t="shared" si="2"/>
        <v>-5.5</v>
      </c>
      <c r="AA42" s="236">
        <f>SUM('прил3 '!AC43)</f>
        <v>0</v>
      </c>
      <c r="AB42" s="236">
        <f>SUM('прил3 '!AD43)</f>
        <v>0</v>
      </c>
      <c r="AC42" s="200">
        <f>SUM('прил3 '!AE43)</f>
        <v>0</v>
      </c>
      <c r="AD42" s="351">
        <f>SUM('прил3 '!AF43)</f>
        <v>0</v>
      </c>
      <c r="AE42" s="349"/>
    </row>
    <row r="43" spans="1:31" ht="25.5">
      <c r="A43" s="44" t="s">
        <v>350</v>
      </c>
      <c r="B43" s="258"/>
      <c r="C43" s="78">
        <v>6600000000</v>
      </c>
      <c r="D43" s="72"/>
      <c r="E43" s="257">
        <f>E44</f>
        <v>10476.799999999999</v>
      </c>
      <c r="F43" s="257">
        <f>F44</f>
        <v>23.4</v>
      </c>
      <c r="G43" s="37">
        <f>G44+G47+G54+G59+G64+G69+G72+G82+G77+G85</f>
        <v>14967.200000000003</v>
      </c>
      <c r="H43" s="36">
        <f t="shared" si="5"/>
        <v>10</v>
      </c>
      <c r="I43" s="37">
        <f>I44+I47+I54+I59+I64+I69+I72+I82+I77+I85</f>
        <v>14977.200000000003</v>
      </c>
      <c r="J43" s="36">
        <f t="shared" si="6"/>
        <v>-100</v>
      </c>
      <c r="K43" s="37">
        <f>K44+K47+K54+K59+K64+K69+K72+K82+K77+K85</f>
        <v>14877.200000000003</v>
      </c>
      <c r="L43" s="36">
        <f t="shared" si="7"/>
        <v>10.799999999999272</v>
      </c>
      <c r="M43" s="236">
        <f>M44+M47+M54+M59+M64+M69+M72+M82+M77+M85</f>
        <v>14888.000000000002</v>
      </c>
      <c r="N43" s="235">
        <f t="shared" si="8"/>
        <v>0</v>
      </c>
      <c r="O43" s="236">
        <f>O44+O47+O54+O59+O64+O69+O72+O82+O77+O85</f>
        <v>14888.000000000002</v>
      </c>
      <c r="P43" s="236">
        <f>P44+P47+P54+P59+P64+P69+P72+P82+P77+P85</f>
        <v>0</v>
      </c>
      <c r="Q43" s="236">
        <f>Q44+Q47+Q54+Q59+Q64+Q69+Q72+Q82+Q77+Q85</f>
        <v>14888.000000000002</v>
      </c>
      <c r="R43" s="235" t="e">
        <f>SUM(#REF!-Q43)</f>
        <v>#REF!</v>
      </c>
      <c r="S43" s="236">
        <f>S44+S47+S54+S59+S64+S69+S72+S82+S77+S85</f>
        <v>13147.000000000002</v>
      </c>
      <c r="T43" s="235">
        <f t="shared" si="0"/>
        <v>0</v>
      </c>
      <c r="U43" s="236">
        <f>U44+U47+U54+U59+U64+U69+U72+U82+U77+U85</f>
        <v>13147.000000000002</v>
      </c>
      <c r="V43" s="235">
        <f t="shared" si="1"/>
        <v>0</v>
      </c>
      <c r="W43" s="236">
        <f>W44+W47+W54+W59+W64+W69+W72+W82+W77+W85</f>
        <v>13147.000000000002</v>
      </c>
      <c r="X43" s="235" t="e">
        <f>SUM(#REF!-W43)</f>
        <v>#REF!</v>
      </c>
      <c r="Y43" s="236">
        <f>Y44+Y47+Y54+Y59+Y64+Y69+Y72+Y82+Y77+Y85+Y88</f>
        <v>13421.800000000001</v>
      </c>
      <c r="Z43" s="235">
        <f t="shared" si="2"/>
        <v>-1405.2000000000007</v>
      </c>
      <c r="AA43" s="236">
        <f>AA44+AA47+AA54+AA59+AA64+AA69+AA72+AA82+AA77+AA85+AA88</f>
        <v>12016.6</v>
      </c>
      <c r="AB43" s="236">
        <f>AB44+AB47+AB54+AB59+AB64+AB69+AB72+AB82+AB77+AB85+AB88</f>
        <v>0</v>
      </c>
      <c r="AC43" s="200">
        <f>AC44+AC47+AC54+AC59+AC64+AC69+AC72+AC82+AC77+AC85+AC88</f>
        <v>12259.100000000002</v>
      </c>
      <c r="AD43" s="351">
        <f>AD44+AD47+AD54+AD59+AD64+AD69+AD72+AD82+AD77+AD85+AD88</f>
        <v>12224.800000000001</v>
      </c>
      <c r="AE43" s="349">
        <f t="shared" si="3"/>
        <v>99.720207845600413</v>
      </c>
    </row>
    <row r="44" spans="1:31" ht="25.5">
      <c r="A44" s="44" t="s">
        <v>333</v>
      </c>
      <c r="B44" s="258"/>
      <c r="C44" s="73" t="s">
        <v>351</v>
      </c>
      <c r="D44" s="72"/>
      <c r="E44" s="257">
        <f>E45</f>
        <v>10476.799999999999</v>
      </c>
      <c r="F44" s="257">
        <f>F45</f>
        <v>23.4</v>
      </c>
      <c r="G44" s="200">
        <f t="shared" ref="G44:AD45" si="10">G45</f>
        <v>9744.4</v>
      </c>
      <c r="H44" s="36">
        <f t="shared" si="5"/>
        <v>0</v>
      </c>
      <c r="I44" s="200">
        <f t="shared" si="10"/>
        <v>9744.4</v>
      </c>
      <c r="J44" s="36">
        <f t="shared" si="6"/>
        <v>0</v>
      </c>
      <c r="K44" s="200">
        <f t="shared" si="10"/>
        <v>9744.4</v>
      </c>
      <c r="L44" s="36">
        <f t="shared" si="7"/>
        <v>0</v>
      </c>
      <c r="M44" s="236">
        <f t="shared" si="10"/>
        <v>9744.4</v>
      </c>
      <c r="N44" s="235">
        <f t="shared" si="8"/>
        <v>0</v>
      </c>
      <c r="O44" s="236">
        <f t="shared" si="10"/>
        <v>9744.4</v>
      </c>
      <c r="P44" s="236">
        <f t="shared" si="10"/>
        <v>0</v>
      </c>
      <c r="Q44" s="236">
        <f t="shared" si="10"/>
        <v>9744.4</v>
      </c>
      <c r="R44" s="235" t="e">
        <f>SUM(#REF!-Q44)</f>
        <v>#REF!</v>
      </c>
      <c r="S44" s="236">
        <f t="shared" si="10"/>
        <v>8975.2000000000007</v>
      </c>
      <c r="T44" s="235">
        <f t="shared" si="0"/>
        <v>0</v>
      </c>
      <c r="U44" s="236">
        <f t="shared" si="10"/>
        <v>8975.2000000000007</v>
      </c>
      <c r="V44" s="235">
        <f t="shared" si="1"/>
        <v>0</v>
      </c>
      <c r="W44" s="236">
        <f t="shared" si="10"/>
        <v>8975.2000000000007</v>
      </c>
      <c r="X44" s="235" t="e">
        <f>SUM(#REF!-W44)</f>
        <v>#REF!</v>
      </c>
      <c r="Y44" s="236">
        <f t="shared" si="10"/>
        <v>8975.2000000000007</v>
      </c>
      <c r="Z44" s="235">
        <f t="shared" si="2"/>
        <v>-679.30000000000109</v>
      </c>
      <c r="AA44" s="236">
        <f t="shared" si="10"/>
        <v>8295.9</v>
      </c>
      <c r="AB44" s="236">
        <f t="shared" si="10"/>
        <v>0</v>
      </c>
      <c r="AC44" s="200">
        <f t="shared" si="10"/>
        <v>9396.7000000000007</v>
      </c>
      <c r="AD44" s="351">
        <f t="shared" si="10"/>
        <v>9396.7000000000007</v>
      </c>
      <c r="AE44" s="349">
        <f t="shared" si="3"/>
        <v>100</v>
      </c>
    </row>
    <row r="45" spans="1:31" ht="51">
      <c r="A45" s="43" t="s">
        <v>352</v>
      </c>
      <c r="B45" s="258"/>
      <c r="C45" s="73"/>
      <c r="D45" s="72" t="s">
        <v>335</v>
      </c>
      <c r="E45" s="257">
        <v>10476.799999999999</v>
      </c>
      <c r="F45" s="257">
        <v>23.4</v>
      </c>
      <c r="G45" s="199">
        <f t="shared" si="10"/>
        <v>9744.4</v>
      </c>
      <c r="H45" s="36">
        <f t="shared" si="5"/>
        <v>0</v>
      </c>
      <c r="I45" s="199">
        <f t="shared" si="10"/>
        <v>9744.4</v>
      </c>
      <c r="J45" s="36">
        <f t="shared" si="6"/>
        <v>0</v>
      </c>
      <c r="K45" s="199">
        <f t="shared" si="10"/>
        <v>9744.4</v>
      </c>
      <c r="L45" s="36">
        <f t="shared" si="7"/>
        <v>0</v>
      </c>
      <c r="M45" s="237">
        <f t="shared" si="10"/>
        <v>9744.4</v>
      </c>
      <c r="N45" s="235">
        <f t="shared" si="8"/>
        <v>0</v>
      </c>
      <c r="O45" s="237">
        <f t="shared" si="10"/>
        <v>9744.4</v>
      </c>
      <c r="P45" s="237">
        <f t="shared" si="10"/>
        <v>0</v>
      </c>
      <c r="Q45" s="237">
        <f t="shared" si="10"/>
        <v>9744.4</v>
      </c>
      <c r="R45" s="235" t="e">
        <f>SUM(#REF!-Q45)</f>
        <v>#REF!</v>
      </c>
      <c r="S45" s="237">
        <f t="shared" si="10"/>
        <v>8975.2000000000007</v>
      </c>
      <c r="T45" s="235">
        <f t="shared" si="0"/>
        <v>0</v>
      </c>
      <c r="U45" s="237">
        <f t="shared" si="10"/>
        <v>8975.2000000000007</v>
      </c>
      <c r="V45" s="235">
        <f t="shared" si="1"/>
        <v>0</v>
      </c>
      <c r="W45" s="237">
        <f t="shared" si="10"/>
        <v>8975.2000000000007</v>
      </c>
      <c r="X45" s="235" t="e">
        <f>SUM(#REF!-W45)</f>
        <v>#REF!</v>
      </c>
      <c r="Y45" s="237">
        <f t="shared" si="10"/>
        <v>8975.2000000000007</v>
      </c>
      <c r="Z45" s="235">
        <f t="shared" si="2"/>
        <v>-679.30000000000109</v>
      </c>
      <c r="AA45" s="237">
        <f t="shared" si="10"/>
        <v>8295.9</v>
      </c>
      <c r="AB45" s="237">
        <f t="shared" si="10"/>
        <v>0</v>
      </c>
      <c r="AC45" s="199">
        <f t="shared" si="10"/>
        <v>9396.7000000000007</v>
      </c>
      <c r="AD45" s="199">
        <f t="shared" si="10"/>
        <v>9396.7000000000007</v>
      </c>
      <c r="AE45" s="349">
        <f t="shared" si="3"/>
        <v>100</v>
      </c>
    </row>
    <row r="46" spans="1:31" ht="25.5">
      <c r="A46" s="45" t="s">
        <v>336</v>
      </c>
      <c r="B46" s="258"/>
      <c r="C46" s="73"/>
      <c r="D46" s="72" t="s">
        <v>337</v>
      </c>
      <c r="E46" s="257"/>
      <c r="F46" s="257"/>
      <c r="G46" s="199">
        <f>SUM('прил3 '!I47)</f>
        <v>9744.4</v>
      </c>
      <c r="H46" s="36">
        <f t="shared" si="5"/>
        <v>0</v>
      </c>
      <c r="I46" s="199">
        <f>SUM('прил3 '!K47)</f>
        <v>9744.4</v>
      </c>
      <c r="J46" s="36">
        <f t="shared" si="6"/>
        <v>0</v>
      </c>
      <c r="K46" s="199">
        <f>SUM('прил3 '!M47)</f>
        <v>9744.4</v>
      </c>
      <c r="L46" s="36">
        <f t="shared" si="7"/>
        <v>0</v>
      </c>
      <c r="M46" s="237">
        <f>SUM('прил3 '!O47)</f>
        <v>9744.4</v>
      </c>
      <c r="N46" s="235">
        <f t="shared" si="8"/>
        <v>0</v>
      </c>
      <c r="O46" s="237">
        <f>SUM('прил3 '!Q47)</f>
        <v>9744.4</v>
      </c>
      <c r="P46" s="237">
        <f>SUM('прил3 '!R47)</f>
        <v>0</v>
      </c>
      <c r="Q46" s="237">
        <f>SUM('прил3 '!S47)</f>
        <v>9744.4</v>
      </c>
      <c r="R46" s="235" t="e">
        <f>SUM(#REF!-Q46)</f>
        <v>#REF!</v>
      </c>
      <c r="S46" s="237">
        <f>SUM('прил3 '!U47)</f>
        <v>8975.2000000000007</v>
      </c>
      <c r="T46" s="235">
        <f t="shared" si="0"/>
        <v>0</v>
      </c>
      <c r="U46" s="237">
        <f>SUM('прил3 '!W47)</f>
        <v>8975.2000000000007</v>
      </c>
      <c r="V46" s="235">
        <f t="shared" si="1"/>
        <v>0</v>
      </c>
      <c r="W46" s="237">
        <f>SUM('прил3 '!Y47)</f>
        <v>8975.2000000000007</v>
      </c>
      <c r="X46" s="235" t="e">
        <f>SUM(#REF!-W46)</f>
        <v>#REF!</v>
      </c>
      <c r="Y46" s="237">
        <f>SUM('прил3 '!AA47)</f>
        <v>8975.2000000000007</v>
      </c>
      <c r="Z46" s="235">
        <f t="shared" si="2"/>
        <v>-679.30000000000109</v>
      </c>
      <c r="AA46" s="237">
        <f>SUM('прил3 '!AC47)</f>
        <v>8295.9</v>
      </c>
      <c r="AB46" s="237">
        <f>SUM('прил3 '!AD47)</f>
        <v>0</v>
      </c>
      <c r="AC46" s="199">
        <f>SUM('прил3 '!AE47)</f>
        <v>9396.7000000000007</v>
      </c>
      <c r="AD46" s="199">
        <f>SUM('прил3 '!AF47)</f>
        <v>9396.7000000000007</v>
      </c>
      <c r="AE46" s="349">
        <f t="shared" si="3"/>
        <v>100</v>
      </c>
    </row>
    <row r="47" spans="1:31" ht="25.5">
      <c r="A47" s="44" t="s">
        <v>338</v>
      </c>
      <c r="B47" s="258"/>
      <c r="C47" s="246" t="s">
        <v>353</v>
      </c>
      <c r="D47" s="72"/>
      <c r="E47" s="257" t="e">
        <f>#REF!</f>
        <v>#REF!</v>
      </c>
      <c r="F47" s="257" t="e">
        <f>#REF!</f>
        <v>#REF!</v>
      </c>
      <c r="G47" s="199">
        <f>SUM('прил3 '!I48)</f>
        <v>1176.1000000000001</v>
      </c>
      <c r="H47" s="36">
        <f t="shared" si="5"/>
        <v>0</v>
      </c>
      <c r="I47" s="199">
        <f>SUM('прил3 '!K48)</f>
        <v>1176.1000000000001</v>
      </c>
      <c r="J47" s="36">
        <f t="shared" si="6"/>
        <v>-100</v>
      </c>
      <c r="K47" s="199">
        <f>SUM('прил3 '!M48)</f>
        <v>1076.1000000000001</v>
      </c>
      <c r="L47" s="36">
        <f t="shared" si="7"/>
        <v>10.799999999999955</v>
      </c>
      <c r="M47" s="237">
        <f>SUM('прил3 '!O48)</f>
        <v>1086.9000000000001</v>
      </c>
      <c r="N47" s="235">
        <f t="shared" si="8"/>
        <v>0</v>
      </c>
      <c r="O47" s="237">
        <f>SUM('прил3 '!Q48)</f>
        <v>1086.9000000000001</v>
      </c>
      <c r="P47" s="237">
        <f>SUM('прил3 '!R48)</f>
        <v>0</v>
      </c>
      <c r="Q47" s="237">
        <f>SUM('прил3 '!S48)</f>
        <v>1086.9000000000001</v>
      </c>
      <c r="R47" s="235" t="e">
        <f>SUM(#REF!-Q47)</f>
        <v>#REF!</v>
      </c>
      <c r="S47" s="237">
        <f>SUM('прил3 '!U48)</f>
        <v>1099.5999999999999</v>
      </c>
      <c r="T47" s="235">
        <f t="shared" si="0"/>
        <v>0</v>
      </c>
      <c r="U47" s="237">
        <f>SUM('прил3 '!W48)</f>
        <v>1099.5999999999999</v>
      </c>
      <c r="V47" s="235">
        <f t="shared" si="1"/>
        <v>0</v>
      </c>
      <c r="W47" s="237">
        <f>SUM('прил3 '!Y48)</f>
        <v>1099.5999999999999</v>
      </c>
      <c r="X47" s="235" t="e">
        <f>SUM(#REF!-W47)</f>
        <v>#REF!</v>
      </c>
      <c r="Y47" s="237">
        <f>SUM('прил3 '!AA48)</f>
        <v>1099.5999999999999</v>
      </c>
      <c r="Z47" s="235">
        <f t="shared" si="2"/>
        <v>-740.39999999999986</v>
      </c>
      <c r="AA47" s="237">
        <f>SUM('прил3 '!AC48)</f>
        <v>359.20000000000005</v>
      </c>
      <c r="AB47" s="237">
        <f>SUM('прил3 '!AD48)</f>
        <v>0</v>
      </c>
      <c r="AC47" s="199">
        <f>SUM('прил3 '!AE48)</f>
        <v>308.7</v>
      </c>
      <c r="AD47" s="199">
        <f>SUM('прил3 '!AF48)</f>
        <v>308.7</v>
      </c>
      <c r="AE47" s="349">
        <f t="shared" si="3"/>
        <v>100</v>
      </c>
    </row>
    <row r="48" spans="1:31" ht="51">
      <c r="A48" s="43" t="s">
        <v>352</v>
      </c>
      <c r="B48" s="258"/>
      <c r="C48" s="73"/>
      <c r="D48" s="72" t="s">
        <v>335</v>
      </c>
      <c r="E48" s="257"/>
      <c r="F48" s="257"/>
      <c r="G48" s="199">
        <f>SUM('прил3 '!I49)</f>
        <v>40</v>
      </c>
      <c r="H48" s="36">
        <f t="shared" si="5"/>
        <v>0</v>
      </c>
      <c r="I48" s="199">
        <f>SUM('прил3 '!K49)</f>
        <v>40</v>
      </c>
      <c r="J48" s="36">
        <f t="shared" si="6"/>
        <v>0</v>
      </c>
      <c r="K48" s="199">
        <f>SUM('прил3 '!M49)</f>
        <v>40</v>
      </c>
      <c r="L48" s="36">
        <f t="shared" si="7"/>
        <v>0</v>
      </c>
      <c r="M48" s="237">
        <f>SUM('прил3 '!O49)</f>
        <v>40</v>
      </c>
      <c r="N48" s="235">
        <f t="shared" si="8"/>
        <v>0</v>
      </c>
      <c r="O48" s="237">
        <f>SUM('прил3 '!Q49)</f>
        <v>40</v>
      </c>
      <c r="P48" s="237">
        <f>SUM('прил3 '!R49)</f>
        <v>0</v>
      </c>
      <c r="Q48" s="237">
        <f>SUM('прил3 '!S49)</f>
        <v>40</v>
      </c>
      <c r="R48" s="235" t="e">
        <f>SUM(#REF!-Q48)</f>
        <v>#REF!</v>
      </c>
      <c r="S48" s="237">
        <f>SUM('прил3 '!U49)</f>
        <v>40</v>
      </c>
      <c r="T48" s="235">
        <f t="shared" si="0"/>
        <v>0</v>
      </c>
      <c r="U48" s="237">
        <f>SUM('прил3 '!W49)</f>
        <v>40</v>
      </c>
      <c r="V48" s="235">
        <f t="shared" si="1"/>
        <v>0</v>
      </c>
      <c r="W48" s="237">
        <f>SUM('прил3 '!Y49)</f>
        <v>40</v>
      </c>
      <c r="X48" s="235" t="e">
        <f>SUM(#REF!-W48)</f>
        <v>#REF!</v>
      </c>
      <c r="Y48" s="237">
        <f>SUM('прил3 '!AA49)</f>
        <v>50</v>
      </c>
      <c r="Z48" s="235">
        <f t="shared" si="2"/>
        <v>0.5</v>
      </c>
      <c r="AA48" s="237">
        <f>SUM('прил3 '!AC49)</f>
        <v>50.5</v>
      </c>
      <c r="AB48" s="237">
        <f>SUM('прил3 '!AD49)</f>
        <v>0</v>
      </c>
      <c r="AC48" s="199">
        <f>SUM('прил3 '!AE49)</f>
        <v>50.3</v>
      </c>
      <c r="AD48" s="199">
        <f>SUM('прил3 '!AF49)</f>
        <v>50.3</v>
      </c>
      <c r="AE48" s="349">
        <f t="shared" si="3"/>
        <v>100</v>
      </c>
    </row>
    <row r="49" spans="1:31" ht="25.5">
      <c r="A49" s="45" t="s">
        <v>336</v>
      </c>
      <c r="B49" s="258"/>
      <c r="C49" s="73"/>
      <c r="D49" s="72" t="s">
        <v>337</v>
      </c>
      <c r="E49" s="257"/>
      <c r="F49" s="257"/>
      <c r="G49" s="199">
        <f>SUM('прил3 '!I50)</f>
        <v>40</v>
      </c>
      <c r="H49" s="36">
        <f t="shared" si="5"/>
        <v>0</v>
      </c>
      <c r="I49" s="199">
        <f>SUM('прил3 '!K50)</f>
        <v>40</v>
      </c>
      <c r="J49" s="36">
        <f t="shared" si="6"/>
        <v>0</v>
      </c>
      <c r="K49" s="199">
        <f>SUM('прил3 '!M50)</f>
        <v>40</v>
      </c>
      <c r="L49" s="36">
        <f t="shared" si="7"/>
        <v>0</v>
      </c>
      <c r="M49" s="237">
        <f>SUM('прил3 '!O50)</f>
        <v>40</v>
      </c>
      <c r="N49" s="235">
        <f t="shared" si="8"/>
        <v>0</v>
      </c>
      <c r="O49" s="237">
        <f>SUM('прил3 '!Q50)</f>
        <v>40</v>
      </c>
      <c r="P49" s="237">
        <f>SUM('прил3 '!R50)</f>
        <v>0</v>
      </c>
      <c r="Q49" s="237">
        <f>SUM('прил3 '!S50)</f>
        <v>40</v>
      </c>
      <c r="R49" s="235" t="e">
        <f>SUM(#REF!-Q49)</f>
        <v>#REF!</v>
      </c>
      <c r="S49" s="237">
        <f>SUM('прил3 '!U50)</f>
        <v>40</v>
      </c>
      <c r="T49" s="235">
        <f t="shared" si="0"/>
        <v>0</v>
      </c>
      <c r="U49" s="237">
        <f>SUM('прил3 '!W50)</f>
        <v>40</v>
      </c>
      <c r="V49" s="235">
        <f t="shared" si="1"/>
        <v>0</v>
      </c>
      <c r="W49" s="237">
        <f>SUM('прил3 '!Y50)</f>
        <v>40</v>
      </c>
      <c r="X49" s="235" t="e">
        <f>SUM(#REF!-W49)</f>
        <v>#REF!</v>
      </c>
      <c r="Y49" s="237">
        <f>SUM('прил3 '!AA50)</f>
        <v>50</v>
      </c>
      <c r="Z49" s="235">
        <f t="shared" si="2"/>
        <v>0.5</v>
      </c>
      <c r="AA49" s="237">
        <f>SUM('прил3 '!AC50)</f>
        <v>50.5</v>
      </c>
      <c r="AB49" s="237">
        <f>SUM('прил3 '!AD50)</f>
        <v>0</v>
      </c>
      <c r="AC49" s="199">
        <f>SUM('прил3 '!AE50)</f>
        <v>50.3</v>
      </c>
      <c r="AD49" s="199">
        <f>SUM('прил3 '!AF50)</f>
        <v>50.3</v>
      </c>
      <c r="AE49" s="349">
        <f t="shared" si="3"/>
        <v>100</v>
      </c>
    </row>
    <row r="50" spans="1:31" ht="25.5">
      <c r="A50" s="49" t="s">
        <v>339</v>
      </c>
      <c r="B50" s="258"/>
      <c r="C50" s="73"/>
      <c r="D50" s="72" t="s">
        <v>340</v>
      </c>
      <c r="E50" s="257"/>
      <c r="F50" s="257"/>
      <c r="G50" s="199">
        <f>SUM('прил3 '!I51)</f>
        <v>1091.2</v>
      </c>
      <c r="H50" s="36">
        <f t="shared" si="5"/>
        <v>0</v>
      </c>
      <c r="I50" s="199">
        <f>SUM('прил3 '!K51)</f>
        <v>1091.2</v>
      </c>
      <c r="J50" s="36">
        <f t="shared" si="6"/>
        <v>-100</v>
      </c>
      <c r="K50" s="199">
        <f>SUM('прил3 '!M51)</f>
        <v>991.2</v>
      </c>
      <c r="L50" s="36">
        <f t="shared" si="7"/>
        <v>10.799999999999955</v>
      </c>
      <c r="M50" s="237">
        <f>SUM('прил3 '!O51)</f>
        <v>1002</v>
      </c>
      <c r="N50" s="235">
        <f t="shared" si="8"/>
        <v>0</v>
      </c>
      <c r="O50" s="237">
        <f>SUM('прил3 '!Q51)</f>
        <v>1002</v>
      </c>
      <c r="P50" s="237">
        <f>SUM('прил3 '!R51)</f>
        <v>0</v>
      </c>
      <c r="Q50" s="237">
        <f>SUM('прил3 '!S51)</f>
        <v>1002</v>
      </c>
      <c r="R50" s="235" t="e">
        <f>SUM(#REF!-Q50)</f>
        <v>#REF!</v>
      </c>
      <c r="S50" s="237">
        <f>SUM('прил3 '!U51)</f>
        <v>1002</v>
      </c>
      <c r="T50" s="235">
        <f t="shared" si="0"/>
        <v>0</v>
      </c>
      <c r="U50" s="237">
        <f>SUM('прил3 '!W51)</f>
        <v>1002</v>
      </c>
      <c r="V50" s="235">
        <f t="shared" si="1"/>
        <v>0</v>
      </c>
      <c r="W50" s="237">
        <f>SUM('прил3 '!Y51)</f>
        <v>1002</v>
      </c>
      <c r="X50" s="235" t="e">
        <f>SUM(#REF!-W50)</f>
        <v>#REF!</v>
      </c>
      <c r="Y50" s="237">
        <f>SUM('прил3 '!AA51)</f>
        <v>992</v>
      </c>
      <c r="Z50" s="235">
        <f t="shared" si="2"/>
        <v>-700.9</v>
      </c>
      <c r="AA50" s="237">
        <f>SUM('прил3 '!AC51)</f>
        <v>291.10000000000002</v>
      </c>
      <c r="AB50" s="237">
        <f>SUM('прил3 '!AD51)</f>
        <v>0</v>
      </c>
      <c r="AC50" s="199">
        <f>SUM('прил3 '!AE51)</f>
        <v>248.1</v>
      </c>
      <c r="AD50" s="199">
        <f>SUM('прил3 '!AF51)</f>
        <v>248.1</v>
      </c>
      <c r="AE50" s="349">
        <f t="shared" si="3"/>
        <v>100</v>
      </c>
    </row>
    <row r="51" spans="1:31" ht="25.5">
      <c r="A51" s="32" t="s">
        <v>341</v>
      </c>
      <c r="B51" s="258"/>
      <c r="C51" s="73"/>
      <c r="D51" s="72" t="s">
        <v>342</v>
      </c>
      <c r="E51" s="257"/>
      <c r="F51" s="257"/>
      <c r="G51" s="199">
        <f>SUM('прил3 '!I52)</f>
        <v>1091.2</v>
      </c>
      <c r="H51" s="36">
        <f t="shared" si="5"/>
        <v>0</v>
      </c>
      <c r="I51" s="199">
        <f>SUM('прил3 '!K52)</f>
        <v>1091.2</v>
      </c>
      <c r="J51" s="36">
        <f t="shared" si="6"/>
        <v>-100</v>
      </c>
      <c r="K51" s="199">
        <f>SUM('прил3 '!M52)</f>
        <v>991.2</v>
      </c>
      <c r="L51" s="36">
        <f t="shared" si="7"/>
        <v>10.799999999999955</v>
      </c>
      <c r="M51" s="237">
        <f>SUM('прил3 '!O52)</f>
        <v>1002</v>
      </c>
      <c r="N51" s="235">
        <f t="shared" si="8"/>
        <v>0</v>
      </c>
      <c r="O51" s="237">
        <f>SUM('прил3 '!Q52)</f>
        <v>1002</v>
      </c>
      <c r="P51" s="237">
        <f>SUM('прил3 '!R52)</f>
        <v>0</v>
      </c>
      <c r="Q51" s="237">
        <f>SUM('прил3 '!S52)</f>
        <v>1002</v>
      </c>
      <c r="R51" s="235" t="e">
        <f>SUM(#REF!-Q51)</f>
        <v>#REF!</v>
      </c>
      <c r="S51" s="237">
        <f>SUM('прил3 '!U52)</f>
        <v>1002</v>
      </c>
      <c r="T51" s="235">
        <f t="shared" si="0"/>
        <v>0</v>
      </c>
      <c r="U51" s="237">
        <f>SUM('прил3 '!W52)</f>
        <v>1002</v>
      </c>
      <c r="V51" s="235">
        <f t="shared" si="1"/>
        <v>0</v>
      </c>
      <c r="W51" s="237">
        <f>SUM('прил3 '!Y52)</f>
        <v>1002</v>
      </c>
      <c r="X51" s="235" t="e">
        <f>SUM(#REF!-W51)</f>
        <v>#REF!</v>
      </c>
      <c r="Y51" s="237">
        <f>SUM('прил3 '!AA52)</f>
        <v>992</v>
      </c>
      <c r="Z51" s="235">
        <f t="shared" si="2"/>
        <v>-700.9</v>
      </c>
      <c r="AA51" s="237">
        <f>SUM('прил3 '!AC52)</f>
        <v>291.10000000000002</v>
      </c>
      <c r="AB51" s="237">
        <f>SUM('прил3 '!AD52)</f>
        <v>0</v>
      </c>
      <c r="AC51" s="199">
        <f>SUM('прил3 '!AE52)</f>
        <v>248.1</v>
      </c>
      <c r="AD51" s="199">
        <f>SUM('прил3 '!AF52)</f>
        <v>248.1</v>
      </c>
      <c r="AE51" s="349">
        <f t="shared" si="3"/>
        <v>100</v>
      </c>
    </row>
    <row r="52" spans="1:31">
      <c r="A52" s="49" t="s">
        <v>354</v>
      </c>
      <c r="B52" s="258"/>
      <c r="C52" s="73"/>
      <c r="D52" s="72" t="s">
        <v>355</v>
      </c>
      <c r="E52" s="257"/>
      <c r="F52" s="257"/>
      <c r="G52" s="199">
        <f>SUM('прил3 '!I53)</f>
        <v>44.9</v>
      </c>
      <c r="H52" s="36">
        <f t="shared" si="5"/>
        <v>0</v>
      </c>
      <c r="I52" s="199">
        <f>SUM('прил3 '!K53)</f>
        <v>44.9</v>
      </c>
      <c r="J52" s="36">
        <f t="shared" si="6"/>
        <v>0</v>
      </c>
      <c r="K52" s="199">
        <f>SUM('прил3 '!M53)</f>
        <v>44.9</v>
      </c>
      <c r="L52" s="36">
        <f t="shared" si="7"/>
        <v>0</v>
      </c>
      <c r="M52" s="237">
        <f>SUM('прил3 '!O53)</f>
        <v>44.9</v>
      </c>
      <c r="N52" s="235">
        <f t="shared" si="8"/>
        <v>0</v>
      </c>
      <c r="O52" s="237">
        <f>SUM('прил3 '!Q53)</f>
        <v>44.9</v>
      </c>
      <c r="P52" s="237">
        <f>SUM('прил3 '!R53)</f>
        <v>0</v>
      </c>
      <c r="Q52" s="237">
        <f>SUM('прил3 '!S53)</f>
        <v>44.9</v>
      </c>
      <c r="R52" s="235" t="e">
        <f>SUM(#REF!-Q52)</f>
        <v>#REF!</v>
      </c>
      <c r="S52" s="237">
        <f>SUM('прил3 '!U53)</f>
        <v>57.6</v>
      </c>
      <c r="T52" s="235">
        <f t="shared" si="0"/>
        <v>0</v>
      </c>
      <c r="U52" s="237">
        <f>SUM('прил3 '!W53)</f>
        <v>57.6</v>
      </c>
      <c r="V52" s="235">
        <f t="shared" si="1"/>
        <v>0</v>
      </c>
      <c r="W52" s="237">
        <f>SUM('прил3 '!Y53)</f>
        <v>57.6</v>
      </c>
      <c r="X52" s="235" t="e">
        <f>SUM(#REF!-W52)</f>
        <v>#REF!</v>
      </c>
      <c r="Y52" s="237">
        <f>SUM('прил3 '!AA53)</f>
        <v>57.6</v>
      </c>
      <c r="Z52" s="235">
        <f t="shared" si="2"/>
        <v>-40</v>
      </c>
      <c r="AA52" s="237">
        <f>SUM('прил3 '!AC53)</f>
        <v>17.600000000000001</v>
      </c>
      <c r="AB52" s="237">
        <f>SUM('прил3 '!AD53)</f>
        <v>0</v>
      </c>
      <c r="AC52" s="199">
        <f>SUM('прил3 '!AE53)</f>
        <v>10.3</v>
      </c>
      <c r="AD52" s="199">
        <f>SUM('прил3 '!AF53)</f>
        <v>10.3</v>
      </c>
      <c r="AE52" s="349">
        <f t="shared" si="3"/>
        <v>100</v>
      </c>
    </row>
    <row r="53" spans="1:31">
      <c r="A53" s="32" t="s">
        <v>356</v>
      </c>
      <c r="B53" s="258"/>
      <c r="C53" s="73"/>
      <c r="D53" s="72" t="s">
        <v>0</v>
      </c>
      <c r="E53" s="257"/>
      <c r="F53" s="257"/>
      <c r="G53" s="199">
        <f>SUM('прил3 '!I54)</f>
        <v>44.9</v>
      </c>
      <c r="H53" s="36">
        <f t="shared" si="5"/>
        <v>0</v>
      </c>
      <c r="I53" s="199">
        <f>SUM('прил3 '!K54)</f>
        <v>44.9</v>
      </c>
      <c r="J53" s="36">
        <f t="shared" si="6"/>
        <v>0</v>
      </c>
      <c r="K53" s="199">
        <f>SUM('прил3 '!M54)</f>
        <v>44.9</v>
      </c>
      <c r="L53" s="36">
        <f t="shared" si="7"/>
        <v>0</v>
      </c>
      <c r="M53" s="237">
        <f>SUM('прил3 '!O54)</f>
        <v>44.9</v>
      </c>
      <c r="N53" s="235">
        <f t="shared" si="8"/>
        <v>0</v>
      </c>
      <c r="O53" s="237">
        <f>SUM('прил3 '!Q54)</f>
        <v>44.9</v>
      </c>
      <c r="P53" s="237">
        <f>SUM('прил3 '!R54)</f>
        <v>0</v>
      </c>
      <c r="Q53" s="237">
        <f>SUM('прил3 '!S54)</f>
        <v>44.9</v>
      </c>
      <c r="R53" s="235" t="e">
        <f>SUM(#REF!-Q53)</f>
        <v>#REF!</v>
      </c>
      <c r="S53" s="237">
        <f>SUM('прил3 '!U54)</f>
        <v>57.6</v>
      </c>
      <c r="T53" s="235">
        <f t="shared" si="0"/>
        <v>0</v>
      </c>
      <c r="U53" s="237">
        <f>SUM('прил3 '!W54)</f>
        <v>57.6</v>
      </c>
      <c r="V53" s="235">
        <f t="shared" si="1"/>
        <v>0</v>
      </c>
      <c r="W53" s="237">
        <f>SUM('прил3 '!Y54)</f>
        <v>57.6</v>
      </c>
      <c r="X53" s="235" t="e">
        <f>SUM(#REF!-W53)</f>
        <v>#REF!</v>
      </c>
      <c r="Y53" s="237">
        <f>SUM('прил3 '!AA54)</f>
        <v>57.6</v>
      </c>
      <c r="Z53" s="235">
        <f t="shared" si="2"/>
        <v>-40</v>
      </c>
      <c r="AA53" s="237">
        <f>SUM('прил3 '!AC54)</f>
        <v>17.600000000000001</v>
      </c>
      <c r="AB53" s="237">
        <f>SUM('прил3 '!AD54)</f>
        <v>0</v>
      </c>
      <c r="AC53" s="199">
        <f>SUM('прил3 '!AE54)</f>
        <v>10.3</v>
      </c>
      <c r="AD53" s="199">
        <f>SUM('прил3 '!AF54)</f>
        <v>10.3</v>
      </c>
      <c r="AE53" s="349">
        <f t="shared" si="3"/>
        <v>100</v>
      </c>
    </row>
    <row r="54" spans="1:31" ht="38.25" customHeight="1">
      <c r="A54" s="31" t="s">
        <v>835</v>
      </c>
      <c r="B54" s="258"/>
      <c r="C54" s="246" t="s">
        <v>1</v>
      </c>
      <c r="D54" s="72"/>
      <c r="E54" s="257"/>
      <c r="F54" s="257"/>
      <c r="G54" s="199">
        <f>SUM('прил3 '!I55)</f>
        <v>738.4</v>
      </c>
      <c r="H54" s="36">
        <f t="shared" si="5"/>
        <v>0</v>
      </c>
      <c r="I54" s="199">
        <f>SUM('прил3 '!K55)</f>
        <v>738.4</v>
      </c>
      <c r="J54" s="36">
        <f t="shared" si="6"/>
        <v>0</v>
      </c>
      <c r="K54" s="199">
        <f>SUM('прил3 '!M55)</f>
        <v>738.4</v>
      </c>
      <c r="L54" s="36">
        <f t="shared" si="7"/>
        <v>0</v>
      </c>
      <c r="M54" s="237">
        <f>SUM('прил3 '!O55)</f>
        <v>738.4</v>
      </c>
      <c r="N54" s="235">
        <f t="shared" si="8"/>
        <v>0</v>
      </c>
      <c r="O54" s="237">
        <f>SUM('прил3 '!Q55)</f>
        <v>738.4</v>
      </c>
      <c r="P54" s="237">
        <f>SUM('прил3 '!R55)</f>
        <v>0</v>
      </c>
      <c r="Q54" s="237">
        <f>SUM('прил3 '!S55)</f>
        <v>738.4</v>
      </c>
      <c r="R54" s="235" t="e">
        <f>SUM(#REF!-Q54)</f>
        <v>#REF!</v>
      </c>
      <c r="S54" s="237">
        <f>SUM('прил3 '!U55)</f>
        <v>738.4</v>
      </c>
      <c r="T54" s="235">
        <f t="shared" si="0"/>
        <v>0</v>
      </c>
      <c r="U54" s="237">
        <f>SUM('прил3 '!W55)</f>
        <v>738.4</v>
      </c>
      <c r="V54" s="235">
        <f t="shared" si="1"/>
        <v>0</v>
      </c>
      <c r="W54" s="237">
        <f>SUM('прил3 '!Y55)</f>
        <v>738.4</v>
      </c>
      <c r="X54" s="235" t="e">
        <f>SUM(#REF!-W54)</f>
        <v>#REF!</v>
      </c>
      <c r="Y54" s="237">
        <f>SUM('прил3 '!AA55)</f>
        <v>738.4</v>
      </c>
      <c r="Z54" s="235">
        <f t="shared" si="2"/>
        <v>14.5</v>
      </c>
      <c r="AA54" s="237">
        <f>SUM('прил3 '!AC55)</f>
        <v>752.9</v>
      </c>
      <c r="AB54" s="237">
        <f>SUM('прил3 '!AD55)</f>
        <v>0</v>
      </c>
      <c r="AC54" s="199">
        <f>SUM('прил3 '!AE55)</f>
        <v>752.9</v>
      </c>
      <c r="AD54" s="199">
        <f>SUM('прил3 '!AF55)</f>
        <v>752.9</v>
      </c>
      <c r="AE54" s="349">
        <f t="shared" si="3"/>
        <v>100</v>
      </c>
    </row>
    <row r="55" spans="1:31" ht="51">
      <c r="A55" s="43" t="s">
        <v>352</v>
      </c>
      <c r="B55" s="258"/>
      <c r="C55" s="73"/>
      <c r="D55" s="72" t="s">
        <v>335</v>
      </c>
      <c r="E55" s="257"/>
      <c r="F55" s="257"/>
      <c r="G55" s="199">
        <f>SUM('прил3 '!I56)</f>
        <v>702.5</v>
      </c>
      <c r="H55" s="36">
        <f t="shared" si="5"/>
        <v>0</v>
      </c>
      <c r="I55" s="199">
        <f>SUM('прил3 '!K56)</f>
        <v>702.5</v>
      </c>
      <c r="J55" s="36">
        <f t="shared" si="6"/>
        <v>0</v>
      </c>
      <c r="K55" s="199">
        <f>SUM('прил3 '!M56)</f>
        <v>702.5</v>
      </c>
      <c r="L55" s="36">
        <f t="shared" si="7"/>
        <v>0</v>
      </c>
      <c r="M55" s="237">
        <f>SUM('прил3 '!O56)</f>
        <v>702.5</v>
      </c>
      <c r="N55" s="235">
        <f t="shared" si="8"/>
        <v>0</v>
      </c>
      <c r="O55" s="237">
        <f>SUM('прил3 '!Q56)</f>
        <v>702.5</v>
      </c>
      <c r="P55" s="237">
        <f>SUM('прил3 '!R56)</f>
        <v>0</v>
      </c>
      <c r="Q55" s="237">
        <f>SUM('прил3 '!S56)</f>
        <v>702.5</v>
      </c>
      <c r="R55" s="235" t="e">
        <f>SUM(#REF!-Q55)</f>
        <v>#REF!</v>
      </c>
      <c r="S55" s="237">
        <f>SUM('прил3 '!U56)</f>
        <v>702.5</v>
      </c>
      <c r="T55" s="235">
        <f t="shared" si="0"/>
        <v>0</v>
      </c>
      <c r="U55" s="237">
        <f>SUM('прил3 '!W56)</f>
        <v>702.5</v>
      </c>
      <c r="V55" s="235">
        <f t="shared" si="1"/>
        <v>0</v>
      </c>
      <c r="W55" s="237">
        <f>SUM('прил3 '!Y56)</f>
        <v>702.5</v>
      </c>
      <c r="X55" s="235" t="e">
        <f>SUM(#REF!-W55)</f>
        <v>#REF!</v>
      </c>
      <c r="Y55" s="237">
        <f>SUM('прил3 '!AA56)</f>
        <v>676.5</v>
      </c>
      <c r="Z55" s="235">
        <f t="shared" si="2"/>
        <v>0</v>
      </c>
      <c r="AA55" s="237">
        <f>SUM('прил3 '!AC56)</f>
        <v>676.5</v>
      </c>
      <c r="AB55" s="237">
        <f>SUM('прил3 '!AD56)</f>
        <v>0</v>
      </c>
      <c r="AC55" s="199">
        <f>SUM('прил3 '!AE56)</f>
        <v>645</v>
      </c>
      <c r="AD55" s="199">
        <f>SUM('прил3 '!AF56)</f>
        <v>645</v>
      </c>
      <c r="AE55" s="349">
        <f t="shared" si="3"/>
        <v>100</v>
      </c>
    </row>
    <row r="56" spans="1:31" ht="25.5">
      <c r="A56" s="45" t="s">
        <v>336</v>
      </c>
      <c r="B56" s="258"/>
      <c r="C56" s="73"/>
      <c r="D56" s="72" t="s">
        <v>337</v>
      </c>
      <c r="E56" s="257"/>
      <c r="F56" s="257"/>
      <c r="G56" s="199">
        <f>SUM('прил3 '!I57)</f>
        <v>702.5</v>
      </c>
      <c r="H56" s="36">
        <f t="shared" si="5"/>
        <v>0</v>
      </c>
      <c r="I56" s="199">
        <f>SUM('прил3 '!K57)</f>
        <v>702.5</v>
      </c>
      <c r="J56" s="36">
        <f t="shared" si="6"/>
        <v>0</v>
      </c>
      <c r="K56" s="199">
        <f>SUM('прил3 '!M57)</f>
        <v>702.5</v>
      </c>
      <c r="L56" s="36">
        <f t="shared" si="7"/>
        <v>0</v>
      </c>
      <c r="M56" s="237">
        <f>SUM('прил3 '!O57)</f>
        <v>702.5</v>
      </c>
      <c r="N56" s="235">
        <f t="shared" si="8"/>
        <v>0</v>
      </c>
      <c r="O56" s="237">
        <f>SUM('прил3 '!Q57)</f>
        <v>702.5</v>
      </c>
      <c r="P56" s="237">
        <f>SUM('прил3 '!R57)</f>
        <v>0</v>
      </c>
      <c r="Q56" s="237">
        <f>SUM('прил3 '!S57)</f>
        <v>702.5</v>
      </c>
      <c r="R56" s="235" t="e">
        <f>SUM(#REF!-Q56)</f>
        <v>#REF!</v>
      </c>
      <c r="S56" s="237">
        <f>SUM('прил3 '!U57)</f>
        <v>702.5</v>
      </c>
      <c r="T56" s="235">
        <f t="shared" si="0"/>
        <v>0</v>
      </c>
      <c r="U56" s="237">
        <f>SUM('прил3 '!W57)</f>
        <v>702.5</v>
      </c>
      <c r="V56" s="235">
        <f t="shared" si="1"/>
        <v>0</v>
      </c>
      <c r="W56" s="237">
        <f>SUM('прил3 '!Y57)</f>
        <v>702.5</v>
      </c>
      <c r="X56" s="235" t="e">
        <f>SUM(#REF!-W56)</f>
        <v>#REF!</v>
      </c>
      <c r="Y56" s="237">
        <f>SUM('прил3 '!AA57)</f>
        <v>676.5</v>
      </c>
      <c r="Z56" s="235">
        <f t="shared" si="2"/>
        <v>0</v>
      </c>
      <c r="AA56" s="237">
        <f>SUM('прил3 '!AC57)</f>
        <v>676.5</v>
      </c>
      <c r="AB56" s="237">
        <f>SUM('прил3 '!AD57)</f>
        <v>0</v>
      </c>
      <c r="AC56" s="199">
        <f>SUM('прил3 '!AE57)</f>
        <v>645</v>
      </c>
      <c r="AD56" s="199">
        <f>SUM('прил3 '!AF57)</f>
        <v>645</v>
      </c>
      <c r="AE56" s="349">
        <f t="shared" si="3"/>
        <v>100</v>
      </c>
    </row>
    <row r="57" spans="1:31" ht="25.5">
      <c r="A57" s="49" t="s">
        <v>339</v>
      </c>
      <c r="B57" s="258"/>
      <c r="C57" s="73"/>
      <c r="D57" s="72" t="s">
        <v>340</v>
      </c>
      <c r="E57" s="257"/>
      <c r="F57" s="257"/>
      <c r="G57" s="199">
        <f>SUM('прил3 '!I58)</f>
        <v>35.9</v>
      </c>
      <c r="H57" s="36">
        <f t="shared" si="5"/>
        <v>0</v>
      </c>
      <c r="I57" s="199">
        <f>SUM('прил3 '!K58)</f>
        <v>35.9</v>
      </c>
      <c r="J57" s="36">
        <f t="shared" si="6"/>
        <v>0</v>
      </c>
      <c r="K57" s="199">
        <f>SUM('прил3 '!M58)</f>
        <v>35.9</v>
      </c>
      <c r="L57" s="36">
        <f t="shared" si="7"/>
        <v>0</v>
      </c>
      <c r="M57" s="237">
        <f>SUM('прил3 '!O58)</f>
        <v>35.9</v>
      </c>
      <c r="N57" s="235">
        <f t="shared" si="8"/>
        <v>0</v>
      </c>
      <c r="O57" s="237">
        <f>SUM('прил3 '!Q58)</f>
        <v>35.9</v>
      </c>
      <c r="P57" s="237">
        <f>SUM('прил3 '!R58)</f>
        <v>0</v>
      </c>
      <c r="Q57" s="237">
        <f>SUM('прил3 '!S58)</f>
        <v>35.9</v>
      </c>
      <c r="R57" s="235" t="e">
        <f>SUM(#REF!-Q57)</f>
        <v>#REF!</v>
      </c>
      <c r="S57" s="237">
        <f>SUM('прил3 '!U58)</f>
        <v>35.9</v>
      </c>
      <c r="T57" s="235">
        <f t="shared" si="0"/>
        <v>0</v>
      </c>
      <c r="U57" s="237">
        <f>SUM('прил3 '!W58)</f>
        <v>35.9</v>
      </c>
      <c r="V57" s="235">
        <f t="shared" si="1"/>
        <v>0</v>
      </c>
      <c r="W57" s="237">
        <f>SUM('прил3 '!Y58)</f>
        <v>35.9</v>
      </c>
      <c r="X57" s="235" t="e">
        <f>SUM(#REF!-W57)</f>
        <v>#REF!</v>
      </c>
      <c r="Y57" s="237">
        <f>SUM('прил3 '!AA58)</f>
        <v>61.9</v>
      </c>
      <c r="Z57" s="235">
        <f t="shared" si="2"/>
        <v>14.500000000000007</v>
      </c>
      <c r="AA57" s="237">
        <f>SUM('прил3 '!AC58)</f>
        <v>76.400000000000006</v>
      </c>
      <c r="AB57" s="237">
        <f>SUM('прил3 '!AD58)</f>
        <v>0</v>
      </c>
      <c r="AC57" s="199">
        <f>SUM('прил3 '!AE58)</f>
        <v>107.9</v>
      </c>
      <c r="AD57" s="199">
        <f>SUM('прил3 '!AF58)</f>
        <v>107.9</v>
      </c>
      <c r="AE57" s="349">
        <f t="shared" si="3"/>
        <v>100</v>
      </c>
    </row>
    <row r="58" spans="1:31" ht="25.5">
      <c r="A58" s="32" t="s">
        <v>341</v>
      </c>
      <c r="B58" s="258"/>
      <c r="C58" s="73"/>
      <c r="D58" s="72" t="s">
        <v>342</v>
      </c>
      <c r="E58" s="257"/>
      <c r="F58" s="257"/>
      <c r="G58" s="199">
        <f>SUM('прил3 '!I59)</f>
        <v>35.9</v>
      </c>
      <c r="H58" s="36">
        <f t="shared" si="5"/>
        <v>0</v>
      </c>
      <c r="I58" s="199">
        <f>SUM('прил3 '!K59)</f>
        <v>35.9</v>
      </c>
      <c r="J58" s="36">
        <f t="shared" si="6"/>
        <v>0</v>
      </c>
      <c r="K58" s="199">
        <f>SUM('прил3 '!M59)</f>
        <v>35.9</v>
      </c>
      <c r="L58" s="36">
        <f t="shared" si="7"/>
        <v>0</v>
      </c>
      <c r="M58" s="237">
        <f>SUM('прил3 '!O59)</f>
        <v>35.9</v>
      </c>
      <c r="N58" s="235">
        <f t="shared" si="8"/>
        <v>0</v>
      </c>
      <c r="O58" s="237">
        <f>SUM('прил3 '!Q59)</f>
        <v>35.9</v>
      </c>
      <c r="P58" s="237">
        <f>SUM('прил3 '!R59)</f>
        <v>0</v>
      </c>
      <c r="Q58" s="237">
        <f>SUM('прил3 '!S59)</f>
        <v>35.9</v>
      </c>
      <c r="R58" s="235" t="e">
        <f>SUM(#REF!-Q58)</f>
        <v>#REF!</v>
      </c>
      <c r="S58" s="237">
        <f>SUM('прил3 '!U59)</f>
        <v>35.9</v>
      </c>
      <c r="T58" s="235">
        <f t="shared" si="0"/>
        <v>0</v>
      </c>
      <c r="U58" s="237">
        <f>SUM('прил3 '!W59)</f>
        <v>35.9</v>
      </c>
      <c r="V58" s="235">
        <f t="shared" si="1"/>
        <v>0</v>
      </c>
      <c r="W58" s="237">
        <f>SUM('прил3 '!Y59)</f>
        <v>35.9</v>
      </c>
      <c r="X58" s="235" t="e">
        <f>SUM(#REF!-W58)</f>
        <v>#REF!</v>
      </c>
      <c r="Y58" s="237">
        <f>SUM('прил3 '!AA59)</f>
        <v>61.9</v>
      </c>
      <c r="Z58" s="235">
        <f t="shared" si="2"/>
        <v>14.500000000000007</v>
      </c>
      <c r="AA58" s="237">
        <f>SUM('прил3 '!AC59)</f>
        <v>76.400000000000006</v>
      </c>
      <c r="AB58" s="237">
        <f>SUM('прил3 '!AD59)</f>
        <v>0</v>
      </c>
      <c r="AC58" s="199">
        <f>SUM('прил3 '!AE59)</f>
        <v>107.9</v>
      </c>
      <c r="AD58" s="199">
        <f>SUM('прил3 '!AF59)</f>
        <v>107.9</v>
      </c>
      <c r="AE58" s="349">
        <f t="shared" si="3"/>
        <v>100</v>
      </c>
    </row>
    <row r="59" spans="1:31" ht="43.5" customHeight="1">
      <c r="A59" s="46" t="s">
        <v>836</v>
      </c>
      <c r="B59" s="258"/>
      <c r="C59" s="246" t="s">
        <v>2</v>
      </c>
      <c r="D59" s="72"/>
      <c r="E59" s="257"/>
      <c r="F59" s="257"/>
      <c r="G59" s="199">
        <f>SUM('прил3 '!I60)</f>
        <v>332.2</v>
      </c>
      <c r="H59" s="36">
        <f t="shared" si="5"/>
        <v>0</v>
      </c>
      <c r="I59" s="199">
        <f>SUM('прил3 '!K60)</f>
        <v>332.2</v>
      </c>
      <c r="J59" s="36">
        <f t="shared" si="6"/>
        <v>0</v>
      </c>
      <c r="K59" s="199">
        <f>SUM('прил3 '!M60)</f>
        <v>332.2</v>
      </c>
      <c r="L59" s="36">
        <f t="shared" si="7"/>
        <v>0</v>
      </c>
      <c r="M59" s="237">
        <f>SUM('прил3 '!O60)</f>
        <v>332.2</v>
      </c>
      <c r="N59" s="235">
        <f t="shared" si="8"/>
        <v>0</v>
      </c>
      <c r="O59" s="237">
        <f>SUM('прил3 '!Q60)</f>
        <v>332.2</v>
      </c>
      <c r="P59" s="237">
        <f>SUM('прил3 '!R60)</f>
        <v>0</v>
      </c>
      <c r="Q59" s="237">
        <f>SUM('прил3 '!S60)</f>
        <v>332.2</v>
      </c>
      <c r="R59" s="235" t="e">
        <f>SUM(#REF!-Q59)</f>
        <v>#REF!</v>
      </c>
      <c r="S59" s="237">
        <f>SUM('прил3 '!U60)</f>
        <v>332.2</v>
      </c>
      <c r="T59" s="235">
        <f t="shared" si="0"/>
        <v>0</v>
      </c>
      <c r="U59" s="237">
        <f>SUM('прил3 '!W60)</f>
        <v>332.2</v>
      </c>
      <c r="V59" s="235">
        <f t="shared" si="1"/>
        <v>0</v>
      </c>
      <c r="W59" s="237">
        <f>SUM('прил3 '!Y60)</f>
        <v>332.2</v>
      </c>
      <c r="X59" s="235" t="e">
        <f>SUM(#REF!-W59)</f>
        <v>#REF!</v>
      </c>
      <c r="Y59" s="237">
        <f>SUM('прил3 '!AA60)</f>
        <v>332.2</v>
      </c>
      <c r="Z59" s="235">
        <f t="shared" si="2"/>
        <v>0</v>
      </c>
      <c r="AA59" s="237">
        <f>SUM('прил3 '!AC60)</f>
        <v>332.2</v>
      </c>
      <c r="AB59" s="237">
        <f>SUM('прил3 '!AD60)</f>
        <v>0</v>
      </c>
      <c r="AC59" s="199">
        <f>SUM('прил3 '!AE60)</f>
        <v>332.2</v>
      </c>
      <c r="AD59" s="199">
        <f>SUM('прил3 '!AF60)</f>
        <v>330.3</v>
      </c>
      <c r="AE59" s="349">
        <f t="shared" si="3"/>
        <v>99.428055388320288</v>
      </c>
    </row>
    <row r="60" spans="1:31" ht="51">
      <c r="A60" s="43" t="s">
        <v>352</v>
      </c>
      <c r="B60" s="258"/>
      <c r="C60" s="73"/>
      <c r="D60" s="72" t="s">
        <v>335</v>
      </c>
      <c r="E60" s="257"/>
      <c r="F60" s="257"/>
      <c r="G60" s="199">
        <f>SUM('прил3 '!I61)</f>
        <v>332.2</v>
      </c>
      <c r="H60" s="36">
        <f t="shared" si="5"/>
        <v>0</v>
      </c>
      <c r="I60" s="199">
        <f>SUM('прил3 '!K61)</f>
        <v>332.2</v>
      </c>
      <c r="J60" s="36">
        <f t="shared" si="6"/>
        <v>0</v>
      </c>
      <c r="K60" s="199">
        <f>SUM('прил3 '!M61)</f>
        <v>332.2</v>
      </c>
      <c r="L60" s="36">
        <f t="shared" si="7"/>
        <v>-12</v>
      </c>
      <c r="M60" s="237">
        <f>SUM('прил3 '!O61)</f>
        <v>320.2</v>
      </c>
      <c r="N60" s="235">
        <f t="shared" si="8"/>
        <v>0</v>
      </c>
      <c r="O60" s="237">
        <f>SUM('прил3 '!Q61)</f>
        <v>320.2</v>
      </c>
      <c r="P60" s="237">
        <f>SUM('прил3 '!R61)</f>
        <v>0</v>
      </c>
      <c r="Q60" s="237">
        <f>SUM('прил3 '!S61)</f>
        <v>320.2</v>
      </c>
      <c r="R60" s="235" t="e">
        <f>SUM(#REF!-Q60)</f>
        <v>#REF!</v>
      </c>
      <c r="S60" s="237">
        <f>SUM('прил3 '!U61)</f>
        <v>320.2</v>
      </c>
      <c r="T60" s="235">
        <f t="shared" si="0"/>
        <v>0</v>
      </c>
      <c r="U60" s="237">
        <f>SUM('прил3 '!W61)</f>
        <v>320.2</v>
      </c>
      <c r="V60" s="235">
        <f t="shared" si="1"/>
        <v>0</v>
      </c>
      <c r="W60" s="237">
        <f>SUM('прил3 '!Y61)</f>
        <v>320.2</v>
      </c>
      <c r="X60" s="235" t="e">
        <f>SUM(#REF!-W60)</f>
        <v>#REF!</v>
      </c>
      <c r="Y60" s="237">
        <f>SUM('прил3 '!AA61)</f>
        <v>320.2</v>
      </c>
      <c r="Z60" s="235">
        <f t="shared" si="2"/>
        <v>0</v>
      </c>
      <c r="AA60" s="237">
        <f>SUM('прил3 '!AC61)</f>
        <v>320.2</v>
      </c>
      <c r="AB60" s="237">
        <f>SUM('прил3 '!AD61)</f>
        <v>0</v>
      </c>
      <c r="AC60" s="199">
        <f>SUM('прил3 '!AE61)</f>
        <v>260.89999999999998</v>
      </c>
      <c r="AD60" s="199">
        <f>SUM('прил3 '!AF61)</f>
        <v>259</v>
      </c>
      <c r="AE60" s="349">
        <f t="shared" si="3"/>
        <v>99.271751628976617</v>
      </c>
    </row>
    <row r="61" spans="1:31" ht="25.5">
      <c r="A61" s="45" t="s">
        <v>336</v>
      </c>
      <c r="B61" s="258"/>
      <c r="C61" s="73"/>
      <c r="D61" s="72" t="s">
        <v>337</v>
      </c>
      <c r="E61" s="257"/>
      <c r="F61" s="257"/>
      <c r="G61" s="199">
        <f>SUM('прил3 '!I62)</f>
        <v>332.2</v>
      </c>
      <c r="H61" s="36">
        <f t="shared" si="5"/>
        <v>0</v>
      </c>
      <c r="I61" s="199">
        <f>SUM('прил3 '!K62)</f>
        <v>332.2</v>
      </c>
      <c r="J61" s="36">
        <f t="shared" si="6"/>
        <v>0</v>
      </c>
      <c r="K61" s="199">
        <f>SUM('прил3 '!M62)</f>
        <v>332.2</v>
      </c>
      <c r="L61" s="36">
        <f t="shared" si="7"/>
        <v>-12</v>
      </c>
      <c r="M61" s="237">
        <f>SUM('прил3 '!O62)</f>
        <v>320.2</v>
      </c>
      <c r="N61" s="235">
        <f t="shared" si="8"/>
        <v>0</v>
      </c>
      <c r="O61" s="237">
        <f>SUM('прил3 '!Q62)</f>
        <v>320.2</v>
      </c>
      <c r="P61" s="237">
        <f>SUM('прил3 '!R62)</f>
        <v>0</v>
      </c>
      <c r="Q61" s="237">
        <f>SUM('прил3 '!S62)</f>
        <v>320.2</v>
      </c>
      <c r="R61" s="235" t="e">
        <f>SUM(#REF!-Q61)</f>
        <v>#REF!</v>
      </c>
      <c r="S61" s="237">
        <f>SUM('прил3 '!U62)</f>
        <v>320.2</v>
      </c>
      <c r="T61" s="235">
        <f t="shared" si="0"/>
        <v>0</v>
      </c>
      <c r="U61" s="237">
        <f>SUM('прил3 '!W62)</f>
        <v>320.2</v>
      </c>
      <c r="V61" s="235">
        <f t="shared" si="1"/>
        <v>0</v>
      </c>
      <c r="W61" s="237">
        <f>SUM('прил3 '!Y62)</f>
        <v>320.2</v>
      </c>
      <c r="X61" s="235" t="e">
        <f>SUM(#REF!-W61)</f>
        <v>#REF!</v>
      </c>
      <c r="Y61" s="237">
        <f>SUM('прил3 '!AA62)</f>
        <v>320.2</v>
      </c>
      <c r="Z61" s="235">
        <f t="shared" si="2"/>
        <v>0</v>
      </c>
      <c r="AA61" s="237">
        <f>SUM('прил3 '!AC62)</f>
        <v>320.2</v>
      </c>
      <c r="AB61" s="237">
        <f>SUM('прил3 '!AD62)</f>
        <v>0</v>
      </c>
      <c r="AC61" s="199">
        <f>SUM('прил3 '!AE62)</f>
        <v>260.89999999999998</v>
      </c>
      <c r="AD61" s="199">
        <f>SUM('прил3 '!AF62)</f>
        <v>259</v>
      </c>
      <c r="AE61" s="349">
        <f t="shared" si="3"/>
        <v>99.271751628976617</v>
      </c>
    </row>
    <row r="62" spans="1:31" ht="25.5">
      <c r="A62" s="49" t="s">
        <v>339</v>
      </c>
      <c r="B62" s="258"/>
      <c r="C62" s="73"/>
      <c r="D62" s="72" t="s">
        <v>340</v>
      </c>
      <c r="E62" s="257"/>
      <c r="F62" s="257"/>
      <c r="G62" s="199"/>
      <c r="H62" s="36"/>
      <c r="I62" s="199"/>
      <c r="J62" s="36"/>
      <c r="K62" s="199"/>
      <c r="L62" s="36">
        <f t="shared" si="7"/>
        <v>12</v>
      </c>
      <c r="M62" s="237">
        <f>SUM(M63)</f>
        <v>12</v>
      </c>
      <c r="N62" s="235">
        <f t="shared" si="8"/>
        <v>0</v>
      </c>
      <c r="O62" s="237">
        <f>SUM(O63)</f>
        <v>12</v>
      </c>
      <c r="P62" s="237">
        <f>SUM(P63)</f>
        <v>0</v>
      </c>
      <c r="Q62" s="237">
        <f>SUM(Q63)</f>
        <v>12</v>
      </c>
      <c r="R62" s="235" t="e">
        <f>SUM(#REF!-Q62)</f>
        <v>#REF!</v>
      </c>
      <c r="S62" s="237">
        <f>SUM(S63)</f>
        <v>12</v>
      </c>
      <c r="T62" s="235">
        <f t="shared" si="0"/>
        <v>0</v>
      </c>
      <c r="U62" s="237">
        <f>SUM(U63)</f>
        <v>12</v>
      </c>
      <c r="V62" s="235">
        <f t="shared" si="1"/>
        <v>0</v>
      </c>
      <c r="W62" s="237">
        <f>SUM(W63)</f>
        <v>12</v>
      </c>
      <c r="X62" s="235" t="e">
        <f>SUM(#REF!-W62)</f>
        <v>#REF!</v>
      </c>
      <c r="Y62" s="237">
        <f>SUM(Y63)</f>
        <v>12</v>
      </c>
      <c r="Z62" s="235">
        <f t="shared" si="2"/>
        <v>0</v>
      </c>
      <c r="AA62" s="237">
        <f>SUM(AA63)</f>
        <v>12</v>
      </c>
      <c r="AB62" s="237">
        <f>SUM(AB63)</f>
        <v>0</v>
      </c>
      <c r="AC62" s="199">
        <f>SUM(AC63)</f>
        <v>71.3</v>
      </c>
      <c r="AD62" s="199">
        <f>SUM(AD63)</f>
        <v>71.3</v>
      </c>
      <c r="AE62" s="349">
        <f t="shared" si="3"/>
        <v>100</v>
      </c>
    </row>
    <row r="63" spans="1:31" ht="25.5">
      <c r="A63" s="32" t="s">
        <v>341</v>
      </c>
      <c r="B63" s="258"/>
      <c r="C63" s="73"/>
      <c r="D63" s="72" t="s">
        <v>342</v>
      </c>
      <c r="E63" s="257"/>
      <c r="F63" s="257"/>
      <c r="G63" s="199"/>
      <c r="H63" s="36"/>
      <c r="I63" s="199"/>
      <c r="J63" s="36"/>
      <c r="K63" s="199"/>
      <c r="L63" s="36">
        <f t="shared" si="7"/>
        <v>12</v>
      </c>
      <c r="M63" s="237">
        <f>SUM('прил3 '!O64)</f>
        <v>12</v>
      </c>
      <c r="N63" s="235">
        <f t="shared" si="8"/>
        <v>0</v>
      </c>
      <c r="O63" s="237">
        <f>SUM('прил3 '!Q64)</f>
        <v>12</v>
      </c>
      <c r="P63" s="237">
        <f>SUM('прил3 '!R64)</f>
        <v>0</v>
      </c>
      <c r="Q63" s="237">
        <f>SUM('прил3 '!S64)</f>
        <v>12</v>
      </c>
      <c r="R63" s="235" t="e">
        <f>SUM(#REF!-Q63)</f>
        <v>#REF!</v>
      </c>
      <c r="S63" s="237">
        <f>SUM('прил3 '!U64)</f>
        <v>12</v>
      </c>
      <c r="T63" s="235">
        <f t="shared" si="0"/>
        <v>0</v>
      </c>
      <c r="U63" s="237">
        <f>SUM('прил3 '!W64)</f>
        <v>12</v>
      </c>
      <c r="V63" s="235">
        <f t="shared" si="1"/>
        <v>0</v>
      </c>
      <c r="W63" s="237">
        <f>SUM('прил3 '!Y64)</f>
        <v>12</v>
      </c>
      <c r="X63" s="235" t="e">
        <f>SUM(#REF!-W63)</f>
        <v>#REF!</v>
      </c>
      <c r="Y63" s="237">
        <f>SUM('прил3 '!AA64)</f>
        <v>12</v>
      </c>
      <c r="Z63" s="235">
        <f t="shared" si="2"/>
        <v>0</v>
      </c>
      <c r="AA63" s="237">
        <f>SUM('прил3 '!AC64)</f>
        <v>12</v>
      </c>
      <c r="AB63" s="237">
        <f>SUM('прил3 '!AD64)</f>
        <v>0</v>
      </c>
      <c r="AC63" s="199">
        <f>SUM('прил3 '!AE64)</f>
        <v>71.3</v>
      </c>
      <c r="AD63" s="199">
        <f>SUM('прил3 '!AF64)</f>
        <v>71.3</v>
      </c>
      <c r="AE63" s="349">
        <f t="shared" si="3"/>
        <v>100</v>
      </c>
    </row>
    <row r="64" spans="1:31" ht="54.75" customHeight="1">
      <c r="A64" s="46" t="s">
        <v>851</v>
      </c>
      <c r="B64" s="258"/>
      <c r="C64" s="246" t="s">
        <v>3</v>
      </c>
      <c r="D64" s="72"/>
      <c r="E64" s="257"/>
      <c r="F64" s="257"/>
      <c r="G64" s="199">
        <f>SUM('прил3 '!I65)</f>
        <v>332.2</v>
      </c>
      <c r="H64" s="36">
        <f t="shared" si="5"/>
        <v>0</v>
      </c>
      <c r="I64" s="199">
        <f>SUM('прил3 '!K65)</f>
        <v>332.2</v>
      </c>
      <c r="J64" s="36">
        <f t="shared" si="6"/>
        <v>0</v>
      </c>
      <c r="K64" s="199">
        <f>SUM('прил3 '!M65)</f>
        <v>332.2</v>
      </c>
      <c r="L64" s="36">
        <f t="shared" si="7"/>
        <v>10</v>
      </c>
      <c r="M64" s="237">
        <f>SUM('прил3 '!O65)</f>
        <v>342.2</v>
      </c>
      <c r="N64" s="235">
        <f t="shared" si="8"/>
        <v>0</v>
      </c>
      <c r="O64" s="237">
        <f>SUM('прил3 '!Q65)</f>
        <v>342.2</v>
      </c>
      <c r="P64" s="237">
        <f>SUM('прил3 '!R65)</f>
        <v>0</v>
      </c>
      <c r="Q64" s="237">
        <f>SUM('прил3 '!S65)</f>
        <v>342.2</v>
      </c>
      <c r="R64" s="235" t="e">
        <f>SUM(#REF!-Q64)</f>
        <v>#REF!</v>
      </c>
      <c r="S64" s="237">
        <f>SUM('прил3 '!U65)</f>
        <v>342.2</v>
      </c>
      <c r="T64" s="235">
        <f t="shared" si="0"/>
        <v>0</v>
      </c>
      <c r="U64" s="237">
        <f>SUM('прил3 '!W65)</f>
        <v>342.2</v>
      </c>
      <c r="V64" s="235">
        <f t="shared" si="1"/>
        <v>0</v>
      </c>
      <c r="W64" s="237">
        <f>SUM('прил3 '!Y65)</f>
        <v>342.2</v>
      </c>
      <c r="X64" s="235" t="e">
        <f>SUM(#REF!-W64)</f>
        <v>#REF!</v>
      </c>
      <c r="Y64" s="237">
        <f>SUM('прил3 '!AA65)</f>
        <v>342.2</v>
      </c>
      <c r="Z64" s="235">
        <f t="shared" si="2"/>
        <v>0</v>
      </c>
      <c r="AA64" s="237">
        <f>SUM('прил3 '!AC65)</f>
        <v>342.2</v>
      </c>
      <c r="AB64" s="237">
        <f>SUM('прил3 '!AD65)</f>
        <v>0</v>
      </c>
      <c r="AC64" s="199">
        <f>SUM('прил3 '!AE65)</f>
        <v>342.2</v>
      </c>
      <c r="AD64" s="199">
        <f>SUM('прил3 '!AF65)</f>
        <v>318.2</v>
      </c>
      <c r="AE64" s="349">
        <f t="shared" si="3"/>
        <v>92.986557568673291</v>
      </c>
    </row>
    <row r="65" spans="1:31" ht="51">
      <c r="A65" s="43" t="s">
        <v>352</v>
      </c>
      <c r="B65" s="258"/>
      <c r="C65" s="73"/>
      <c r="D65" s="72" t="s">
        <v>335</v>
      </c>
      <c r="E65" s="257"/>
      <c r="F65" s="257"/>
      <c r="G65" s="199">
        <f>SUM('прил3 '!I66)</f>
        <v>332.2</v>
      </c>
      <c r="H65" s="36">
        <f t="shared" si="5"/>
        <v>0</v>
      </c>
      <c r="I65" s="199">
        <f>SUM('прил3 '!K66)</f>
        <v>332.2</v>
      </c>
      <c r="J65" s="36">
        <f t="shared" si="6"/>
        <v>0</v>
      </c>
      <c r="K65" s="199">
        <f>SUM('прил3 '!M66)</f>
        <v>332.2</v>
      </c>
      <c r="L65" s="36">
        <f t="shared" si="7"/>
        <v>-2.8999999999999773</v>
      </c>
      <c r="M65" s="237">
        <f>SUM('прил3 '!O66)</f>
        <v>329.3</v>
      </c>
      <c r="N65" s="235">
        <f t="shared" si="8"/>
        <v>0</v>
      </c>
      <c r="O65" s="237">
        <f>SUM('прил3 '!Q66)</f>
        <v>329.3</v>
      </c>
      <c r="P65" s="237">
        <f>SUM('прил3 '!R66)</f>
        <v>0</v>
      </c>
      <c r="Q65" s="237">
        <f>SUM('прил3 '!S66)</f>
        <v>329.3</v>
      </c>
      <c r="R65" s="235" t="e">
        <f>SUM(#REF!-Q65)</f>
        <v>#REF!</v>
      </c>
      <c r="S65" s="237">
        <f>SUM('прил3 '!U66)</f>
        <v>329.3</v>
      </c>
      <c r="T65" s="235">
        <f t="shared" si="0"/>
        <v>0</v>
      </c>
      <c r="U65" s="237">
        <f>SUM('прил3 '!W66)</f>
        <v>329.3</v>
      </c>
      <c r="V65" s="235">
        <f t="shared" si="1"/>
        <v>2.8999999999999773</v>
      </c>
      <c r="W65" s="237">
        <f>SUM('прил3 '!Y66)</f>
        <v>332.2</v>
      </c>
      <c r="X65" s="235" t="e">
        <f>SUM(#REF!-W65)</f>
        <v>#REF!</v>
      </c>
      <c r="Y65" s="237">
        <f>SUM('прил3 '!AA66)</f>
        <v>332.7</v>
      </c>
      <c r="Z65" s="235">
        <f t="shared" si="2"/>
        <v>0</v>
      </c>
      <c r="AA65" s="237">
        <f>SUM('прил3 '!AC66)</f>
        <v>332.7</v>
      </c>
      <c r="AB65" s="237">
        <f>SUM('прил3 '!AD66)</f>
        <v>0</v>
      </c>
      <c r="AC65" s="199">
        <f>SUM('прил3 '!AE66)</f>
        <v>239.7</v>
      </c>
      <c r="AD65" s="199">
        <f>SUM('прил3 '!AF66)</f>
        <v>215.7</v>
      </c>
      <c r="AE65" s="349">
        <f t="shared" si="3"/>
        <v>89.987484355444309</v>
      </c>
    </row>
    <row r="66" spans="1:31" ht="25.5">
      <c r="A66" s="45" t="s">
        <v>336</v>
      </c>
      <c r="B66" s="258"/>
      <c r="C66" s="73"/>
      <c r="D66" s="72" t="s">
        <v>337</v>
      </c>
      <c r="E66" s="257"/>
      <c r="F66" s="257"/>
      <c r="G66" s="199">
        <f>SUM('прил3 '!I67)</f>
        <v>332.2</v>
      </c>
      <c r="H66" s="36">
        <f t="shared" si="5"/>
        <v>0</v>
      </c>
      <c r="I66" s="199">
        <f>SUM('прил3 '!K67)</f>
        <v>332.2</v>
      </c>
      <c r="J66" s="36">
        <f t="shared" si="6"/>
        <v>0</v>
      </c>
      <c r="K66" s="199">
        <f>SUM('прил3 '!M67)</f>
        <v>332.2</v>
      </c>
      <c r="L66" s="36">
        <f t="shared" si="7"/>
        <v>-2.8999999999999773</v>
      </c>
      <c r="M66" s="237">
        <f>SUM('прил3 '!O67)</f>
        <v>329.3</v>
      </c>
      <c r="N66" s="235">
        <f t="shared" si="8"/>
        <v>0</v>
      </c>
      <c r="O66" s="237">
        <f>SUM('прил3 '!Q67)</f>
        <v>329.3</v>
      </c>
      <c r="P66" s="237">
        <f>SUM('прил3 '!R67)</f>
        <v>0</v>
      </c>
      <c r="Q66" s="237">
        <f>SUM('прил3 '!S67)</f>
        <v>329.3</v>
      </c>
      <c r="R66" s="235" t="e">
        <f>SUM(#REF!-Q66)</f>
        <v>#REF!</v>
      </c>
      <c r="S66" s="237">
        <f>SUM('прил3 '!U67)</f>
        <v>329.3</v>
      </c>
      <c r="T66" s="235">
        <f t="shared" si="0"/>
        <v>0</v>
      </c>
      <c r="U66" s="237">
        <f>SUM('прил3 '!W67)</f>
        <v>329.3</v>
      </c>
      <c r="V66" s="235">
        <f t="shared" si="1"/>
        <v>2.8999999999999773</v>
      </c>
      <c r="W66" s="237">
        <f>SUM('прил3 '!Y67)</f>
        <v>332.2</v>
      </c>
      <c r="X66" s="235" t="e">
        <f>SUM(#REF!-W66)</f>
        <v>#REF!</v>
      </c>
      <c r="Y66" s="237">
        <f>SUM('прил3 '!AA67)</f>
        <v>332.7</v>
      </c>
      <c r="Z66" s="235">
        <f t="shared" si="2"/>
        <v>0</v>
      </c>
      <c r="AA66" s="237">
        <f>SUM('прил3 '!AC67)</f>
        <v>332.7</v>
      </c>
      <c r="AB66" s="237">
        <f>SUM('прил3 '!AD67)</f>
        <v>0</v>
      </c>
      <c r="AC66" s="199">
        <f>SUM('прил3 '!AE67)</f>
        <v>239.7</v>
      </c>
      <c r="AD66" s="199">
        <f>SUM('прил3 '!AF67)</f>
        <v>215.7</v>
      </c>
      <c r="AE66" s="349">
        <f t="shared" si="3"/>
        <v>89.987484355444309</v>
      </c>
    </row>
    <row r="67" spans="1:31" ht="25.5">
      <c r="A67" s="49" t="s">
        <v>339</v>
      </c>
      <c r="B67" s="258"/>
      <c r="C67" s="73"/>
      <c r="D67" s="72" t="s">
        <v>340</v>
      </c>
      <c r="E67" s="257"/>
      <c r="F67" s="257"/>
      <c r="G67" s="199"/>
      <c r="H67" s="36"/>
      <c r="I67" s="199"/>
      <c r="J67" s="36"/>
      <c r="K67" s="199"/>
      <c r="L67" s="36">
        <f t="shared" si="7"/>
        <v>12.9</v>
      </c>
      <c r="M67" s="237">
        <f>SUM(M68)</f>
        <v>12.9</v>
      </c>
      <c r="N67" s="235">
        <f t="shared" si="8"/>
        <v>0</v>
      </c>
      <c r="O67" s="237">
        <f>SUM(O68)</f>
        <v>12.9</v>
      </c>
      <c r="P67" s="237">
        <f>SUM(P68)</f>
        <v>0</v>
      </c>
      <c r="Q67" s="237">
        <f>SUM(Q68)</f>
        <v>12.9</v>
      </c>
      <c r="R67" s="235" t="e">
        <f>SUM(#REF!-Q67)</f>
        <v>#REF!</v>
      </c>
      <c r="S67" s="237">
        <f>SUM(S68)</f>
        <v>12.9</v>
      </c>
      <c r="T67" s="235">
        <f t="shared" si="0"/>
        <v>0</v>
      </c>
      <c r="U67" s="237">
        <f>SUM(U68)</f>
        <v>12.9</v>
      </c>
      <c r="V67" s="235">
        <f t="shared" si="1"/>
        <v>-2.9000000000000004</v>
      </c>
      <c r="W67" s="237">
        <f>SUM(W68)</f>
        <v>10</v>
      </c>
      <c r="X67" s="235" t="e">
        <f>SUM(#REF!-W67)</f>
        <v>#REF!</v>
      </c>
      <c r="Y67" s="237">
        <f>SUM(Y68)</f>
        <v>9.5</v>
      </c>
      <c r="Z67" s="235">
        <f t="shared" si="2"/>
        <v>0</v>
      </c>
      <c r="AA67" s="237">
        <f>SUM(AA68)</f>
        <v>9.5</v>
      </c>
      <c r="AB67" s="237">
        <f>SUM(AB68)</f>
        <v>0</v>
      </c>
      <c r="AC67" s="199">
        <f>SUM(AC68)</f>
        <v>102.5</v>
      </c>
      <c r="AD67" s="199">
        <f>SUM(AD68)</f>
        <v>102.5</v>
      </c>
      <c r="AE67" s="349">
        <f t="shared" si="3"/>
        <v>100</v>
      </c>
    </row>
    <row r="68" spans="1:31" ht="25.5">
      <c r="A68" s="32" t="s">
        <v>341</v>
      </c>
      <c r="B68" s="258"/>
      <c r="C68" s="73"/>
      <c r="D68" s="72" t="s">
        <v>342</v>
      </c>
      <c r="E68" s="257"/>
      <c r="F68" s="257"/>
      <c r="G68" s="199"/>
      <c r="H68" s="36"/>
      <c r="I68" s="199"/>
      <c r="J68" s="36"/>
      <c r="K68" s="199"/>
      <c r="L68" s="36">
        <f t="shared" si="7"/>
        <v>12.9</v>
      </c>
      <c r="M68" s="237">
        <f>SUM('прил3 '!O69)</f>
        <v>12.9</v>
      </c>
      <c r="N68" s="235">
        <f t="shared" si="8"/>
        <v>0</v>
      </c>
      <c r="O68" s="237">
        <f>SUM('прил3 '!Q69)</f>
        <v>12.9</v>
      </c>
      <c r="P68" s="237">
        <f>SUM('прил3 '!R69)</f>
        <v>0</v>
      </c>
      <c r="Q68" s="237">
        <f>SUM('прил3 '!S69)</f>
        <v>12.9</v>
      </c>
      <c r="R68" s="235" t="e">
        <f>SUM(#REF!-Q68)</f>
        <v>#REF!</v>
      </c>
      <c r="S68" s="237">
        <f>SUM('прил3 '!U69)</f>
        <v>12.9</v>
      </c>
      <c r="T68" s="235">
        <f t="shared" si="0"/>
        <v>0</v>
      </c>
      <c r="U68" s="237">
        <f>SUM('прил3 '!W69)</f>
        <v>12.9</v>
      </c>
      <c r="V68" s="235">
        <f t="shared" si="1"/>
        <v>-2.9000000000000004</v>
      </c>
      <c r="W68" s="237">
        <f>SUM('прил3 '!Y69)</f>
        <v>10</v>
      </c>
      <c r="X68" s="235" t="e">
        <f>SUM(#REF!-W68)</f>
        <v>#REF!</v>
      </c>
      <c r="Y68" s="237">
        <f>SUM('прил3 '!AA69)</f>
        <v>9.5</v>
      </c>
      <c r="Z68" s="235">
        <f t="shared" si="2"/>
        <v>0</v>
      </c>
      <c r="AA68" s="237">
        <f>SUM('прил3 '!AC69)</f>
        <v>9.5</v>
      </c>
      <c r="AB68" s="237">
        <f>SUM('прил3 '!AD69)</f>
        <v>0</v>
      </c>
      <c r="AC68" s="199">
        <f>SUM('прил3 '!AE69)</f>
        <v>102.5</v>
      </c>
      <c r="AD68" s="199">
        <f>SUM('прил3 '!AF69)</f>
        <v>102.5</v>
      </c>
      <c r="AE68" s="349">
        <f t="shared" si="3"/>
        <v>100</v>
      </c>
    </row>
    <row r="69" spans="1:31" ht="40.5" customHeight="1">
      <c r="A69" s="46" t="s">
        <v>838</v>
      </c>
      <c r="B69" s="258"/>
      <c r="C69" s="246" t="s">
        <v>4</v>
      </c>
      <c r="D69" s="72"/>
      <c r="E69" s="257"/>
      <c r="F69" s="257"/>
      <c r="G69" s="199">
        <f>SUM('прил3 '!I70)</f>
        <v>28.2</v>
      </c>
      <c r="H69" s="36">
        <f t="shared" si="5"/>
        <v>10.000000000000004</v>
      </c>
      <c r="I69" s="199">
        <f>SUM('прил3 '!K70)</f>
        <v>38.200000000000003</v>
      </c>
      <c r="J69" s="36">
        <f t="shared" si="6"/>
        <v>0</v>
      </c>
      <c r="K69" s="199">
        <f>SUM('прил3 '!M70)</f>
        <v>38.200000000000003</v>
      </c>
      <c r="L69" s="36">
        <f t="shared" si="7"/>
        <v>-10.000000000000004</v>
      </c>
      <c r="M69" s="237">
        <f>SUM('прил3 '!O70)</f>
        <v>28.2</v>
      </c>
      <c r="N69" s="235">
        <f t="shared" si="8"/>
        <v>0</v>
      </c>
      <c r="O69" s="237">
        <f>SUM('прил3 '!Q70)</f>
        <v>28.2</v>
      </c>
      <c r="P69" s="237">
        <f>SUM('прил3 '!R70)</f>
        <v>0</v>
      </c>
      <c r="Q69" s="237">
        <f>SUM('прил3 '!S70)</f>
        <v>28.2</v>
      </c>
      <c r="R69" s="235" t="e">
        <f>SUM(#REF!-Q69)</f>
        <v>#REF!</v>
      </c>
      <c r="S69" s="237">
        <f>SUM('прил3 '!U70)</f>
        <v>28.2</v>
      </c>
      <c r="T69" s="235">
        <f t="shared" si="0"/>
        <v>0</v>
      </c>
      <c r="U69" s="237">
        <f>SUM('прил3 '!W70)</f>
        <v>28.2</v>
      </c>
      <c r="V69" s="235">
        <f t="shared" si="1"/>
        <v>0</v>
      </c>
      <c r="W69" s="237">
        <f>SUM('прил3 '!Y70)</f>
        <v>28.2</v>
      </c>
      <c r="X69" s="235" t="e">
        <f>SUM(#REF!-W69)</f>
        <v>#REF!</v>
      </c>
      <c r="Y69" s="237">
        <f>SUM('прил3 '!AA70)</f>
        <v>28.2</v>
      </c>
      <c r="Z69" s="235">
        <f t="shared" si="2"/>
        <v>0</v>
      </c>
      <c r="AA69" s="237">
        <f>SUM('прил3 '!AC70)</f>
        <v>28.2</v>
      </c>
      <c r="AB69" s="237">
        <f>SUM('прил3 '!AD70)</f>
        <v>0</v>
      </c>
      <c r="AC69" s="199">
        <f>SUM('прил3 '!AE70)</f>
        <v>28.2</v>
      </c>
      <c r="AD69" s="199">
        <f>SUM('прил3 '!AF70)</f>
        <v>28.2</v>
      </c>
      <c r="AE69" s="349">
        <f t="shared" si="3"/>
        <v>100</v>
      </c>
    </row>
    <row r="70" spans="1:31" ht="25.5">
      <c r="A70" s="49" t="s">
        <v>339</v>
      </c>
      <c r="B70" s="258"/>
      <c r="C70" s="73"/>
      <c r="D70" s="72" t="s">
        <v>340</v>
      </c>
      <c r="E70" s="257"/>
      <c r="F70" s="257"/>
      <c r="G70" s="199">
        <f>SUM('прил3 '!I71)</f>
        <v>28.2</v>
      </c>
      <c r="H70" s="36">
        <f t="shared" si="5"/>
        <v>10.000000000000004</v>
      </c>
      <c r="I70" s="199">
        <f>SUM('прил3 '!K71)</f>
        <v>38.200000000000003</v>
      </c>
      <c r="J70" s="36">
        <f t="shared" si="6"/>
        <v>0</v>
      </c>
      <c r="K70" s="199">
        <f>SUM('прил3 '!M71)</f>
        <v>38.200000000000003</v>
      </c>
      <c r="L70" s="36">
        <f t="shared" si="7"/>
        <v>-10.000000000000004</v>
      </c>
      <c r="M70" s="237">
        <f>SUM('прил3 '!O71)</f>
        <v>28.2</v>
      </c>
      <c r="N70" s="235">
        <f t="shared" si="8"/>
        <v>0</v>
      </c>
      <c r="O70" s="237">
        <f>SUM('прил3 '!Q71)</f>
        <v>28.2</v>
      </c>
      <c r="P70" s="237">
        <f>SUM('прил3 '!R71)</f>
        <v>0</v>
      </c>
      <c r="Q70" s="237">
        <f>SUM('прил3 '!S71)</f>
        <v>28.2</v>
      </c>
      <c r="R70" s="235" t="e">
        <f>SUM(#REF!-Q70)</f>
        <v>#REF!</v>
      </c>
      <c r="S70" s="237">
        <f>SUM('прил3 '!U71)</f>
        <v>28.2</v>
      </c>
      <c r="T70" s="235">
        <f t="shared" si="0"/>
        <v>0</v>
      </c>
      <c r="U70" s="237">
        <f>SUM('прил3 '!W71)</f>
        <v>28.2</v>
      </c>
      <c r="V70" s="235">
        <f t="shared" si="1"/>
        <v>0</v>
      </c>
      <c r="W70" s="237">
        <f>SUM('прил3 '!Y71)</f>
        <v>28.2</v>
      </c>
      <c r="X70" s="235" t="e">
        <f>SUM(#REF!-W70)</f>
        <v>#REF!</v>
      </c>
      <c r="Y70" s="237">
        <f>SUM('прил3 '!AA71)</f>
        <v>28.2</v>
      </c>
      <c r="Z70" s="235">
        <f t="shared" si="2"/>
        <v>0</v>
      </c>
      <c r="AA70" s="237">
        <f>SUM('прил3 '!AC71)</f>
        <v>28.2</v>
      </c>
      <c r="AB70" s="237">
        <f>SUM('прил3 '!AD71)</f>
        <v>0</v>
      </c>
      <c r="AC70" s="199">
        <f>SUM('прил3 '!AE71)</f>
        <v>28.2</v>
      </c>
      <c r="AD70" s="199">
        <f>SUM('прил3 '!AF71)</f>
        <v>28.2</v>
      </c>
      <c r="AE70" s="349">
        <f t="shared" si="3"/>
        <v>100</v>
      </c>
    </row>
    <row r="71" spans="1:31" ht="25.5">
      <c r="A71" s="32" t="s">
        <v>341</v>
      </c>
      <c r="B71" s="258"/>
      <c r="C71" s="73"/>
      <c r="D71" s="72" t="s">
        <v>342</v>
      </c>
      <c r="E71" s="257"/>
      <c r="F71" s="257"/>
      <c r="G71" s="199">
        <f>SUM('прил3 '!I72)</f>
        <v>28.2</v>
      </c>
      <c r="H71" s="36">
        <f t="shared" si="5"/>
        <v>10.000000000000004</v>
      </c>
      <c r="I71" s="199">
        <f>SUM('прил3 '!K72)</f>
        <v>38.200000000000003</v>
      </c>
      <c r="J71" s="36">
        <f t="shared" si="6"/>
        <v>0</v>
      </c>
      <c r="K71" s="199">
        <f>SUM('прил3 '!M72)</f>
        <v>38.200000000000003</v>
      </c>
      <c r="L71" s="36">
        <f t="shared" si="7"/>
        <v>-10.000000000000004</v>
      </c>
      <c r="M71" s="237">
        <f>SUM('прил3 '!O72)</f>
        <v>28.2</v>
      </c>
      <c r="N71" s="235">
        <f t="shared" si="8"/>
        <v>0</v>
      </c>
      <c r="O71" s="237">
        <f>SUM('прил3 '!Q72)</f>
        <v>28.2</v>
      </c>
      <c r="P71" s="237">
        <f>SUM('прил3 '!R72)</f>
        <v>0</v>
      </c>
      <c r="Q71" s="237">
        <f>SUM('прил3 '!S72)</f>
        <v>28.2</v>
      </c>
      <c r="R71" s="235" t="e">
        <f>SUM(#REF!-Q71)</f>
        <v>#REF!</v>
      </c>
      <c r="S71" s="237">
        <f>SUM('прил3 '!U72)</f>
        <v>28.2</v>
      </c>
      <c r="T71" s="235">
        <f t="shared" si="0"/>
        <v>0</v>
      </c>
      <c r="U71" s="237">
        <f>SUM('прил3 '!W72)</f>
        <v>28.2</v>
      </c>
      <c r="V71" s="235">
        <f t="shared" si="1"/>
        <v>0</v>
      </c>
      <c r="W71" s="237">
        <f>SUM('прил3 '!Y72)</f>
        <v>28.2</v>
      </c>
      <c r="X71" s="235" t="e">
        <f>SUM(#REF!-W71)</f>
        <v>#REF!</v>
      </c>
      <c r="Y71" s="237">
        <f>SUM('прил3 '!AA72)</f>
        <v>28.2</v>
      </c>
      <c r="Z71" s="235">
        <f t="shared" si="2"/>
        <v>0</v>
      </c>
      <c r="AA71" s="237">
        <f>SUM('прил3 '!AC72)</f>
        <v>28.2</v>
      </c>
      <c r="AB71" s="237">
        <f>SUM('прил3 '!AD72)</f>
        <v>0</v>
      </c>
      <c r="AC71" s="199">
        <f>SUM('прил3 '!AE72)</f>
        <v>28.2</v>
      </c>
      <c r="AD71" s="199">
        <f>SUM('прил3 '!AF72)</f>
        <v>28.2</v>
      </c>
      <c r="AE71" s="349">
        <f t="shared" si="3"/>
        <v>100</v>
      </c>
    </row>
    <row r="72" spans="1:31" ht="51">
      <c r="A72" s="46" t="s">
        <v>852</v>
      </c>
      <c r="B72" s="258"/>
      <c r="C72" s="246" t="s">
        <v>5</v>
      </c>
      <c r="D72" s="72"/>
      <c r="E72" s="257"/>
      <c r="F72" s="257"/>
      <c r="G72" s="37">
        <f>G73+G75</f>
        <v>36.400000000000006</v>
      </c>
      <c r="H72" s="36">
        <f t="shared" si="5"/>
        <v>0</v>
      </c>
      <c r="I72" s="37">
        <f>I73+I75</f>
        <v>36.400000000000006</v>
      </c>
      <c r="J72" s="36">
        <f t="shared" si="6"/>
        <v>0</v>
      </c>
      <c r="K72" s="37">
        <f>K73+K75</f>
        <v>36.400000000000006</v>
      </c>
      <c r="L72" s="36">
        <f t="shared" si="7"/>
        <v>0</v>
      </c>
      <c r="M72" s="236">
        <f>M73+M75</f>
        <v>36.400000000000006</v>
      </c>
      <c r="N72" s="235">
        <f t="shared" si="8"/>
        <v>0</v>
      </c>
      <c r="O72" s="236">
        <f>O73+O75</f>
        <v>36.400000000000006</v>
      </c>
      <c r="P72" s="236">
        <f>P73+P75</f>
        <v>0</v>
      </c>
      <c r="Q72" s="236">
        <f>Q73+Q75</f>
        <v>36.400000000000006</v>
      </c>
      <c r="R72" s="235" t="e">
        <f>SUM(#REF!-Q72)</f>
        <v>#REF!</v>
      </c>
      <c r="S72" s="236">
        <f>S73+S75</f>
        <v>36.400000000000006</v>
      </c>
      <c r="T72" s="235">
        <f t="shared" si="0"/>
        <v>0</v>
      </c>
      <c r="U72" s="236">
        <f>U73+U75</f>
        <v>36.400000000000006</v>
      </c>
      <c r="V72" s="235">
        <f t="shared" si="1"/>
        <v>0</v>
      </c>
      <c r="W72" s="236">
        <f>W73+W75</f>
        <v>36.400000000000006</v>
      </c>
      <c r="X72" s="235" t="e">
        <f>SUM(#REF!-W72)</f>
        <v>#REF!</v>
      </c>
      <c r="Y72" s="236">
        <f>Y73+Y75</f>
        <v>36.400000000000006</v>
      </c>
      <c r="Z72" s="235">
        <f t="shared" si="2"/>
        <v>0</v>
      </c>
      <c r="AA72" s="236">
        <f>AA73+AA75</f>
        <v>36.400000000000006</v>
      </c>
      <c r="AB72" s="236">
        <f>AB73+AB75</f>
        <v>0</v>
      </c>
      <c r="AC72" s="200">
        <f>AC73+AC75</f>
        <v>36.400000000000006</v>
      </c>
      <c r="AD72" s="351">
        <f>AD73+AD75</f>
        <v>36.400000000000006</v>
      </c>
      <c r="AE72" s="349">
        <f t="shared" si="3"/>
        <v>100</v>
      </c>
    </row>
    <row r="73" spans="1:31" ht="25.5">
      <c r="A73" s="49" t="s">
        <v>339</v>
      </c>
      <c r="B73" s="258"/>
      <c r="C73" s="73"/>
      <c r="D73" s="72" t="s">
        <v>340</v>
      </c>
      <c r="E73" s="257"/>
      <c r="F73" s="257"/>
      <c r="G73" s="199">
        <f>SUM('прил3 '!I74)</f>
        <v>18.100000000000001</v>
      </c>
      <c r="H73" s="36">
        <f t="shared" si="5"/>
        <v>0</v>
      </c>
      <c r="I73" s="199">
        <f>SUM('прил3 '!K74)</f>
        <v>18.100000000000001</v>
      </c>
      <c r="J73" s="36">
        <f t="shared" si="6"/>
        <v>0</v>
      </c>
      <c r="K73" s="199">
        <f>SUM('прил3 '!M74)</f>
        <v>18.100000000000001</v>
      </c>
      <c r="L73" s="36">
        <f t="shared" si="7"/>
        <v>0</v>
      </c>
      <c r="M73" s="237">
        <f>SUM('прил3 '!O74)</f>
        <v>18.100000000000001</v>
      </c>
      <c r="N73" s="235">
        <f t="shared" si="8"/>
        <v>0</v>
      </c>
      <c r="O73" s="237">
        <f>SUM('прил3 '!Q74)</f>
        <v>18.100000000000001</v>
      </c>
      <c r="P73" s="237">
        <f>SUM('прил3 '!R74)</f>
        <v>0</v>
      </c>
      <c r="Q73" s="237">
        <f>SUM('прил3 '!S74)</f>
        <v>18.100000000000001</v>
      </c>
      <c r="R73" s="235" t="e">
        <f>SUM(#REF!-Q73)</f>
        <v>#REF!</v>
      </c>
      <c r="S73" s="237">
        <f>SUM('прил3 '!U74)</f>
        <v>18.100000000000001</v>
      </c>
      <c r="T73" s="235">
        <f t="shared" si="0"/>
        <v>0</v>
      </c>
      <c r="U73" s="237">
        <f>SUM('прил3 '!W74)</f>
        <v>18.100000000000001</v>
      </c>
      <c r="V73" s="235">
        <f t="shared" si="1"/>
        <v>0</v>
      </c>
      <c r="W73" s="237">
        <f>SUM('прил3 '!Y74)</f>
        <v>18.100000000000001</v>
      </c>
      <c r="X73" s="235" t="e">
        <f>SUM(#REF!-W73)</f>
        <v>#REF!</v>
      </c>
      <c r="Y73" s="237">
        <f>SUM('прил3 '!AA74)</f>
        <v>18.100000000000001</v>
      </c>
      <c r="Z73" s="235">
        <f t="shared" si="2"/>
        <v>0</v>
      </c>
      <c r="AA73" s="237">
        <f>SUM('прил3 '!AC74)</f>
        <v>18.100000000000001</v>
      </c>
      <c r="AB73" s="237">
        <f>SUM('прил3 '!AD74)</f>
        <v>0</v>
      </c>
      <c r="AC73" s="199">
        <f>SUM('прил3 '!AE74)</f>
        <v>18.100000000000001</v>
      </c>
      <c r="AD73" s="199">
        <f>SUM('прил3 '!AF74)</f>
        <v>18.100000000000001</v>
      </c>
      <c r="AE73" s="349">
        <f t="shared" si="3"/>
        <v>100</v>
      </c>
    </row>
    <row r="74" spans="1:31" ht="25.5">
      <c r="A74" s="32" t="s">
        <v>341</v>
      </c>
      <c r="B74" s="258"/>
      <c r="C74" s="73"/>
      <c r="D74" s="72" t="s">
        <v>342</v>
      </c>
      <c r="E74" s="257"/>
      <c r="F74" s="257"/>
      <c r="G74" s="199">
        <f>SUM('прил3 '!I75)</f>
        <v>18.100000000000001</v>
      </c>
      <c r="H74" s="36">
        <f t="shared" si="5"/>
        <v>0</v>
      </c>
      <c r="I74" s="199">
        <f>SUM('прил3 '!K75)</f>
        <v>18.100000000000001</v>
      </c>
      <c r="J74" s="36">
        <f t="shared" si="6"/>
        <v>0</v>
      </c>
      <c r="K74" s="199">
        <f>SUM('прил3 '!M75)</f>
        <v>18.100000000000001</v>
      </c>
      <c r="L74" s="36">
        <f t="shared" si="7"/>
        <v>0</v>
      </c>
      <c r="M74" s="237">
        <f>SUM('прил3 '!O75)</f>
        <v>18.100000000000001</v>
      </c>
      <c r="N74" s="235">
        <f t="shared" si="8"/>
        <v>0</v>
      </c>
      <c r="O74" s="237">
        <f>SUM('прил3 '!Q75)</f>
        <v>18.100000000000001</v>
      </c>
      <c r="P74" s="237">
        <f>SUM('прил3 '!R75)</f>
        <v>0</v>
      </c>
      <c r="Q74" s="237">
        <f>SUM('прил3 '!S75)</f>
        <v>18.100000000000001</v>
      </c>
      <c r="R74" s="235" t="e">
        <f>SUM(#REF!-Q74)</f>
        <v>#REF!</v>
      </c>
      <c r="S74" s="237">
        <f>SUM('прил3 '!U75)</f>
        <v>18.100000000000001</v>
      </c>
      <c r="T74" s="235">
        <f t="shared" si="0"/>
        <v>0</v>
      </c>
      <c r="U74" s="237">
        <f>SUM('прил3 '!W75)</f>
        <v>18.100000000000001</v>
      </c>
      <c r="V74" s="235">
        <f t="shared" si="1"/>
        <v>0</v>
      </c>
      <c r="W74" s="237">
        <f>SUM('прил3 '!Y75)</f>
        <v>18.100000000000001</v>
      </c>
      <c r="X74" s="235" t="e">
        <f>SUM(#REF!-W74)</f>
        <v>#REF!</v>
      </c>
      <c r="Y74" s="237">
        <f>SUM('прил3 '!AA75)</f>
        <v>18.100000000000001</v>
      </c>
      <c r="Z74" s="235">
        <f t="shared" si="2"/>
        <v>0</v>
      </c>
      <c r="AA74" s="237">
        <f>SUM('прил3 '!AC75)</f>
        <v>18.100000000000001</v>
      </c>
      <c r="AB74" s="237">
        <f>SUM('прил3 '!AD75)</f>
        <v>0</v>
      </c>
      <c r="AC74" s="199">
        <f>SUM('прил3 '!AE75)</f>
        <v>18.100000000000001</v>
      </c>
      <c r="AD74" s="199">
        <f>SUM('прил3 '!AF75)</f>
        <v>18.100000000000001</v>
      </c>
      <c r="AE74" s="349">
        <f t="shared" si="3"/>
        <v>100</v>
      </c>
    </row>
    <row r="75" spans="1:31">
      <c r="A75" s="43" t="s">
        <v>71</v>
      </c>
      <c r="B75" s="258"/>
      <c r="C75" s="73"/>
      <c r="D75" s="72" t="s">
        <v>72</v>
      </c>
      <c r="E75" s="257"/>
      <c r="F75" s="257"/>
      <c r="G75" s="37">
        <f>G76</f>
        <v>18.3</v>
      </c>
      <c r="H75" s="36">
        <f t="shared" si="5"/>
        <v>0</v>
      </c>
      <c r="I75" s="37">
        <f>I76</f>
        <v>18.3</v>
      </c>
      <c r="J75" s="36">
        <f t="shared" si="6"/>
        <v>0</v>
      </c>
      <c r="K75" s="37">
        <f>K76</f>
        <v>18.3</v>
      </c>
      <c r="L75" s="36">
        <f t="shared" si="7"/>
        <v>0</v>
      </c>
      <c r="M75" s="236">
        <f>M76</f>
        <v>18.3</v>
      </c>
      <c r="N75" s="235">
        <f t="shared" si="8"/>
        <v>0</v>
      </c>
      <c r="O75" s="236">
        <f>O76</f>
        <v>18.3</v>
      </c>
      <c r="P75" s="236">
        <f>P76</f>
        <v>0</v>
      </c>
      <c r="Q75" s="236">
        <f>Q76</f>
        <v>18.3</v>
      </c>
      <c r="R75" s="235" t="e">
        <f>SUM(#REF!-Q75)</f>
        <v>#REF!</v>
      </c>
      <c r="S75" s="236">
        <f>S76</f>
        <v>18.3</v>
      </c>
      <c r="T75" s="235">
        <f t="shared" si="0"/>
        <v>0</v>
      </c>
      <c r="U75" s="236">
        <f>U76</f>
        <v>18.3</v>
      </c>
      <c r="V75" s="235">
        <f t="shared" si="1"/>
        <v>0</v>
      </c>
      <c r="W75" s="236">
        <f>W76</f>
        <v>18.3</v>
      </c>
      <c r="X75" s="235" t="e">
        <f>SUM(#REF!-W75)</f>
        <v>#REF!</v>
      </c>
      <c r="Y75" s="236">
        <f>Y76</f>
        <v>18.3</v>
      </c>
      <c r="Z75" s="235">
        <f t="shared" si="2"/>
        <v>0</v>
      </c>
      <c r="AA75" s="236">
        <f>AA76</f>
        <v>18.3</v>
      </c>
      <c r="AB75" s="236">
        <f>AB76</f>
        <v>0</v>
      </c>
      <c r="AC75" s="200">
        <f>AC76</f>
        <v>18.3</v>
      </c>
      <c r="AD75" s="351">
        <f>AD76</f>
        <v>18.3</v>
      </c>
      <c r="AE75" s="349">
        <f t="shared" si="3"/>
        <v>100</v>
      </c>
    </row>
    <row r="76" spans="1:31">
      <c r="A76" s="47" t="s">
        <v>120</v>
      </c>
      <c r="B76" s="258"/>
      <c r="C76" s="73"/>
      <c r="D76" s="72" t="s">
        <v>121</v>
      </c>
      <c r="E76" s="257"/>
      <c r="F76" s="257"/>
      <c r="G76" s="35">
        <f>SUM('прил3 '!I344)</f>
        <v>18.3</v>
      </c>
      <c r="H76" s="36">
        <f t="shared" si="5"/>
        <v>0</v>
      </c>
      <c r="I76" s="35">
        <f>SUM('прил3 '!K344)</f>
        <v>18.3</v>
      </c>
      <c r="J76" s="36">
        <f t="shared" si="6"/>
        <v>0</v>
      </c>
      <c r="K76" s="35">
        <f>SUM('прил3 '!M344)</f>
        <v>18.3</v>
      </c>
      <c r="L76" s="36">
        <f t="shared" si="7"/>
        <v>0</v>
      </c>
      <c r="M76" s="237">
        <f>SUM('прил3 '!O344)</f>
        <v>18.3</v>
      </c>
      <c r="N76" s="235">
        <f t="shared" si="8"/>
        <v>0</v>
      </c>
      <c r="O76" s="237">
        <f>SUM('прил3 '!Q344)</f>
        <v>18.3</v>
      </c>
      <c r="P76" s="237">
        <f>SUM('прил3 '!R344)</f>
        <v>0</v>
      </c>
      <c r="Q76" s="237">
        <f>SUM('прил3 '!S344)</f>
        <v>18.3</v>
      </c>
      <c r="R76" s="235" t="e">
        <f>SUM(#REF!-Q76)</f>
        <v>#REF!</v>
      </c>
      <c r="S76" s="237">
        <f>SUM('прил3 '!U344)</f>
        <v>18.3</v>
      </c>
      <c r="T76" s="235">
        <f t="shared" si="0"/>
        <v>0</v>
      </c>
      <c r="U76" s="237">
        <f>SUM('прил3 '!W344)</f>
        <v>18.3</v>
      </c>
      <c r="V76" s="235">
        <f t="shared" si="1"/>
        <v>0</v>
      </c>
      <c r="W76" s="237">
        <f>SUM('прил3 '!Y344)</f>
        <v>18.3</v>
      </c>
      <c r="X76" s="235" t="e">
        <f>SUM(#REF!-W76)</f>
        <v>#REF!</v>
      </c>
      <c r="Y76" s="237">
        <f>SUM('прил3 '!AA344)</f>
        <v>18.3</v>
      </c>
      <c r="Z76" s="235">
        <f t="shared" si="2"/>
        <v>0</v>
      </c>
      <c r="AA76" s="237">
        <f>SUM('прил3 '!AC344)</f>
        <v>18.3</v>
      </c>
      <c r="AB76" s="237">
        <f>SUM('прил3 '!AD344)</f>
        <v>0</v>
      </c>
      <c r="AC76" s="199">
        <f>SUM('прил3 '!AE344)</f>
        <v>18.3</v>
      </c>
      <c r="AD76" s="199">
        <f>SUM('прил3 '!AF344)</f>
        <v>18.3</v>
      </c>
      <c r="AE76" s="349">
        <f t="shared" si="3"/>
        <v>100</v>
      </c>
    </row>
    <row r="77" spans="1:31" ht="51">
      <c r="A77" s="48" t="s">
        <v>840</v>
      </c>
      <c r="B77" s="258"/>
      <c r="C77" s="246" t="s">
        <v>6</v>
      </c>
      <c r="D77" s="72"/>
      <c r="E77" s="74"/>
      <c r="F77" s="74"/>
      <c r="G77" s="200">
        <f>G80+G78</f>
        <v>787</v>
      </c>
      <c r="H77" s="36">
        <f t="shared" si="5"/>
        <v>0</v>
      </c>
      <c r="I77" s="200">
        <f>I80+I78</f>
        <v>787</v>
      </c>
      <c r="J77" s="36">
        <f t="shared" si="6"/>
        <v>0</v>
      </c>
      <c r="K77" s="200">
        <f>K80+K78</f>
        <v>787</v>
      </c>
      <c r="L77" s="36">
        <f t="shared" si="7"/>
        <v>0</v>
      </c>
      <c r="M77" s="236">
        <f>M80+M78</f>
        <v>787</v>
      </c>
      <c r="N77" s="235">
        <f t="shared" si="8"/>
        <v>0</v>
      </c>
      <c r="O77" s="236">
        <f>O80+O78</f>
        <v>787</v>
      </c>
      <c r="P77" s="236">
        <f>P80+P78</f>
        <v>0</v>
      </c>
      <c r="Q77" s="236">
        <f>Q80+Q78</f>
        <v>787</v>
      </c>
      <c r="R77" s="235" t="e">
        <f>SUM(#REF!-Q77)</f>
        <v>#REF!</v>
      </c>
      <c r="S77" s="236">
        <f>S80+S78</f>
        <v>787</v>
      </c>
      <c r="T77" s="235">
        <f t="shared" si="0"/>
        <v>0</v>
      </c>
      <c r="U77" s="236">
        <f>U80+U78</f>
        <v>787</v>
      </c>
      <c r="V77" s="235">
        <f t="shared" si="1"/>
        <v>0</v>
      </c>
      <c r="W77" s="236">
        <f>W80+W78</f>
        <v>787</v>
      </c>
      <c r="X77" s="235" t="e">
        <f>SUM(#REF!-W77)</f>
        <v>#REF!</v>
      </c>
      <c r="Y77" s="236">
        <f>Y80+Y78</f>
        <v>787</v>
      </c>
      <c r="Z77" s="235">
        <f t="shared" si="2"/>
        <v>0</v>
      </c>
      <c r="AA77" s="236">
        <f>AA80+AA78</f>
        <v>787</v>
      </c>
      <c r="AB77" s="236">
        <f>AB80+AB78</f>
        <v>0</v>
      </c>
      <c r="AC77" s="200">
        <f>AC80+AC78</f>
        <v>787</v>
      </c>
      <c r="AD77" s="351">
        <f>AD80+AD78</f>
        <v>778.6</v>
      </c>
      <c r="AE77" s="349">
        <f t="shared" si="3"/>
        <v>98.932655654383737</v>
      </c>
    </row>
    <row r="78" spans="1:31" ht="51">
      <c r="A78" s="43" t="s">
        <v>352</v>
      </c>
      <c r="B78" s="258"/>
      <c r="C78" s="246"/>
      <c r="D78" s="72" t="s">
        <v>335</v>
      </c>
      <c r="E78" s="74"/>
      <c r="F78" s="74"/>
      <c r="G78" s="200">
        <f>G79</f>
        <v>646.29999999999995</v>
      </c>
      <c r="H78" s="36">
        <f t="shared" si="5"/>
        <v>0</v>
      </c>
      <c r="I78" s="200">
        <f>I79</f>
        <v>646.29999999999995</v>
      </c>
      <c r="J78" s="36">
        <f t="shared" si="6"/>
        <v>0</v>
      </c>
      <c r="K78" s="200">
        <f>K79</f>
        <v>646.29999999999995</v>
      </c>
      <c r="L78" s="36">
        <f t="shared" si="7"/>
        <v>0</v>
      </c>
      <c r="M78" s="236">
        <f>M79</f>
        <v>646.29999999999995</v>
      </c>
      <c r="N78" s="235">
        <f t="shared" si="8"/>
        <v>0</v>
      </c>
      <c r="O78" s="236">
        <f>O79</f>
        <v>646.29999999999995</v>
      </c>
      <c r="P78" s="236">
        <f>P79</f>
        <v>0</v>
      </c>
      <c r="Q78" s="236">
        <f>Q79</f>
        <v>646.29999999999995</v>
      </c>
      <c r="R78" s="235" t="e">
        <f>SUM(#REF!-Q78)</f>
        <v>#REF!</v>
      </c>
      <c r="S78" s="236">
        <f>S79</f>
        <v>646.29999999999995</v>
      </c>
      <c r="T78" s="235">
        <f t="shared" si="0"/>
        <v>0</v>
      </c>
      <c r="U78" s="236">
        <f>U79</f>
        <v>646.29999999999995</v>
      </c>
      <c r="V78" s="235">
        <f t="shared" si="1"/>
        <v>0</v>
      </c>
      <c r="W78" s="236">
        <f>W79</f>
        <v>646.29999999999995</v>
      </c>
      <c r="X78" s="235" t="e">
        <f>SUM(#REF!-W78)</f>
        <v>#REF!</v>
      </c>
      <c r="Y78" s="236">
        <f>Y79</f>
        <v>646.29999999999995</v>
      </c>
      <c r="Z78" s="235">
        <f t="shared" ref="Z78:Z141" si="11">SUM(AA78-Y78)</f>
        <v>0</v>
      </c>
      <c r="AA78" s="236">
        <f>AA79</f>
        <v>646.29999999999995</v>
      </c>
      <c r="AB78" s="236">
        <f>AB79</f>
        <v>0</v>
      </c>
      <c r="AC78" s="200">
        <f>AC79</f>
        <v>545.70000000000005</v>
      </c>
      <c r="AD78" s="351">
        <f>AD79</f>
        <v>542.5</v>
      </c>
      <c r="AE78" s="349">
        <f t="shared" ref="AE78:AE139" si="12">AD78/AC78*100</f>
        <v>99.413597214586758</v>
      </c>
    </row>
    <row r="79" spans="1:31" ht="25.5">
      <c r="A79" s="45" t="s">
        <v>336</v>
      </c>
      <c r="B79" s="258"/>
      <c r="C79" s="246"/>
      <c r="D79" s="72" t="s">
        <v>337</v>
      </c>
      <c r="E79" s="74"/>
      <c r="F79" s="74"/>
      <c r="G79" s="200">
        <f>SUM('прил3 '!I78)</f>
        <v>646.29999999999995</v>
      </c>
      <c r="H79" s="36">
        <f t="shared" si="5"/>
        <v>0</v>
      </c>
      <c r="I79" s="200">
        <f>SUM('прил3 '!K78)</f>
        <v>646.29999999999995</v>
      </c>
      <c r="J79" s="36">
        <f t="shared" si="6"/>
        <v>0</v>
      </c>
      <c r="K79" s="200">
        <f>SUM('прил3 '!M78)</f>
        <v>646.29999999999995</v>
      </c>
      <c r="L79" s="36">
        <f t="shared" si="7"/>
        <v>0</v>
      </c>
      <c r="M79" s="236">
        <f>SUM('прил3 '!O78)</f>
        <v>646.29999999999995</v>
      </c>
      <c r="N79" s="235">
        <f t="shared" si="8"/>
        <v>0</v>
      </c>
      <c r="O79" s="236">
        <f>SUM('прил3 '!Q78)</f>
        <v>646.29999999999995</v>
      </c>
      <c r="P79" s="236">
        <f>SUM('прил3 '!R78)</f>
        <v>0</v>
      </c>
      <c r="Q79" s="236">
        <f>SUM('прил3 '!S78)</f>
        <v>646.29999999999995</v>
      </c>
      <c r="R79" s="235" t="e">
        <f>SUM(#REF!-Q79)</f>
        <v>#REF!</v>
      </c>
      <c r="S79" s="236">
        <f>SUM('прил3 '!U78)</f>
        <v>646.29999999999995</v>
      </c>
      <c r="T79" s="235">
        <f t="shared" si="0"/>
        <v>0</v>
      </c>
      <c r="U79" s="236">
        <f>SUM('прил3 '!W78)</f>
        <v>646.29999999999995</v>
      </c>
      <c r="V79" s="235">
        <f t="shared" si="1"/>
        <v>0</v>
      </c>
      <c r="W79" s="236">
        <f>SUM('прил3 '!Y78)</f>
        <v>646.29999999999995</v>
      </c>
      <c r="X79" s="235" t="e">
        <f>SUM(#REF!-W79)</f>
        <v>#REF!</v>
      </c>
      <c r="Y79" s="236">
        <f>SUM('прил3 '!AA78)</f>
        <v>646.29999999999995</v>
      </c>
      <c r="Z79" s="235">
        <f t="shared" si="11"/>
        <v>0</v>
      </c>
      <c r="AA79" s="236">
        <f>SUM('прил3 '!AC78)</f>
        <v>646.29999999999995</v>
      </c>
      <c r="AB79" s="236">
        <f>SUM('прил3 '!AD78)</f>
        <v>0</v>
      </c>
      <c r="AC79" s="200">
        <f>SUM('прил3 '!AE78)</f>
        <v>545.70000000000005</v>
      </c>
      <c r="AD79" s="351">
        <f>SUM('прил3 '!AF78)</f>
        <v>542.5</v>
      </c>
      <c r="AE79" s="349">
        <f t="shared" si="12"/>
        <v>99.413597214586758</v>
      </c>
    </row>
    <row r="80" spans="1:31" ht="25.5">
      <c r="A80" s="49" t="s">
        <v>339</v>
      </c>
      <c r="B80" s="258"/>
      <c r="C80" s="246"/>
      <c r="D80" s="72" t="s">
        <v>340</v>
      </c>
      <c r="E80" s="74"/>
      <c r="F80" s="74"/>
      <c r="G80" s="200">
        <f>SUM('прил3 '!I79)</f>
        <v>140.69999999999999</v>
      </c>
      <c r="H80" s="36">
        <f t="shared" si="5"/>
        <v>0</v>
      </c>
      <c r="I80" s="200">
        <f>SUM('прил3 '!K79)</f>
        <v>140.69999999999999</v>
      </c>
      <c r="J80" s="36">
        <f t="shared" si="6"/>
        <v>0</v>
      </c>
      <c r="K80" s="200">
        <f>SUM('прил3 '!M79)</f>
        <v>140.69999999999999</v>
      </c>
      <c r="L80" s="36">
        <f t="shared" si="7"/>
        <v>0</v>
      </c>
      <c r="M80" s="236">
        <f>SUM('прил3 '!O79)</f>
        <v>140.69999999999999</v>
      </c>
      <c r="N80" s="235">
        <f t="shared" si="8"/>
        <v>0</v>
      </c>
      <c r="O80" s="236">
        <f>SUM('прил3 '!Q79)</f>
        <v>140.69999999999999</v>
      </c>
      <c r="P80" s="236">
        <f>SUM('прил3 '!R79)</f>
        <v>0</v>
      </c>
      <c r="Q80" s="236">
        <f>SUM('прил3 '!S79)</f>
        <v>140.69999999999999</v>
      </c>
      <c r="R80" s="235" t="e">
        <f>SUM(#REF!-Q80)</f>
        <v>#REF!</v>
      </c>
      <c r="S80" s="236">
        <f>SUM('прил3 '!U79)</f>
        <v>140.69999999999999</v>
      </c>
      <c r="T80" s="235">
        <f t="shared" si="0"/>
        <v>0</v>
      </c>
      <c r="U80" s="236">
        <f>SUM('прил3 '!W79)</f>
        <v>140.69999999999999</v>
      </c>
      <c r="V80" s="235">
        <f t="shared" si="1"/>
        <v>0</v>
      </c>
      <c r="W80" s="236">
        <f>SUM('прил3 '!Y79)</f>
        <v>140.69999999999999</v>
      </c>
      <c r="X80" s="235" t="e">
        <f>SUM(#REF!-W80)</f>
        <v>#REF!</v>
      </c>
      <c r="Y80" s="236">
        <f>SUM('прил3 '!AA79)</f>
        <v>140.69999999999999</v>
      </c>
      <c r="Z80" s="235">
        <f t="shared" si="11"/>
        <v>0</v>
      </c>
      <c r="AA80" s="236">
        <f>SUM('прил3 '!AC79)</f>
        <v>140.69999999999999</v>
      </c>
      <c r="AB80" s="236">
        <f>SUM('прил3 '!AD79)</f>
        <v>0</v>
      </c>
      <c r="AC80" s="200">
        <f>SUM('прил3 '!AE79)</f>
        <v>241.3</v>
      </c>
      <c r="AD80" s="351">
        <f>SUM('прил3 '!AF79)</f>
        <v>236.1</v>
      </c>
      <c r="AE80" s="349">
        <f t="shared" si="12"/>
        <v>97.845006216328215</v>
      </c>
    </row>
    <row r="81" spans="1:31" ht="25.5">
      <c r="A81" s="32" t="s">
        <v>341</v>
      </c>
      <c r="B81" s="258"/>
      <c r="C81" s="246"/>
      <c r="D81" s="72" t="s">
        <v>342</v>
      </c>
      <c r="E81" s="74"/>
      <c r="F81" s="74"/>
      <c r="G81" s="200">
        <f>SUM('прил3 '!I80)</f>
        <v>140.69999999999999</v>
      </c>
      <c r="H81" s="36">
        <f t="shared" si="5"/>
        <v>0</v>
      </c>
      <c r="I81" s="200">
        <f>SUM('прил3 '!K80)</f>
        <v>140.69999999999999</v>
      </c>
      <c r="J81" s="36">
        <f t="shared" si="6"/>
        <v>0</v>
      </c>
      <c r="K81" s="200">
        <f>SUM('прил3 '!M80)</f>
        <v>140.69999999999999</v>
      </c>
      <c r="L81" s="36">
        <f t="shared" si="7"/>
        <v>0</v>
      </c>
      <c r="M81" s="236">
        <f>SUM('прил3 '!O80)</f>
        <v>140.69999999999999</v>
      </c>
      <c r="N81" s="235">
        <f t="shared" si="8"/>
        <v>0</v>
      </c>
      <c r="O81" s="236">
        <f>SUM('прил3 '!Q80)</f>
        <v>140.69999999999999</v>
      </c>
      <c r="P81" s="236">
        <f>SUM('прил3 '!R80)</f>
        <v>0</v>
      </c>
      <c r="Q81" s="236">
        <f>SUM('прил3 '!S80)</f>
        <v>140.69999999999999</v>
      </c>
      <c r="R81" s="235" t="e">
        <f>SUM(#REF!-Q81)</f>
        <v>#REF!</v>
      </c>
      <c r="S81" s="236">
        <f>SUM('прил3 '!U80)</f>
        <v>140.69999999999999</v>
      </c>
      <c r="T81" s="235">
        <f t="shared" ref="T81:T150" si="13">SUM(U81-S81)</f>
        <v>0</v>
      </c>
      <c r="U81" s="236">
        <f>SUM('прил3 '!W80)</f>
        <v>140.69999999999999</v>
      </c>
      <c r="V81" s="235">
        <f t="shared" ref="V81:V150" si="14">SUM(W81-U81)</f>
        <v>0</v>
      </c>
      <c r="W81" s="236">
        <f>SUM('прил3 '!Y80)</f>
        <v>140.69999999999999</v>
      </c>
      <c r="X81" s="235" t="e">
        <f>SUM(#REF!-W81)</f>
        <v>#REF!</v>
      </c>
      <c r="Y81" s="236">
        <f>SUM('прил3 '!AA80)</f>
        <v>140.69999999999999</v>
      </c>
      <c r="Z81" s="235">
        <f t="shared" si="11"/>
        <v>0</v>
      </c>
      <c r="AA81" s="236">
        <f>SUM('прил3 '!AC80)</f>
        <v>140.69999999999999</v>
      </c>
      <c r="AB81" s="236">
        <f>SUM('прил3 '!AD80)</f>
        <v>0</v>
      </c>
      <c r="AC81" s="200">
        <f>SUM('прил3 '!AE80)</f>
        <v>241.3</v>
      </c>
      <c r="AD81" s="351">
        <f>SUM('прил3 '!AF80)</f>
        <v>236.1</v>
      </c>
      <c r="AE81" s="349">
        <f t="shared" si="12"/>
        <v>97.845006216328215</v>
      </c>
    </row>
    <row r="82" spans="1:31" ht="0.75" hidden="1" customHeight="1">
      <c r="A82" s="44" t="s">
        <v>333</v>
      </c>
      <c r="B82" s="258"/>
      <c r="C82" s="73" t="s">
        <v>7</v>
      </c>
      <c r="D82" s="72"/>
      <c r="E82" s="74"/>
      <c r="F82" s="74"/>
      <c r="G82" s="200">
        <f>SUM('прил3 '!I81)</f>
        <v>1779.6</v>
      </c>
      <c r="H82" s="36">
        <f t="shared" si="5"/>
        <v>0</v>
      </c>
      <c r="I82" s="200">
        <f>SUM('прил3 '!K81)</f>
        <v>1779.6</v>
      </c>
      <c r="J82" s="36">
        <f t="shared" si="6"/>
        <v>0</v>
      </c>
      <c r="K82" s="200">
        <f>SUM('прил3 '!M81)</f>
        <v>1779.6</v>
      </c>
      <c r="L82" s="36">
        <f t="shared" si="7"/>
        <v>0</v>
      </c>
      <c r="M82" s="236">
        <f>SUM('прил3 '!O81)</f>
        <v>1779.6</v>
      </c>
      <c r="N82" s="235">
        <f t="shared" si="8"/>
        <v>0</v>
      </c>
      <c r="O82" s="236">
        <f>SUM('прил3 '!Q81)</f>
        <v>1779.6</v>
      </c>
      <c r="P82" s="236">
        <f>SUM('прил3 '!R81)</f>
        <v>0</v>
      </c>
      <c r="Q82" s="236">
        <f>SUM('прил3 '!S81)</f>
        <v>1779.6</v>
      </c>
      <c r="R82" s="235" t="e">
        <f>SUM(#REF!-Q82)</f>
        <v>#REF!</v>
      </c>
      <c r="S82" s="236">
        <f>SUM('прил3 '!U81)</f>
        <v>807.8</v>
      </c>
      <c r="T82" s="235">
        <f t="shared" si="13"/>
        <v>0</v>
      </c>
      <c r="U82" s="236">
        <f>SUM('прил3 '!W81)</f>
        <v>807.8</v>
      </c>
      <c r="V82" s="235">
        <f t="shared" si="14"/>
        <v>0</v>
      </c>
      <c r="W82" s="236">
        <f>SUM('прил3 '!Y81)</f>
        <v>807.8</v>
      </c>
      <c r="X82" s="235" t="e">
        <f>SUM(#REF!-W82)</f>
        <v>#REF!</v>
      </c>
      <c r="Y82" s="236">
        <f>SUM('прил3 '!AA81)</f>
        <v>807.8</v>
      </c>
      <c r="Z82" s="235">
        <f t="shared" si="11"/>
        <v>0</v>
      </c>
      <c r="AA82" s="236">
        <f>SUM('прил3 '!AC81)</f>
        <v>807.8</v>
      </c>
      <c r="AB82" s="236">
        <f>SUM('прил3 '!AD81)</f>
        <v>0</v>
      </c>
      <c r="AC82" s="200">
        <f>SUM('прил3 '!AE81)</f>
        <v>0</v>
      </c>
      <c r="AD82" s="351">
        <f>SUM('прил3 '!AF81)</f>
        <v>0</v>
      </c>
      <c r="AE82" s="349"/>
    </row>
    <row r="83" spans="1:31" ht="51" hidden="1">
      <c r="A83" s="43" t="s">
        <v>352</v>
      </c>
      <c r="B83" s="258"/>
      <c r="C83" s="246"/>
      <c r="D83" s="72" t="s">
        <v>335</v>
      </c>
      <c r="E83" s="74"/>
      <c r="F83" s="74"/>
      <c r="G83" s="200">
        <f>SUM('прил3 '!I82)</f>
        <v>1779.6</v>
      </c>
      <c r="H83" s="36">
        <f t="shared" si="5"/>
        <v>0</v>
      </c>
      <c r="I83" s="200">
        <f>SUM('прил3 '!K82)</f>
        <v>1779.6</v>
      </c>
      <c r="J83" s="36">
        <f t="shared" si="6"/>
        <v>0</v>
      </c>
      <c r="K83" s="200">
        <f>SUM('прил3 '!M82)</f>
        <v>1779.6</v>
      </c>
      <c r="L83" s="36">
        <f t="shared" si="7"/>
        <v>0</v>
      </c>
      <c r="M83" s="236">
        <f>SUM('прил3 '!O82)</f>
        <v>1779.6</v>
      </c>
      <c r="N83" s="235">
        <f t="shared" si="8"/>
        <v>0</v>
      </c>
      <c r="O83" s="236">
        <f>SUM('прил3 '!Q82)</f>
        <v>1779.6</v>
      </c>
      <c r="P83" s="236">
        <f>SUM('прил3 '!R82)</f>
        <v>0</v>
      </c>
      <c r="Q83" s="236">
        <f>SUM('прил3 '!S82)</f>
        <v>1779.6</v>
      </c>
      <c r="R83" s="235" t="e">
        <f>SUM(#REF!-Q83)</f>
        <v>#REF!</v>
      </c>
      <c r="S83" s="236">
        <f>SUM('прил3 '!U82)</f>
        <v>807.8</v>
      </c>
      <c r="T83" s="235">
        <f t="shared" si="13"/>
        <v>0</v>
      </c>
      <c r="U83" s="236">
        <f>SUM('прил3 '!W82)</f>
        <v>807.8</v>
      </c>
      <c r="V83" s="235">
        <f t="shared" si="14"/>
        <v>0</v>
      </c>
      <c r="W83" s="236">
        <f>SUM('прил3 '!Y82)</f>
        <v>807.8</v>
      </c>
      <c r="X83" s="235" t="e">
        <f>SUM(#REF!-W83)</f>
        <v>#REF!</v>
      </c>
      <c r="Y83" s="236">
        <f>SUM('прил3 '!AA82)</f>
        <v>807.8</v>
      </c>
      <c r="Z83" s="235">
        <f t="shared" si="11"/>
        <v>0</v>
      </c>
      <c r="AA83" s="236">
        <f>SUM('прил3 '!AC82)</f>
        <v>807.8</v>
      </c>
      <c r="AB83" s="236">
        <f>SUM('прил3 '!AD82)</f>
        <v>0</v>
      </c>
      <c r="AC83" s="200">
        <f>SUM('прил3 '!AE82)</f>
        <v>0</v>
      </c>
      <c r="AD83" s="351">
        <f>SUM('прил3 '!AF82)</f>
        <v>0</v>
      </c>
      <c r="AE83" s="349"/>
    </row>
    <row r="84" spans="1:31" ht="25.5" hidden="1">
      <c r="A84" s="45" t="s">
        <v>336</v>
      </c>
      <c r="B84" s="258"/>
      <c r="C84" s="246"/>
      <c r="D84" s="72" t="s">
        <v>337</v>
      </c>
      <c r="E84" s="74"/>
      <c r="F84" s="74"/>
      <c r="G84" s="200">
        <f>SUM('прил3 '!I83)</f>
        <v>1779.6</v>
      </c>
      <c r="H84" s="36">
        <f t="shared" si="5"/>
        <v>0</v>
      </c>
      <c r="I84" s="200">
        <f>SUM('прил3 '!K83)</f>
        <v>1779.6</v>
      </c>
      <c r="J84" s="36">
        <f t="shared" si="6"/>
        <v>0</v>
      </c>
      <c r="K84" s="200">
        <f>SUM('прил3 '!M83)</f>
        <v>1779.6</v>
      </c>
      <c r="L84" s="36">
        <f t="shared" si="7"/>
        <v>0</v>
      </c>
      <c r="M84" s="236">
        <f>SUM('прил3 '!O83)</f>
        <v>1779.6</v>
      </c>
      <c r="N84" s="235">
        <f t="shared" si="8"/>
        <v>0</v>
      </c>
      <c r="O84" s="236">
        <f>SUM('прил3 '!Q83)</f>
        <v>1779.6</v>
      </c>
      <c r="P84" s="236">
        <f>SUM('прил3 '!R83)</f>
        <v>0</v>
      </c>
      <c r="Q84" s="236">
        <f>SUM('прил3 '!S83)</f>
        <v>1779.6</v>
      </c>
      <c r="R84" s="235" t="e">
        <f>SUM(#REF!-Q84)</f>
        <v>#REF!</v>
      </c>
      <c r="S84" s="236">
        <f>SUM('прил3 '!U83)</f>
        <v>807.8</v>
      </c>
      <c r="T84" s="235">
        <f t="shared" si="13"/>
        <v>0</v>
      </c>
      <c r="U84" s="236">
        <f>SUM('прил3 '!W83)</f>
        <v>807.8</v>
      </c>
      <c r="V84" s="235">
        <f t="shared" si="14"/>
        <v>0</v>
      </c>
      <c r="W84" s="236">
        <f>SUM('прил3 '!Y83)</f>
        <v>807.8</v>
      </c>
      <c r="X84" s="235" t="e">
        <f>SUM(#REF!-W84)</f>
        <v>#REF!</v>
      </c>
      <c r="Y84" s="236">
        <f>SUM('прил3 '!AA83)</f>
        <v>807.8</v>
      </c>
      <c r="Z84" s="235">
        <f t="shared" si="11"/>
        <v>0</v>
      </c>
      <c r="AA84" s="236">
        <f>SUM('прил3 '!AC83)</f>
        <v>807.8</v>
      </c>
      <c r="AB84" s="236">
        <f>SUM('прил3 '!AD83)</f>
        <v>0</v>
      </c>
      <c r="AC84" s="200">
        <f>SUM('прил3 '!AE83)</f>
        <v>0</v>
      </c>
      <c r="AD84" s="351">
        <f>SUM('прил3 '!AF83)</f>
        <v>0</v>
      </c>
      <c r="AE84" s="349"/>
    </row>
    <row r="85" spans="1:31" ht="29.25" hidden="1" customHeight="1">
      <c r="A85" s="44" t="s">
        <v>8</v>
      </c>
      <c r="B85" s="258"/>
      <c r="C85" s="246" t="s">
        <v>9</v>
      </c>
      <c r="D85" s="72"/>
      <c r="E85" s="74"/>
      <c r="F85" s="74"/>
      <c r="G85" s="200">
        <f>SUM('прил3 '!I84)</f>
        <v>12.7</v>
      </c>
      <c r="H85" s="36">
        <f t="shared" si="5"/>
        <v>0</v>
      </c>
      <c r="I85" s="200">
        <f>SUM('прил3 '!K84)</f>
        <v>12.7</v>
      </c>
      <c r="J85" s="36">
        <f t="shared" si="6"/>
        <v>0</v>
      </c>
      <c r="K85" s="200">
        <f>SUM('прил3 '!M84)</f>
        <v>12.7</v>
      </c>
      <c r="L85" s="36">
        <f t="shared" si="7"/>
        <v>0</v>
      </c>
      <c r="M85" s="236">
        <f>SUM('прил3 '!O84)</f>
        <v>12.7</v>
      </c>
      <c r="N85" s="235">
        <f t="shared" si="8"/>
        <v>0</v>
      </c>
      <c r="O85" s="236">
        <f>SUM('прил3 '!Q84)</f>
        <v>12.7</v>
      </c>
      <c r="P85" s="236">
        <f>SUM('прил3 '!R84)</f>
        <v>0</v>
      </c>
      <c r="Q85" s="236">
        <f>SUM('прил3 '!S84)</f>
        <v>12.7</v>
      </c>
      <c r="R85" s="235" t="e">
        <f>SUM(#REF!-Q85)</f>
        <v>#REF!</v>
      </c>
      <c r="S85" s="236">
        <f>SUM('прил3 '!U84)</f>
        <v>0</v>
      </c>
      <c r="T85" s="235">
        <f t="shared" si="13"/>
        <v>0</v>
      </c>
      <c r="U85" s="236">
        <f>SUM('прил3 '!W84)</f>
        <v>0</v>
      </c>
      <c r="V85" s="235">
        <f t="shared" si="14"/>
        <v>0</v>
      </c>
      <c r="W85" s="236">
        <f>SUM('прил3 '!Y84)</f>
        <v>0</v>
      </c>
      <c r="X85" s="235" t="e">
        <f>SUM(#REF!-W85)</f>
        <v>#REF!</v>
      </c>
      <c r="Y85" s="236">
        <f>SUM('прил3 '!AA84)</f>
        <v>0</v>
      </c>
      <c r="Z85" s="235">
        <f t="shared" si="11"/>
        <v>0</v>
      </c>
      <c r="AA85" s="236">
        <f>SUM('прил3 '!AC84)</f>
        <v>0</v>
      </c>
      <c r="AB85" s="236">
        <f>SUM('прил3 '!AD84)</f>
        <v>0</v>
      </c>
      <c r="AC85" s="200">
        <f>SUM('прил3 '!AE84)</f>
        <v>0</v>
      </c>
      <c r="AD85" s="351">
        <f>SUM('прил3 '!AF84)</f>
        <v>0</v>
      </c>
      <c r="AE85" s="349"/>
    </row>
    <row r="86" spans="1:31" hidden="1">
      <c r="A86" s="49" t="s">
        <v>354</v>
      </c>
      <c r="B86" s="258"/>
      <c r="C86" s="246" t="s">
        <v>9</v>
      </c>
      <c r="D86" s="72" t="s">
        <v>355</v>
      </c>
      <c r="E86" s="74"/>
      <c r="F86" s="74"/>
      <c r="G86" s="200">
        <f>SUM('прил3 '!I85)</f>
        <v>12.7</v>
      </c>
      <c r="H86" s="36">
        <f t="shared" si="5"/>
        <v>0</v>
      </c>
      <c r="I86" s="200">
        <f>SUM('прил3 '!K85)</f>
        <v>12.7</v>
      </c>
      <c r="J86" s="36">
        <f t="shared" si="6"/>
        <v>0</v>
      </c>
      <c r="K86" s="200">
        <f>SUM('прил3 '!M85)</f>
        <v>12.7</v>
      </c>
      <c r="L86" s="36">
        <f t="shared" ref="L86:L155" si="15">SUM(M86-K86)</f>
        <v>0</v>
      </c>
      <c r="M86" s="236">
        <f>SUM('прил3 '!O85)</f>
        <v>12.7</v>
      </c>
      <c r="N86" s="235">
        <f t="shared" ref="N86:N155" si="16">SUM(O86-M86)</f>
        <v>0</v>
      </c>
      <c r="O86" s="236">
        <f>SUM('прил3 '!Q85)</f>
        <v>12.7</v>
      </c>
      <c r="P86" s="236">
        <f>SUM('прил3 '!R85)</f>
        <v>0</v>
      </c>
      <c r="Q86" s="236">
        <f>SUM('прил3 '!S85)</f>
        <v>12.7</v>
      </c>
      <c r="R86" s="235" t="e">
        <f>SUM(#REF!-Q86)</f>
        <v>#REF!</v>
      </c>
      <c r="S86" s="236">
        <f>SUM('прил3 '!U85)</f>
        <v>0</v>
      </c>
      <c r="T86" s="235">
        <f t="shared" si="13"/>
        <v>0</v>
      </c>
      <c r="U86" s="236">
        <f>SUM('прил3 '!W85)</f>
        <v>0</v>
      </c>
      <c r="V86" s="235">
        <f t="shared" si="14"/>
        <v>0</v>
      </c>
      <c r="W86" s="236">
        <f>SUM('прил3 '!Y85)</f>
        <v>0</v>
      </c>
      <c r="X86" s="235" t="e">
        <f>SUM(#REF!-W86)</f>
        <v>#REF!</v>
      </c>
      <c r="Y86" s="236">
        <f>SUM('прил3 '!AA85)</f>
        <v>0</v>
      </c>
      <c r="Z86" s="235">
        <f t="shared" si="11"/>
        <v>0</v>
      </c>
      <c r="AA86" s="236">
        <f>SUM('прил3 '!AC85)</f>
        <v>0</v>
      </c>
      <c r="AB86" s="236">
        <f>SUM('прил3 '!AD85)</f>
        <v>0</v>
      </c>
      <c r="AC86" s="200">
        <f>SUM('прил3 '!AE85)</f>
        <v>0</v>
      </c>
      <c r="AD86" s="351">
        <f>SUM('прил3 '!AF85)</f>
        <v>0</v>
      </c>
      <c r="AE86" s="349"/>
    </row>
    <row r="87" spans="1:31" hidden="1">
      <c r="A87" s="32" t="s">
        <v>356</v>
      </c>
      <c r="B87" s="258"/>
      <c r="C87" s="246"/>
      <c r="D87" s="72" t="s">
        <v>0</v>
      </c>
      <c r="E87" s="74"/>
      <c r="F87" s="74"/>
      <c r="G87" s="200">
        <f>SUM('прил3 '!I86)</f>
        <v>12.7</v>
      </c>
      <c r="H87" s="36">
        <f t="shared" si="5"/>
        <v>0</v>
      </c>
      <c r="I87" s="200">
        <f>SUM('прил3 '!K86)</f>
        <v>12.7</v>
      </c>
      <c r="J87" s="36">
        <f t="shared" si="6"/>
        <v>0</v>
      </c>
      <c r="K87" s="200">
        <f>SUM('прил3 '!M86)</f>
        <v>12.7</v>
      </c>
      <c r="L87" s="36">
        <f t="shared" si="15"/>
        <v>0</v>
      </c>
      <c r="M87" s="236">
        <f>SUM('прил3 '!O86)</f>
        <v>12.7</v>
      </c>
      <c r="N87" s="235">
        <f t="shared" si="16"/>
        <v>0</v>
      </c>
      <c r="O87" s="236">
        <f>SUM('прил3 '!Q86)</f>
        <v>12.7</v>
      </c>
      <c r="P87" s="236">
        <f>SUM('прил3 '!R86)</f>
        <v>0</v>
      </c>
      <c r="Q87" s="236">
        <f>SUM('прил3 '!S86)</f>
        <v>12.7</v>
      </c>
      <c r="R87" s="235" t="e">
        <f>SUM(#REF!-Q87)</f>
        <v>#REF!</v>
      </c>
      <c r="S87" s="236">
        <f>SUM('прил3 '!U86)</f>
        <v>0</v>
      </c>
      <c r="T87" s="235">
        <f t="shared" si="13"/>
        <v>0</v>
      </c>
      <c r="U87" s="236">
        <f>SUM('прил3 '!W86)</f>
        <v>0</v>
      </c>
      <c r="V87" s="235">
        <f t="shared" si="14"/>
        <v>0</v>
      </c>
      <c r="W87" s="236">
        <f>SUM('прил3 '!Y86)</f>
        <v>0</v>
      </c>
      <c r="X87" s="235" t="e">
        <f>SUM(#REF!-W87)</f>
        <v>#REF!</v>
      </c>
      <c r="Y87" s="236">
        <f>SUM('прил3 '!AA86)</f>
        <v>0</v>
      </c>
      <c r="Z87" s="235">
        <f t="shared" si="11"/>
        <v>0</v>
      </c>
      <c r="AA87" s="236">
        <f>SUM('прил3 '!AC86)</f>
        <v>0</v>
      </c>
      <c r="AB87" s="236">
        <f>SUM('прил3 '!AD86)</f>
        <v>0</v>
      </c>
      <c r="AC87" s="200">
        <f>SUM('прил3 '!AE86)</f>
        <v>0</v>
      </c>
      <c r="AD87" s="351">
        <f>SUM('прил3 '!AF86)</f>
        <v>0</v>
      </c>
      <c r="AE87" s="349"/>
    </row>
    <row r="88" spans="1:31" ht="40.5" customHeight="1">
      <c r="A88" s="32" t="s">
        <v>874</v>
      </c>
      <c r="B88" s="258"/>
      <c r="C88" s="246" t="s">
        <v>873</v>
      </c>
      <c r="D88" s="72"/>
      <c r="E88" s="74"/>
      <c r="F88" s="74"/>
      <c r="G88" s="200"/>
      <c r="H88" s="36"/>
      <c r="I88" s="200"/>
      <c r="J88" s="36"/>
      <c r="K88" s="200"/>
      <c r="L88" s="36"/>
      <c r="M88" s="236"/>
      <c r="N88" s="235"/>
      <c r="O88" s="236"/>
      <c r="P88" s="236"/>
      <c r="Q88" s="236"/>
      <c r="R88" s="235"/>
      <c r="S88" s="236"/>
      <c r="T88" s="235"/>
      <c r="U88" s="236"/>
      <c r="V88" s="235"/>
      <c r="W88" s="236"/>
      <c r="X88" s="235"/>
      <c r="Y88" s="236">
        <f>Y89</f>
        <v>274.8</v>
      </c>
      <c r="Z88" s="235">
        <f t="shared" si="11"/>
        <v>0</v>
      </c>
      <c r="AA88" s="236">
        <f t="shared" ref="AA88:AD89" si="17">AA89</f>
        <v>274.8</v>
      </c>
      <c r="AB88" s="236">
        <f t="shared" si="17"/>
        <v>0</v>
      </c>
      <c r="AC88" s="200">
        <f t="shared" si="17"/>
        <v>274.8</v>
      </c>
      <c r="AD88" s="351">
        <f t="shared" si="17"/>
        <v>274.8</v>
      </c>
      <c r="AE88" s="349">
        <f t="shared" si="12"/>
        <v>100</v>
      </c>
    </row>
    <row r="89" spans="1:31" ht="51">
      <c r="A89" s="32" t="s">
        <v>334</v>
      </c>
      <c r="B89" s="258"/>
      <c r="C89" s="246"/>
      <c r="D89" s="72" t="s">
        <v>335</v>
      </c>
      <c r="E89" s="74"/>
      <c r="F89" s="74"/>
      <c r="G89" s="200"/>
      <c r="H89" s="36"/>
      <c r="I89" s="200"/>
      <c r="J89" s="36"/>
      <c r="K89" s="200"/>
      <c r="L89" s="36"/>
      <c r="M89" s="236"/>
      <c r="N89" s="235"/>
      <c r="O89" s="236"/>
      <c r="P89" s="236"/>
      <c r="Q89" s="236"/>
      <c r="R89" s="235"/>
      <c r="S89" s="236"/>
      <c r="T89" s="235"/>
      <c r="U89" s="236"/>
      <c r="V89" s="235"/>
      <c r="W89" s="236"/>
      <c r="X89" s="235"/>
      <c r="Y89" s="236">
        <f>Y90</f>
        <v>274.8</v>
      </c>
      <c r="Z89" s="235">
        <f t="shared" si="11"/>
        <v>0</v>
      </c>
      <c r="AA89" s="236">
        <f t="shared" si="17"/>
        <v>274.8</v>
      </c>
      <c r="AB89" s="236">
        <f t="shared" si="17"/>
        <v>0</v>
      </c>
      <c r="AC89" s="200">
        <f t="shared" si="17"/>
        <v>274.8</v>
      </c>
      <c r="AD89" s="351">
        <f t="shared" si="17"/>
        <v>274.8</v>
      </c>
      <c r="AE89" s="349">
        <f t="shared" si="12"/>
        <v>100</v>
      </c>
    </row>
    <row r="90" spans="1:31" ht="24.75" customHeight="1">
      <c r="A90" s="32" t="s">
        <v>336</v>
      </c>
      <c r="B90" s="258"/>
      <c r="C90" s="246"/>
      <c r="D90" s="72" t="s">
        <v>337</v>
      </c>
      <c r="E90" s="74"/>
      <c r="F90" s="74"/>
      <c r="G90" s="200"/>
      <c r="H90" s="36"/>
      <c r="I90" s="200"/>
      <c r="J90" s="36"/>
      <c r="K90" s="200"/>
      <c r="L90" s="36"/>
      <c r="M90" s="236"/>
      <c r="N90" s="235"/>
      <c r="O90" s="236"/>
      <c r="P90" s="236"/>
      <c r="Q90" s="236"/>
      <c r="R90" s="235"/>
      <c r="S90" s="236"/>
      <c r="T90" s="235"/>
      <c r="U90" s="236"/>
      <c r="V90" s="235"/>
      <c r="W90" s="236"/>
      <c r="X90" s="235"/>
      <c r="Y90" s="236">
        <f>'прил3 '!AA89</f>
        <v>274.8</v>
      </c>
      <c r="Z90" s="235">
        <f t="shared" si="11"/>
        <v>0</v>
      </c>
      <c r="AA90" s="236">
        <f>'прил3 '!AC89</f>
        <v>274.8</v>
      </c>
      <c r="AB90" s="236">
        <f>'прил3 '!AD89</f>
        <v>0</v>
      </c>
      <c r="AC90" s="200">
        <f>'прил3 '!AE89</f>
        <v>274.8</v>
      </c>
      <c r="AD90" s="351">
        <f>'прил3 '!AF89</f>
        <v>274.8</v>
      </c>
      <c r="AE90" s="349">
        <f t="shared" si="12"/>
        <v>100</v>
      </c>
    </row>
    <row r="91" spans="1:31" ht="38.25">
      <c r="A91" s="32" t="s">
        <v>527</v>
      </c>
      <c r="B91" s="72" t="s">
        <v>528</v>
      </c>
      <c r="C91" s="258"/>
      <c r="D91" s="258"/>
      <c r="E91" s="257" t="e">
        <f>E93</f>
        <v>#REF!</v>
      </c>
      <c r="F91" s="257" t="e">
        <f>F93</f>
        <v>#REF!</v>
      </c>
      <c r="G91" s="200">
        <f t="shared" ref="G91:AD92" si="18">G92</f>
        <v>2832</v>
      </c>
      <c r="H91" s="36">
        <f t="shared" si="5"/>
        <v>0</v>
      </c>
      <c r="I91" s="200">
        <f t="shared" si="18"/>
        <v>2832</v>
      </c>
      <c r="J91" s="36">
        <f t="shared" si="6"/>
        <v>0</v>
      </c>
      <c r="K91" s="200">
        <f t="shared" si="18"/>
        <v>2832</v>
      </c>
      <c r="L91" s="36">
        <f t="shared" si="15"/>
        <v>0</v>
      </c>
      <c r="M91" s="236">
        <f t="shared" si="18"/>
        <v>2832</v>
      </c>
      <c r="N91" s="235">
        <f t="shared" si="16"/>
        <v>0</v>
      </c>
      <c r="O91" s="236">
        <f t="shared" si="18"/>
        <v>2832</v>
      </c>
      <c r="P91" s="236">
        <f t="shared" si="18"/>
        <v>0</v>
      </c>
      <c r="Q91" s="236">
        <f t="shared" si="18"/>
        <v>2832</v>
      </c>
      <c r="R91" s="235" t="e">
        <f>SUM(#REF!-Q91)</f>
        <v>#REF!</v>
      </c>
      <c r="S91" s="236">
        <f t="shared" si="18"/>
        <v>2832</v>
      </c>
      <c r="T91" s="235">
        <f t="shared" si="13"/>
        <v>0</v>
      </c>
      <c r="U91" s="236">
        <f t="shared" si="18"/>
        <v>2832</v>
      </c>
      <c r="V91" s="235">
        <f t="shared" si="14"/>
        <v>0</v>
      </c>
      <c r="W91" s="236">
        <f t="shared" si="18"/>
        <v>2832</v>
      </c>
      <c r="X91" s="235" t="e">
        <f>SUM(#REF!-W91)</f>
        <v>#REF!</v>
      </c>
      <c r="Y91" s="236">
        <f t="shared" si="18"/>
        <v>2921.8</v>
      </c>
      <c r="Z91" s="235">
        <f t="shared" si="11"/>
        <v>0</v>
      </c>
      <c r="AA91" s="236">
        <f t="shared" si="18"/>
        <v>2921.8</v>
      </c>
      <c r="AB91" s="236">
        <f t="shared" si="18"/>
        <v>0</v>
      </c>
      <c r="AC91" s="200">
        <f t="shared" si="18"/>
        <v>2740.6000000000004</v>
      </c>
      <c r="AD91" s="351">
        <f t="shared" si="18"/>
        <v>2648.0000000000005</v>
      </c>
      <c r="AE91" s="349">
        <f t="shared" si="12"/>
        <v>96.621177844267677</v>
      </c>
    </row>
    <row r="92" spans="1:31" ht="38.25">
      <c r="A92" s="43" t="s">
        <v>65</v>
      </c>
      <c r="B92" s="258"/>
      <c r="C92" s="72" t="s">
        <v>66</v>
      </c>
      <c r="D92" s="258"/>
      <c r="E92" s="257"/>
      <c r="F92" s="257"/>
      <c r="G92" s="200">
        <f t="shared" si="18"/>
        <v>2832</v>
      </c>
      <c r="H92" s="36">
        <f t="shared" si="5"/>
        <v>0</v>
      </c>
      <c r="I92" s="200">
        <f t="shared" si="18"/>
        <v>2832</v>
      </c>
      <c r="J92" s="36">
        <f t="shared" si="6"/>
        <v>0</v>
      </c>
      <c r="K92" s="200">
        <f t="shared" si="18"/>
        <v>2832</v>
      </c>
      <c r="L92" s="36">
        <f t="shared" si="15"/>
        <v>0</v>
      </c>
      <c r="M92" s="236">
        <f t="shared" si="18"/>
        <v>2832</v>
      </c>
      <c r="N92" s="235">
        <f t="shared" si="16"/>
        <v>0</v>
      </c>
      <c r="O92" s="236">
        <f t="shared" si="18"/>
        <v>2832</v>
      </c>
      <c r="P92" s="236">
        <f t="shared" si="18"/>
        <v>0</v>
      </c>
      <c r="Q92" s="236">
        <f t="shared" si="18"/>
        <v>2832</v>
      </c>
      <c r="R92" s="235" t="e">
        <f>SUM(#REF!-Q92)</f>
        <v>#REF!</v>
      </c>
      <c r="S92" s="236">
        <f t="shared" si="18"/>
        <v>2832</v>
      </c>
      <c r="T92" s="235">
        <f t="shared" si="13"/>
        <v>0</v>
      </c>
      <c r="U92" s="236">
        <f t="shared" si="18"/>
        <v>2832</v>
      </c>
      <c r="V92" s="235">
        <f t="shared" si="14"/>
        <v>0</v>
      </c>
      <c r="W92" s="236">
        <f t="shared" si="18"/>
        <v>2832</v>
      </c>
      <c r="X92" s="235" t="e">
        <f>SUM(#REF!-W92)</f>
        <v>#REF!</v>
      </c>
      <c r="Y92" s="236">
        <f t="shared" si="18"/>
        <v>2921.8</v>
      </c>
      <c r="Z92" s="235">
        <f t="shared" si="11"/>
        <v>0</v>
      </c>
      <c r="AA92" s="236">
        <f t="shared" si="18"/>
        <v>2921.8</v>
      </c>
      <c r="AB92" s="236">
        <f t="shared" si="18"/>
        <v>0</v>
      </c>
      <c r="AC92" s="200">
        <f t="shared" si="18"/>
        <v>2740.6000000000004</v>
      </c>
      <c r="AD92" s="351">
        <f t="shared" si="18"/>
        <v>2648.0000000000005</v>
      </c>
      <c r="AE92" s="349">
        <f t="shared" si="12"/>
        <v>96.621177844267677</v>
      </c>
    </row>
    <row r="93" spans="1:31" ht="45.75" customHeight="1">
      <c r="A93" s="44" t="s">
        <v>123</v>
      </c>
      <c r="B93" s="258"/>
      <c r="C93" s="73" t="s">
        <v>124</v>
      </c>
      <c r="D93" s="72"/>
      <c r="E93" s="257" t="e">
        <f>E94</f>
        <v>#REF!</v>
      </c>
      <c r="F93" s="257" t="e">
        <f>F94</f>
        <v>#REF!</v>
      </c>
      <c r="G93" s="200">
        <f>G94+G97+G102</f>
        <v>2832</v>
      </c>
      <c r="H93" s="36">
        <f t="shared" ref="H93:H161" si="19">I93-G93</f>
        <v>0</v>
      </c>
      <c r="I93" s="200">
        <f>I94+I97+I102</f>
        <v>2832</v>
      </c>
      <c r="J93" s="36">
        <f t="shared" ref="J93:J159" si="20">SUM(K93-I93)</f>
        <v>0</v>
      </c>
      <c r="K93" s="200">
        <f>K94+K97+K102</f>
        <v>2832</v>
      </c>
      <c r="L93" s="36">
        <f t="shared" si="15"/>
        <v>0</v>
      </c>
      <c r="M93" s="236">
        <f>M94+M97+M102</f>
        <v>2832</v>
      </c>
      <c r="N93" s="235">
        <f t="shared" si="16"/>
        <v>0</v>
      </c>
      <c r="O93" s="236">
        <f>O94+O97+O102</f>
        <v>2832</v>
      </c>
      <c r="P93" s="236">
        <f>P94+P97+P102</f>
        <v>0</v>
      </c>
      <c r="Q93" s="236">
        <f>Q94+Q97+Q102</f>
        <v>2832</v>
      </c>
      <c r="R93" s="235" t="e">
        <f>SUM(#REF!-Q93)</f>
        <v>#REF!</v>
      </c>
      <c r="S93" s="236">
        <f>S94+S97+S102</f>
        <v>2832</v>
      </c>
      <c r="T93" s="235">
        <f t="shared" si="13"/>
        <v>0</v>
      </c>
      <c r="U93" s="236">
        <f>U94+U97+U102</f>
        <v>2832</v>
      </c>
      <c r="V93" s="235">
        <f t="shared" si="14"/>
        <v>0</v>
      </c>
      <c r="W93" s="236">
        <f>W94+W97+W102</f>
        <v>2832</v>
      </c>
      <c r="X93" s="235" t="e">
        <f>SUM(#REF!-W93)</f>
        <v>#REF!</v>
      </c>
      <c r="Y93" s="236">
        <f>Y94+Y97+Y102+Y105</f>
        <v>2921.8</v>
      </c>
      <c r="Z93" s="235">
        <f t="shared" si="11"/>
        <v>0</v>
      </c>
      <c r="AA93" s="236">
        <f>AA94+AA97+AA102+AA105</f>
        <v>2921.8</v>
      </c>
      <c r="AB93" s="236">
        <f>AB94+AB97+AB102+AB105</f>
        <v>0</v>
      </c>
      <c r="AC93" s="200">
        <f>AC94+AC97+AC102+AC105</f>
        <v>2740.6000000000004</v>
      </c>
      <c r="AD93" s="351">
        <f>AD94+AD97+AD102+AD105</f>
        <v>2648.0000000000005</v>
      </c>
      <c r="AE93" s="349">
        <f t="shared" si="12"/>
        <v>96.621177844267677</v>
      </c>
    </row>
    <row r="94" spans="1:31" ht="25.5">
      <c r="A94" s="44" t="s">
        <v>333</v>
      </c>
      <c r="B94" s="258"/>
      <c r="C94" s="73" t="s">
        <v>125</v>
      </c>
      <c r="D94" s="72"/>
      <c r="E94" s="257" t="e">
        <f>#REF!</f>
        <v>#REF!</v>
      </c>
      <c r="F94" s="257" t="e">
        <f>#REF!</f>
        <v>#REF!</v>
      </c>
      <c r="G94" s="200">
        <f t="shared" ref="G94:AD95" si="21">G95</f>
        <v>2425</v>
      </c>
      <c r="H94" s="36">
        <f t="shared" si="19"/>
        <v>0</v>
      </c>
      <c r="I94" s="200">
        <f t="shared" si="21"/>
        <v>2425</v>
      </c>
      <c r="J94" s="36">
        <f t="shared" si="20"/>
        <v>0</v>
      </c>
      <c r="K94" s="200">
        <f t="shared" si="21"/>
        <v>2425</v>
      </c>
      <c r="L94" s="36">
        <f t="shared" si="15"/>
        <v>0</v>
      </c>
      <c r="M94" s="236">
        <f t="shared" si="21"/>
        <v>2425</v>
      </c>
      <c r="N94" s="235">
        <f t="shared" si="16"/>
        <v>0</v>
      </c>
      <c r="O94" s="236">
        <f t="shared" si="21"/>
        <v>2425</v>
      </c>
      <c r="P94" s="236">
        <f t="shared" si="21"/>
        <v>0</v>
      </c>
      <c r="Q94" s="236">
        <f t="shared" si="21"/>
        <v>2425</v>
      </c>
      <c r="R94" s="235" t="e">
        <f>SUM(#REF!-Q94)</f>
        <v>#REF!</v>
      </c>
      <c r="S94" s="236">
        <f t="shared" si="21"/>
        <v>2695</v>
      </c>
      <c r="T94" s="235">
        <f t="shared" si="13"/>
        <v>0</v>
      </c>
      <c r="U94" s="236">
        <f t="shared" si="21"/>
        <v>2695</v>
      </c>
      <c r="V94" s="235">
        <f t="shared" si="14"/>
        <v>0</v>
      </c>
      <c r="W94" s="236">
        <f t="shared" si="21"/>
        <v>2695</v>
      </c>
      <c r="X94" s="235" t="e">
        <f>SUM(#REF!-W94)</f>
        <v>#REF!</v>
      </c>
      <c r="Y94" s="236">
        <f t="shared" si="21"/>
        <v>2695</v>
      </c>
      <c r="Z94" s="235">
        <f t="shared" si="11"/>
        <v>0</v>
      </c>
      <c r="AA94" s="236">
        <f t="shared" si="21"/>
        <v>2695</v>
      </c>
      <c r="AB94" s="236">
        <f t="shared" si="21"/>
        <v>0</v>
      </c>
      <c r="AC94" s="200">
        <f t="shared" si="21"/>
        <v>2584.5</v>
      </c>
      <c r="AD94" s="351">
        <f t="shared" si="21"/>
        <v>2499.8000000000002</v>
      </c>
      <c r="AE94" s="349">
        <f t="shared" si="12"/>
        <v>96.72277036177212</v>
      </c>
    </row>
    <row r="95" spans="1:31" ht="51">
      <c r="A95" s="43" t="s">
        <v>352</v>
      </c>
      <c r="B95" s="258"/>
      <c r="C95" s="73"/>
      <c r="D95" s="72" t="s">
        <v>335</v>
      </c>
      <c r="E95" s="257"/>
      <c r="F95" s="257"/>
      <c r="G95" s="200">
        <f t="shared" si="21"/>
        <v>2425</v>
      </c>
      <c r="H95" s="36">
        <f t="shared" si="19"/>
        <v>0</v>
      </c>
      <c r="I95" s="200">
        <f t="shared" si="21"/>
        <v>2425</v>
      </c>
      <c r="J95" s="36">
        <f t="shared" si="20"/>
        <v>0</v>
      </c>
      <c r="K95" s="200">
        <f t="shared" si="21"/>
        <v>2425</v>
      </c>
      <c r="L95" s="36">
        <f t="shared" si="15"/>
        <v>0</v>
      </c>
      <c r="M95" s="236">
        <f t="shared" si="21"/>
        <v>2425</v>
      </c>
      <c r="N95" s="235">
        <f t="shared" si="16"/>
        <v>0</v>
      </c>
      <c r="O95" s="236">
        <f t="shared" si="21"/>
        <v>2425</v>
      </c>
      <c r="P95" s="236">
        <f t="shared" si="21"/>
        <v>0</v>
      </c>
      <c r="Q95" s="236">
        <f t="shared" si="21"/>
        <v>2425</v>
      </c>
      <c r="R95" s="235" t="e">
        <f>SUM(#REF!-Q95)</f>
        <v>#REF!</v>
      </c>
      <c r="S95" s="236">
        <f t="shared" si="21"/>
        <v>2695</v>
      </c>
      <c r="T95" s="235">
        <f t="shared" si="13"/>
        <v>0</v>
      </c>
      <c r="U95" s="236">
        <f t="shared" si="21"/>
        <v>2695</v>
      </c>
      <c r="V95" s="235">
        <f t="shared" si="14"/>
        <v>0</v>
      </c>
      <c r="W95" s="236">
        <f t="shared" si="21"/>
        <v>2695</v>
      </c>
      <c r="X95" s="235" t="e">
        <f>SUM(#REF!-W95)</f>
        <v>#REF!</v>
      </c>
      <c r="Y95" s="236">
        <f t="shared" si="21"/>
        <v>2695</v>
      </c>
      <c r="Z95" s="235">
        <f t="shared" si="11"/>
        <v>0</v>
      </c>
      <c r="AA95" s="236">
        <f t="shared" si="21"/>
        <v>2695</v>
      </c>
      <c r="AB95" s="236">
        <f t="shared" si="21"/>
        <v>0</v>
      </c>
      <c r="AC95" s="200">
        <f t="shared" si="21"/>
        <v>2584.5</v>
      </c>
      <c r="AD95" s="351">
        <f t="shared" si="21"/>
        <v>2499.8000000000002</v>
      </c>
      <c r="AE95" s="349">
        <f t="shared" si="12"/>
        <v>96.72277036177212</v>
      </c>
    </row>
    <row r="96" spans="1:31" ht="25.5">
      <c r="A96" s="45" t="s">
        <v>336</v>
      </c>
      <c r="B96" s="258"/>
      <c r="C96" s="73"/>
      <c r="D96" s="72" t="s">
        <v>337</v>
      </c>
      <c r="E96" s="257"/>
      <c r="F96" s="257"/>
      <c r="G96" s="200">
        <f>SUM('прил3 '!I350)</f>
        <v>2425</v>
      </c>
      <c r="H96" s="36">
        <f t="shared" si="19"/>
        <v>0</v>
      </c>
      <c r="I96" s="200">
        <f>SUM('прил3 '!K350)</f>
        <v>2425</v>
      </c>
      <c r="J96" s="36">
        <f t="shared" si="20"/>
        <v>0</v>
      </c>
      <c r="K96" s="200">
        <f>SUM('прил3 '!M350)</f>
        <v>2425</v>
      </c>
      <c r="L96" s="36">
        <f t="shared" si="15"/>
        <v>0</v>
      </c>
      <c r="M96" s="236">
        <f>SUM('прил3 '!O350)</f>
        <v>2425</v>
      </c>
      <c r="N96" s="235">
        <f t="shared" si="16"/>
        <v>0</v>
      </c>
      <c r="O96" s="236">
        <f>SUM('прил3 '!Q350)</f>
        <v>2425</v>
      </c>
      <c r="P96" s="236">
        <f>SUM('прил3 '!R350)</f>
        <v>0</v>
      </c>
      <c r="Q96" s="236">
        <f>SUM('прил3 '!S350)</f>
        <v>2425</v>
      </c>
      <c r="R96" s="235" t="e">
        <f>SUM(#REF!-Q96)</f>
        <v>#REF!</v>
      </c>
      <c r="S96" s="236">
        <f>SUM('прил3 '!U350)</f>
        <v>2695</v>
      </c>
      <c r="T96" s="235">
        <f t="shared" si="13"/>
        <v>0</v>
      </c>
      <c r="U96" s="236">
        <f>SUM('прил3 '!W350)</f>
        <v>2695</v>
      </c>
      <c r="V96" s="235">
        <f t="shared" si="14"/>
        <v>0</v>
      </c>
      <c r="W96" s="236">
        <f>SUM('прил3 '!Y350)</f>
        <v>2695</v>
      </c>
      <c r="X96" s="235" t="e">
        <f>SUM(#REF!-W96)</f>
        <v>#REF!</v>
      </c>
      <c r="Y96" s="236">
        <f>SUM('прил3 '!AA350)</f>
        <v>2695</v>
      </c>
      <c r="Z96" s="235">
        <f t="shared" si="11"/>
        <v>0</v>
      </c>
      <c r="AA96" s="236">
        <f>SUM('прил3 '!AC350)</f>
        <v>2695</v>
      </c>
      <c r="AB96" s="236">
        <f>SUM('прил3 '!AD350)</f>
        <v>0</v>
      </c>
      <c r="AC96" s="200">
        <f>SUM('прил3 '!AE350)</f>
        <v>2584.5</v>
      </c>
      <c r="AD96" s="351">
        <f>SUM('прил3 '!AF350)</f>
        <v>2499.8000000000002</v>
      </c>
      <c r="AE96" s="349">
        <f t="shared" si="12"/>
        <v>96.72277036177212</v>
      </c>
    </row>
    <row r="97" spans="1:31" ht="25.5">
      <c r="A97" s="44" t="s">
        <v>338</v>
      </c>
      <c r="B97" s="258"/>
      <c r="C97" s="246" t="s">
        <v>126</v>
      </c>
      <c r="D97" s="72"/>
      <c r="E97" s="257"/>
      <c r="F97" s="257"/>
      <c r="G97" s="200">
        <f>SUM('прил3 '!I351)</f>
        <v>137</v>
      </c>
      <c r="H97" s="36">
        <f t="shared" si="19"/>
        <v>0</v>
      </c>
      <c r="I97" s="200">
        <f>SUM('прил3 '!K351)</f>
        <v>137</v>
      </c>
      <c r="J97" s="36">
        <f t="shared" si="20"/>
        <v>0</v>
      </c>
      <c r="K97" s="200">
        <f>SUM('прил3 '!M351)</f>
        <v>137</v>
      </c>
      <c r="L97" s="36">
        <f t="shared" si="15"/>
        <v>0</v>
      </c>
      <c r="M97" s="236">
        <f>SUM('прил3 '!O351)</f>
        <v>137</v>
      </c>
      <c r="N97" s="235">
        <f t="shared" si="16"/>
        <v>0</v>
      </c>
      <c r="O97" s="236">
        <f>SUM('прил3 '!Q351)</f>
        <v>137</v>
      </c>
      <c r="P97" s="236">
        <f>SUM('прил3 '!R351)</f>
        <v>0</v>
      </c>
      <c r="Q97" s="236">
        <f>SUM('прил3 '!S351)</f>
        <v>137</v>
      </c>
      <c r="R97" s="235" t="e">
        <f>SUM(#REF!-Q97)</f>
        <v>#REF!</v>
      </c>
      <c r="S97" s="236">
        <f>SUM('прил3 '!U351)</f>
        <v>137</v>
      </c>
      <c r="T97" s="235">
        <f t="shared" si="13"/>
        <v>0</v>
      </c>
      <c r="U97" s="236">
        <f>SUM('прил3 '!W351)</f>
        <v>137</v>
      </c>
      <c r="V97" s="235">
        <f t="shared" si="14"/>
        <v>0</v>
      </c>
      <c r="W97" s="236">
        <f>SUM('прил3 '!Y351)</f>
        <v>137</v>
      </c>
      <c r="X97" s="235" t="e">
        <f>SUM(#REF!-W97)</f>
        <v>#REF!</v>
      </c>
      <c r="Y97" s="236">
        <f>SUM('прил3 '!AA351)</f>
        <v>137</v>
      </c>
      <c r="Z97" s="235">
        <f t="shared" si="11"/>
        <v>0</v>
      </c>
      <c r="AA97" s="236">
        <f>SUM('прил3 '!AC351)</f>
        <v>137</v>
      </c>
      <c r="AB97" s="236">
        <f>SUM('прил3 '!AD351)</f>
        <v>0</v>
      </c>
      <c r="AC97" s="200">
        <f>SUM('прил3 '!AE351)</f>
        <v>66.3</v>
      </c>
      <c r="AD97" s="351">
        <f>SUM('прил3 '!AF351)</f>
        <v>58.400000000000006</v>
      </c>
      <c r="AE97" s="349">
        <f t="shared" si="12"/>
        <v>88.084464555052804</v>
      </c>
    </row>
    <row r="98" spans="1:31" ht="51">
      <c r="A98" s="43" t="s">
        <v>352</v>
      </c>
      <c r="B98" s="258"/>
      <c r="C98" s="73"/>
      <c r="D98" s="72" t="s">
        <v>335</v>
      </c>
      <c r="E98" s="257"/>
      <c r="F98" s="257"/>
      <c r="G98" s="200">
        <f>SUM('прил3 '!I352)</f>
        <v>3</v>
      </c>
      <c r="H98" s="36">
        <f t="shared" si="19"/>
        <v>0</v>
      </c>
      <c r="I98" s="200">
        <f>SUM('прил3 '!K352)</f>
        <v>3</v>
      </c>
      <c r="J98" s="36">
        <f t="shared" si="20"/>
        <v>0</v>
      </c>
      <c r="K98" s="200">
        <f>SUM('прил3 '!M352)</f>
        <v>3</v>
      </c>
      <c r="L98" s="36">
        <f t="shared" si="15"/>
        <v>0</v>
      </c>
      <c r="M98" s="236">
        <f>SUM('прил3 '!O352)</f>
        <v>3</v>
      </c>
      <c r="N98" s="235">
        <f t="shared" si="16"/>
        <v>0</v>
      </c>
      <c r="O98" s="236">
        <f>SUM('прил3 '!Q352)</f>
        <v>3</v>
      </c>
      <c r="P98" s="236">
        <f>SUM('прил3 '!R352)</f>
        <v>0</v>
      </c>
      <c r="Q98" s="236">
        <f>SUM('прил3 '!S352)</f>
        <v>3</v>
      </c>
      <c r="R98" s="235" t="e">
        <f>SUM(#REF!-Q98)</f>
        <v>#REF!</v>
      </c>
      <c r="S98" s="236">
        <f>SUM('прил3 '!U352)</f>
        <v>3</v>
      </c>
      <c r="T98" s="235">
        <f t="shared" si="13"/>
        <v>0</v>
      </c>
      <c r="U98" s="236">
        <f>SUM('прил3 '!W352)</f>
        <v>3</v>
      </c>
      <c r="V98" s="235">
        <f t="shared" si="14"/>
        <v>0</v>
      </c>
      <c r="W98" s="236">
        <f>SUM('прил3 '!Y352)</f>
        <v>3</v>
      </c>
      <c r="X98" s="235" t="e">
        <f>SUM(#REF!-W98)</f>
        <v>#REF!</v>
      </c>
      <c r="Y98" s="236">
        <f>SUM('прил3 '!AA352)</f>
        <v>3</v>
      </c>
      <c r="Z98" s="235">
        <f t="shared" si="11"/>
        <v>0</v>
      </c>
      <c r="AA98" s="236">
        <f>SUM('прил3 '!AC352)</f>
        <v>3</v>
      </c>
      <c r="AB98" s="236">
        <f>SUM('прил3 '!AD352)</f>
        <v>0</v>
      </c>
      <c r="AC98" s="200">
        <f>SUM('прил3 '!AE352)</f>
        <v>0.2</v>
      </c>
      <c r="AD98" s="351">
        <f>SUM('прил3 '!AF352)</f>
        <v>0.2</v>
      </c>
      <c r="AE98" s="349">
        <f t="shared" si="12"/>
        <v>100</v>
      </c>
    </row>
    <row r="99" spans="1:31" ht="25.5">
      <c r="A99" s="45" t="s">
        <v>336</v>
      </c>
      <c r="B99" s="258"/>
      <c r="C99" s="73"/>
      <c r="D99" s="72" t="s">
        <v>337</v>
      </c>
      <c r="E99" s="257"/>
      <c r="F99" s="257"/>
      <c r="G99" s="200">
        <f>SUM('прил3 '!I353)</f>
        <v>3</v>
      </c>
      <c r="H99" s="36">
        <f t="shared" si="19"/>
        <v>0</v>
      </c>
      <c r="I99" s="200">
        <f>SUM('прил3 '!K353)</f>
        <v>3</v>
      </c>
      <c r="J99" s="36">
        <f t="shared" si="20"/>
        <v>0</v>
      </c>
      <c r="K99" s="200">
        <f>SUM('прил3 '!M353)</f>
        <v>3</v>
      </c>
      <c r="L99" s="36">
        <f t="shared" si="15"/>
        <v>0</v>
      </c>
      <c r="M99" s="236">
        <f>SUM('прил3 '!O353)</f>
        <v>3</v>
      </c>
      <c r="N99" s="235">
        <f t="shared" si="16"/>
        <v>0</v>
      </c>
      <c r="O99" s="236">
        <f>SUM('прил3 '!Q353)</f>
        <v>3</v>
      </c>
      <c r="P99" s="236">
        <f>SUM('прил3 '!R353)</f>
        <v>0</v>
      </c>
      <c r="Q99" s="236">
        <f>SUM('прил3 '!S353)</f>
        <v>3</v>
      </c>
      <c r="R99" s="235" t="e">
        <f>SUM(#REF!-Q99)</f>
        <v>#REF!</v>
      </c>
      <c r="S99" s="236">
        <f>SUM('прил3 '!U353)</f>
        <v>3</v>
      </c>
      <c r="T99" s="235">
        <f t="shared" si="13"/>
        <v>0</v>
      </c>
      <c r="U99" s="236">
        <f>SUM('прил3 '!W353)</f>
        <v>3</v>
      </c>
      <c r="V99" s="235">
        <f t="shared" si="14"/>
        <v>0</v>
      </c>
      <c r="W99" s="236">
        <f>SUM('прил3 '!Y353)</f>
        <v>3</v>
      </c>
      <c r="X99" s="235" t="e">
        <f>SUM(#REF!-W99)</f>
        <v>#REF!</v>
      </c>
      <c r="Y99" s="236">
        <f>SUM('прил3 '!AA353)</f>
        <v>3</v>
      </c>
      <c r="Z99" s="235">
        <f t="shared" si="11"/>
        <v>0</v>
      </c>
      <c r="AA99" s="236">
        <f>SUM('прил3 '!AC353)</f>
        <v>3</v>
      </c>
      <c r="AB99" s="236">
        <f>SUM('прил3 '!AD353)</f>
        <v>0</v>
      </c>
      <c r="AC99" s="200">
        <f>SUM('прил3 '!AE353)</f>
        <v>0.2</v>
      </c>
      <c r="AD99" s="351">
        <f>SUM('прил3 '!AF353)</f>
        <v>0.2</v>
      </c>
      <c r="AE99" s="349">
        <f t="shared" si="12"/>
        <v>100</v>
      </c>
    </row>
    <row r="100" spans="1:31" ht="25.5">
      <c r="A100" s="49" t="s">
        <v>339</v>
      </c>
      <c r="B100" s="258"/>
      <c r="C100" s="73"/>
      <c r="D100" s="72" t="s">
        <v>340</v>
      </c>
      <c r="E100" s="257"/>
      <c r="F100" s="257"/>
      <c r="G100" s="200">
        <f>SUM('прил3 '!I354)</f>
        <v>134</v>
      </c>
      <c r="H100" s="36">
        <f t="shared" si="19"/>
        <v>0</v>
      </c>
      <c r="I100" s="200">
        <f>SUM('прил3 '!K354)</f>
        <v>134</v>
      </c>
      <c r="J100" s="36">
        <f t="shared" si="20"/>
        <v>0</v>
      </c>
      <c r="K100" s="200">
        <f>SUM('прил3 '!M354)</f>
        <v>134</v>
      </c>
      <c r="L100" s="36">
        <f t="shared" si="15"/>
        <v>0</v>
      </c>
      <c r="M100" s="236">
        <f>SUM('прил3 '!O354)</f>
        <v>134</v>
      </c>
      <c r="N100" s="235">
        <f t="shared" si="16"/>
        <v>0</v>
      </c>
      <c r="O100" s="236">
        <f>SUM('прил3 '!Q354)</f>
        <v>134</v>
      </c>
      <c r="P100" s="236">
        <f>SUM('прил3 '!R354)</f>
        <v>0</v>
      </c>
      <c r="Q100" s="236">
        <f>SUM('прил3 '!S354)</f>
        <v>134</v>
      </c>
      <c r="R100" s="235" t="e">
        <f>SUM(#REF!-Q100)</f>
        <v>#REF!</v>
      </c>
      <c r="S100" s="236">
        <f>SUM('прил3 '!U354)</f>
        <v>134</v>
      </c>
      <c r="T100" s="235">
        <f t="shared" si="13"/>
        <v>0</v>
      </c>
      <c r="U100" s="236">
        <f>SUM('прил3 '!W354)</f>
        <v>134</v>
      </c>
      <c r="V100" s="235">
        <f t="shared" si="14"/>
        <v>0</v>
      </c>
      <c r="W100" s="236">
        <f>SUM('прил3 '!Y354)</f>
        <v>134</v>
      </c>
      <c r="X100" s="235" t="e">
        <f>SUM(#REF!-W100)</f>
        <v>#REF!</v>
      </c>
      <c r="Y100" s="236">
        <f>SUM('прил3 '!AA354)</f>
        <v>134</v>
      </c>
      <c r="Z100" s="235">
        <f t="shared" si="11"/>
        <v>0</v>
      </c>
      <c r="AA100" s="236">
        <f>SUM('прил3 '!AC354)</f>
        <v>134</v>
      </c>
      <c r="AB100" s="236">
        <f>SUM('прил3 '!AD354)</f>
        <v>0</v>
      </c>
      <c r="AC100" s="200">
        <f>SUM('прил3 '!AE354)</f>
        <v>66.099999999999994</v>
      </c>
      <c r="AD100" s="351">
        <f>SUM('прил3 '!AF354)</f>
        <v>58.2</v>
      </c>
      <c r="AE100" s="349">
        <f t="shared" si="12"/>
        <v>88.048411497730726</v>
      </c>
    </row>
    <row r="101" spans="1:31" ht="24.75" customHeight="1">
      <c r="A101" s="32" t="s">
        <v>341</v>
      </c>
      <c r="B101" s="258"/>
      <c r="C101" s="73"/>
      <c r="D101" s="72" t="s">
        <v>342</v>
      </c>
      <c r="E101" s="257"/>
      <c r="F101" s="257"/>
      <c r="G101" s="200">
        <f>SUM('прил3 '!I355)</f>
        <v>134</v>
      </c>
      <c r="H101" s="36">
        <f t="shared" si="19"/>
        <v>0</v>
      </c>
      <c r="I101" s="200">
        <f>SUM('прил3 '!K355)</f>
        <v>134</v>
      </c>
      <c r="J101" s="36">
        <f t="shared" si="20"/>
        <v>0</v>
      </c>
      <c r="K101" s="200">
        <f>SUM('прил3 '!M355)</f>
        <v>134</v>
      </c>
      <c r="L101" s="36">
        <f t="shared" si="15"/>
        <v>0</v>
      </c>
      <c r="M101" s="236">
        <f>SUM('прил3 '!O355)</f>
        <v>134</v>
      </c>
      <c r="N101" s="235">
        <f t="shared" si="16"/>
        <v>0</v>
      </c>
      <c r="O101" s="236">
        <f>SUM('прил3 '!Q355)</f>
        <v>134</v>
      </c>
      <c r="P101" s="236">
        <f>SUM('прил3 '!R355)</f>
        <v>0</v>
      </c>
      <c r="Q101" s="236">
        <f>SUM('прил3 '!S355)</f>
        <v>134</v>
      </c>
      <c r="R101" s="235" t="e">
        <f>SUM(#REF!-Q101)</f>
        <v>#REF!</v>
      </c>
      <c r="S101" s="236">
        <f>SUM('прил3 '!U355)</f>
        <v>134</v>
      </c>
      <c r="T101" s="235">
        <f t="shared" si="13"/>
        <v>0</v>
      </c>
      <c r="U101" s="236">
        <f>SUM('прил3 '!W355)</f>
        <v>134</v>
      </c>
      <c r="V101" s="235">
        <f t="shared" si="14"/>
        <v>0</v>
      </c>
      <c r="W101" s="236">
        <f>SUM('прил3 '!Y355)</f>
        <v>134</v>
      </c>
      <c r="X101" s="235" t="e">
        <f>SUM(#REF!-W101)</f>
        <v>#REF!</v>
      </c>
      <c r="Y101" s="236">
        <f>SUM('прил3 '!AA355)</f>
        <v>134</v>
      </c>
      <c r="Z101" s="235">
        <f t="shared" si="11"/>
        <v>0</v>
      </c>
      <c r="AA101" s="236">
        <f>SUM('прил3 '!AC355)</f>
        <v>134</v>
      </c>
      <c r="AB101" s="236">
        <f>SUM('прил3 '!AD355)</f>
        <v>0</v>
      </c>
      <c r="AC101" s="200">
        <f>SUM('прил3 '!AE355)</f>
        <v>66.099999999999994</v>
      </c>
      <c r="AD101" s="351">
        <f>SUM('прил3 '!AF355)</f>
        <v>58.2</v>
      </c>
      <c r="AE101" s="349">
        <f t="shared" si="12"/>
        <v>88.048411497730726</v>
      </c>
    </row>
    <row r="102" spans="1:31" ht="25.5" hidden="1">
      <c r="A102" s="44" t="s">
        <v>343</v>
      </c>
      <c r="B102" s="258"/>
      <c r="C102" s="73" t="s">
        <v>127</v>
      </c>
      <c r="D102" s="72"/>
      <c r="E102" s="74"/>
      <c r="F102" s="74"/>
      <c r="G102" s="200">
        <f>SUM('прил3 '!I356)</f>
        <v>270</v>
      </c>
      <c r="H102" s="36">
        <f t="shared" si="19"/>
        <v>0</v>
      </c>
      <c r="I102" s="200">
        <f>SUM('прил3 '!K356)</f>
        <v>270</v>
      </c>
      <c r="J102" s="36">
        <f t="shared" si="20"/>
        <v>0</v>
      </c>
      <c r="K102" s="200">
        <f>SUM('прил3 '!M356)</f>
        <v>270</v>
      </c>
      <c r="L102" s="36">
        <f t="shared" si="15"/>
        <v>0</v>
      </c>
      <c r="M102" s="236">
        <f>SUM('прил3 '!O356)</f>
        <v>270</v>
      </c>
      <c r="N102" s="235">
        <f t="shared" si="16"/>
        <v>0</v>
      </c>
      <c r="O102" s="236">
        <f>SUM('прил3 '!Q356)</f>
        <v>270</v>
      </c>
      <c r="P102" s="236">
        <f>SUM('прил3 '!R356)</f>
        <v>0</v>
      </c>
      <c r="Q102" s="236">
        <f>SUM('прил3 '!S356)</f>
        <v>270</v>
      </c>
      <c r="R102" s="235" t="e">
        <f>SUM(#REF!-Q102)</f>
        <v>#REF!</v>
      </c>
      <c r="S102" s="236">
        <f>SUM('прил3 '!U356)</f>
        <v>0</v>
      </c>
      <c r="T102" s="235">
        <f t="shared" si="13"/>
        <v>0</v>
      </c>
      <c r="U102" s="236">
        <f>SUM('прил3 '!W356)</f>
        <v>0</v>
      </c>
      <c r="V102" s="235">
        <f t="shared" si="14"/>
        <v>0</v>
      </c>
      <c r="W102" s="236">
        <f>SUM('прил3 '!Y356)</f>
        <v>0</v>
      </c>
      <c r="X102" s="235" t="e">
        <f>SUM(#REF!-W102)</f>
        <v>#REF!</v>
      </c>
      <c r="Y102" s="236">
        <f>SUM('прил3 '!AA356)</f>
        <v>0</v>
      </c>
      <c r="Z102" s="235">
        <f t="shared" si="11"/>
        <v>0</v>
      </c>
      <c r="AA102" s="236">
        <f>SUM('прил3 '!AC356)</f>
        <v>0</v>
      </c>
      <c r="AB102" s="236">
        <f>SUM('прил3 '!AD356)</f>
        <v>0</v>
      </c>
      <c r="AC102" s="200">
        <f>SUM('прил3 '!AE356)</f>
        <v>0</v>
      </c>
      <c r="AD102" s="351">
        <f>SUM('прил3 '!AF356)</f>
        <v>0</v>
      </c>
      <c r="AE102" s="349"/>
    </row>
    <row r="103" spans="1:31" ht="51" hidden="1">
      <c r="A103" s="43" t="s">
        <v>352</v>
      </c>
      <c r="B103" s="258"/>
      <c r="C103" s="73"/>
      <c r="D103" s="72" t="s">
        <v>335</v>
      </c>
      <c r="E103" s="74"/>
      <c r="F103" s="74"/>
      <c r="G103" s="200">
        <f>SUM('прил3 '!I357)</f>
        <v>270</v>
      </c>
      <c r="H103" s="36">
        <f t="shared" si="19"/>
        <v>0</v>
      </c>
      <c r="I103" s="200">
        <f>SUM('прил3 '!K357)</f>
        <v>270</v>
      </c>
      <c r="J103" s="36">
        <f t="shared" si="20"/>
        <v>0</v>
      </c>
      <c r="K103" s="200">
        <f>SUM('прил3 '!M357)</f>
        <v>270</v>
      </c>
      <c r="L103" s="36">
        <f t="shared" si="15"/>
        <v>0</v>
      </c>
      <c r="M103" s="236">
        <f>SUM('прил3 '!O357)</f>
        <v>270</v>
      </c>
      <c r="N103" s="235">
        <f t="shared" si="16"/>
        <v>0</v>
      </c>
      <c r="O103" s="236">
        <f>SUM('прил3 '!Q357)</f>
        <v>270</v>
      </c>
      <c r="P103" s="236">
        <f>SUM('прил3 '!R357)</f>
        <v>0</v>
      </c>
      <c r="Q103" s="236">
        <f>SUM('прил3 '!S357)</f>
        <v>270</v>
      </c>
      <c r="R103" s="235" t="e">
        <f>SUM(#REF!-Q103)</f>
        <v>#REF!</v>
      </c>
      <c r="S103" s="236">
        <f>SUM('прил3 '!U357)</f>
        <v>0</v>
      </c>
      <c r="T103" s="235">
        <f t="shared" si="13"/>
        <v>0</v>
      </c>
      <c r="U103" s="236">
        <f>SUM('прил3 '!W357)</f>
        <v>0</v>
      </c>
      <c r="V103" s="235">
        <f t="shared" si="14"/>
        <v>0</v>
      </c>
      <c r="W103" s="236">
        <f>SUM('прил3 '!Y357)</f>
        <v>0</v>
      </c>
      <c r="X103" s="235" t="e">
        <f>SUM(#REF!-W103)</f>
        <v>#REF!</v>
      </c>
      <c r="Y103" s="236">
        <f>SUM('прил3 '!AA357)</f>
        <v>0</v>
      </c>
      <c r="Z103" s="235">
        <f t="shared" si="11"/>
        <v>0</v>
      </c>
      <c r="AA103" s="236">
        <f>SUM('прил3 '!AC357)</f>
        <v>0</v>
      </c>
      <c r="AB103" s="236">
        <f>SUM('прил3 '!AD357)</f>
        <v>0</v>
      </c>
      <c r="AC103" s="200">
        <f>SUM('прил3 '!AE357)</f>
        <v>0</v>
      </c>
      <c r="AD103" s="351">
        <f>SUM('прил3 '!AF357)</f>
        <v>0</v>
      </c>
      <c r="AE103" s="349"/>
    </row>
    <row r="104" spans="1:31" ht="25.5" hidden="1">
      <c r="A104" s="45" t="s">
        <v>336</v>
      </c>
      <c r="B104" s="258"/>
      <c r="C104" s="73"/>
      <c r="D104" s="72" t="s">
        <v>337</v>
      </c>
      <c r="E104" s="74"/>
      <c r="F104" s="74"/>
      <c r="G104" s="200">
        <f>SUM('прил3 '!I358)</f>
        <v>270</v>
      </c>
      <c r="H104" s="36">
        <f t="shared" si="19"/>
        <v>0</v>
      </c>
      <c r="I104" s="200">
        <f>SUM('прил3 '!K358)</f>
        <v>270</v>
      </c>
      <c r="J104" s="36">
        <f t="shared" si="20"/>
        <v>0</v>
      </c>
      <c r="K104" s="200">
        <f>SUM('прил3 '!M358)</f>
        <v>270</v>
      </c>
      <c r="L104" s="36">
        <f t="shared" si="15"/>
        <v>0</v>
      </c>
      <c r="M104" s="236">
        <f>SUM('прил3 '!O358)</f>
        <v>270</v>
      </c>
      <c r="N104" s="235">
        <f t="shared" si="16"/>
        <v>0</v>
      </c>
      <c r="O104" s="236">
        <f>SUM('прил3 '!Q358)</f>
        <v>270</v>
      </c>
      <c r="P104" s="236">
        <f>SUM('прил3 '!R358)</f>
        <v>0</v>
      </c>
      <c r="Q104" s="236">
        <f>SUM('прил3 '!S358)</f>
        <v>270</v>
      </c>
      <c r="R104" s="235" t="e">
        <f>SUM(#REF!-Q104)</f>
        <v>#REF!</v>
      </c>
      <c r="S104" s="236">
        <f>SUM('прил3 '!U358)</f>
        <v>0</v>
      </c>
      <c r="T104" s="235">
        <f t="shared" si="13"/>
        <v>0</v>
      </c>
      <c r="U104" s="236">
        <f>SUM('прил3 '!W358)</f>
        <v>0</v>
      </c>
      <c r="V104" s="235">
        <f t="shared" si="14"/>
        <v>0</v>
      </c>
      <c r="W104" s="236">
        <f>SUM('прил3 '!Y358)</f>
        <v>0</v>
      </c>
      <c r="X104" s="235" t="e">
        <f>SUM(#REF!-W104)</f>
        <v>#REF!</v>
      </c>
      <c r="Y104" s="236">
        <f>SUM('прил3 '!AA358)</f>
        <v>0</v>
      </c>
      <c r="Z104" s="235">
        <f t="shared" si="11"/>
        <v>0</v>
      </c>
      <c r="AA104" s="236">
        <f>SUM('прил3 '!AC358)</f>
        <v>0</v>
      </c>
      <c r="AB104" s="236">
        <f>SUM('прил3 '!AD358)</f>
        <v>0</v>
      </c>
      <c r="AC104" s="200">
        <f>SUM('прил3 '!AE358)</f>
        <v>0</v>
      </c>
      <c r="AD104" s="351">
        <f>SUM('прил3 '!AF358)</f>
        <v>0</v>
      </c>
      <c r="AE104" s="349"/>
    </row>
    <row r="105" spans="1:31" ht="40.5" customHeight="1">
      <c r="A105" s="252" t="s">
        <v>874</v>
      </c>
      <c r="B105" s="258"/>
      <c r="C105" s="73" t="s">
        <v>884</v>
      </c>
      <c r="D105" s="72"/>
      <c r="E105" s="74"/>
      <c r="F105" s="74"/>
      <c r="G105" s="200"/>
      <c r="H105" s="36"/>
      <c r="I105" s="200"/>
      <c r="J105" s="36"/>
      <c r="K105" s="200"/>
      <c r="L105" s="36"/>
      <c r="M105" s="236"/>
      <c r="N105" s="235"/>
      <c r="O105" s="236"/>
      <c r="P105" s="236"/>
      <c r="Q105" s="236"/>
      <c r="R105" s="235"/>
      <c r="S105" s="236"/>
      <c r="T105" s="235"/>
      <c r="U105" s="236"/>
      <c r="V105" s="235"/>
      <c r="W105" s="236"/>
      <c r="X105" s="235"/>
      <c r="Y105" s="236">
        <f>Y106</f>
        <v>89.8</v>
      </c>
      <c r="Z105" s="235">
        <f t="shared" si="11"/>
        <v>0</v>
      </c>
      <c r="AA105" s="236">
        <f t="shared" ref="AA105:AD106" si="22">AA106</f>
        <v>89.8</v>
      </c>
      <c r="AB105" s="236">
        <f t="shared" si="22"/>
        <v>0</v>
      </c>
      <c r="AC105" s="200">
        <f t="shared" si="22"/>
        <v>89.8</v>
      </c>
      <c r="AD105" s="351">
        <f t="shared" si="22"/>
        <v>89.8</v>
      </c>
      <c r="AE105" s="349">
        <f t="shared" si="12"/>
        <v>100</v>
      </c>
    </row>
    <row r="106" spans="1:31" ht="51" customHeight="1">
      <c r="A106" s="252" t="s">
        <v>334</v>
      </c>
      <c r="B106" s="258"/>
      <c r="C106" s="73"/>
      <c r="D106" s="72" t="s">
        <v>335</v>
      </c>
      <c r="E106" s="74"/>
      <c r="F106" s="74"/>
      <c r="G106" s="200"/>
      <c r="H106" s="36"/>
      <c r="I106" s="200"/>
      <c r="J106" s="36"/>
      <c r="K106" s="200"/>
      <c r="L106" s="36"/>
      <c r="M106" s="236"/>
      <c r="N106" s="235"/>
      <c r="O106" s="236"/>
      <c r="P106" s="236"/>
      <c r="Q106" s="236"/>
      <c r="R106" s="235"/>
      <c r="S106" s="236"/>
      <c r="T106" s="235"/>
      <c r="U106" s="236"/>
      <c r="V106" s="235"/>
      <c r="W106" s="236"/>
      <c r="X106" s="235"/>
      <c r="Y106" s="236">
        <f>Y107</f>
        <v>89.8</v>
      </c>
      <c r="Z106" s="235">
        <f t="shared" si="11"/>
        <v>0</v>
      </c>
      <c r="AA106" s="236">
        <f t="shared" si="22"/>
        <v>89.8</v>
      </c>
      <c r="AB106" s="236">
        <f t="shared" si="22"/>
        <v>0</v>
      </c>
      <c r="AC106" s="200">
        <f t="shared" si="22"/>
        <v>89.8</v>
      </c>
      <c r="AD106" s="351">
        <f t="shared" si="22"/>
        <v>89.8</v>
      </c>
      <c r="AE106" s="349">
        <f t="shared" si="12"/>
        <v>100</v>
      </c>
    </row>
    <row r="107" spans="1:31" ht="24" customHeight="1">
      <c r="A107" s="252" t="s">
        <v>336</v>
      </c>
      <c r="B107" s="258"/>
      <c r="C107" s="73"/>
      <c r="D107" s="72" t="s">
        <v>337</v>
      </c>
      <c r="E107" s="74"/>
      <c r="F107" s="74"/>
      <c r="G107" s="200"/>
      <c r="H107" s="36"/>
      <c r="I107" s="200"/>
      <c r="J107" s="36"/>
      <c r="K107" s="200"/>
      <c r="L107" s="36"/>
      <c r="M107" s="236"/>
      <c r="N107" s="235"/>
      <c r="O107" s="236"/>
      <c r="P107" s="236"/>
      <c r="Q107" s="236"/>
      <c r="R107" s="235"/>
      <c r="S107" s="236"/>
      <c r="T107" s="235"/>
      <c r="U107" s="236"/>
      <c r="V107" s="235"/>
      <c r="W107" s="236"/>
      <c r="X107" s="235"/>
      <c r="Y107" s="236">
        <f>'прил3 '!AA361</f>
        <v>89.8</v>
      </c>
      <c r="Z107" s="235">
        <f t="shared" si="11"/>
        <v>0</v>
      </c>
      <c r="AA107" s="236">
        <f>'прил3 '!AC361</f>
        <v>89.8</v>
      </c>
      <c r="AB107" s="236">
        <f>'прил3 '!AD361</f>
        <v>0</v>
      </c>
      <c r="AC107" s="200">
        <f>'прил3 '!AE361</f>
        <v>89.8</v>
      </c>
      <c r="AD107" s="351">
        <f>'прил3 '!AF361</f>
        <v>89.8</v>
      </c>
      <c r="AE107" s="349">
        <f t="shared" si="12"/>
        <v>100</v>
      </c>
    </row>
    <row r="108" spans="1:31">
      <c r="A108" s="24" t="s">
        <v>10</v>
      </c>
      <c r="B108" s="258" t="s">
        <v>95</v>
      </c>
      <c r="C108" s="73"/>
      <c r="D108" s="72"/>
      <c r="E108" s="74"/>
      <c r="F108" s="74"/>
      <c r="G108" s="37">
        <f>G109</f>
        <v>0</v>
      </c>
      <c r="H108" s="36">
        <f t="shared" si="19"/>
        <v>0</v>
      </c>
      <c r="I108" s="37">
        <f>I109</f>
        <v>0</v>
      </c>
      <c r="J108" s="36">
        <f t="shared" si="20"/>
        <v>0</v>
      </c>
      <c r="K108" s="37">
        <f>K109</f>
        <v>0</v>
      </c>
      <c r="L108" s="36">
        <f t="shared" si="15"/>
        <v>0</v>
      </c>
      <c r="M108" s="236">
        <f>M109</f>
        <v>0</v>
      </c>
      <c r="N108" s="235">
        <f t="shared" si="16"/>
        <v>0</v>
      </c>
      <c r="O108" s="236">
        <f>O109</f>
        <v>0</v>
      </c>
      <c r="P108" s="236">
        <f>P109</f>
        <v>0</v>
      </c>
      <c r="Q108" s="236">
        <f>Q109</f>
        <v>0</v>
      </c>
      <c r="R108" s="235" t="e">
        <f>SUM(#REF!-Q108)</f>
        <v>#REF!</v>
      </c>
      <c r="S108" s="236">
        <f>S109</f>
        <v>0</v>
      </c>
      <c r="T108" s="235">
        <f t="shared" si="13"/>
        <v>0</v>
      </c>
      <c r="U108" s="236">
        <f>U109</f>
        <v>0</v>
      </c>
      <c r="V108" s="235">
        <f t="shared" si="14"/>
        <v>0</v>
      </c>
      <c r="W108" s="236">
        <f>W109</f>
        <v>0</v>
      </c>
      <c r="X108" s="235" t="e">
        <f>SUM(#REF!-W108)</f>
        <v>#REF!</v>
      </c>
      <c r="Y108" s="236">
        <f>Y109</f>
        <v>0</v>
      </c>
      <c r="Z108" s="235">
        <f t="shared" si="11"/>
        <v>10</v>
      </c>
      <c r="AA108" s="236">
        <f>AA109</f>
        <v>10</v>
      </c>
      <c r="AB108" s="236">
        <f>AB109</f>
        <v>0</v>
      </c>
      <c r="AC108" s="200">
        <f>AC109</f>
        <v>10</v>
      </c>
      <c r="AD108" s="351">
        <f>AD109</f>
        <v>10</v>
      </c>
      <c r="AE108" s="349">
        <f t="shared" si="12"/>
        <v>100</v>
      </c>
    </row>
    <row r="109" spans="1:31" ht="38.25">
      <c r="A109" s="32" t="s">
        <v>12</v>
      </c>
      <c r="B109" s="258"/>
      <c r="C109" s="73" t="s">
        <v>13</v>
      </c>
      <c r="D109" s="72"/>
      <c r="E109" s="74"/>
      <c r="F109" s="74"/>
      <c r="G109" s="37">
        <f>G110+G115+G118</f>
        <v>0</v>
      </c>
      <c r="H109" s="36">
        <f t="shared" si="19"/>
        <v>0</v>
      </c>
      <c r="I109" s="37">
        <f>I110+I115+I118</f>
        <v>0</v>
      </c>
      <c r="J109" s="36">
        <f t="shared" si="20"/>
        <v>0</v>
      </c>
      <c r="K109" s="37">
        <f>K110+K115+K118</f>
        <v>0</v>
      </c>
      <c r="L109" s="36">
        <f t="shared" si="15"/>
        <v>0</v>
      </c>
      <c r="M109" s="236">
        <f>M110+M115+M118</f>
        <v>0</v>
      </c>
      <c r="N109" s="235">
        <f t="shared" si="16"/>
        <v>0</v>
      </c>
      <c r="O109" s="236">
        <f>O110+O115+O118</f>
        <v>0</v>
      </c>
      <c r="P109" s="236">
        <f>P110+P115+P118</f>
        <v>0</v>
      </c>
      <c r="Q109" s="236">
        <f>Q110+Q115+Q118</f>
        <v>0</v>
      </c>
      <c r="R109" s="235" t="e">
        <f>SUM(#REF!-Q109)</f>
        <v>#REF!</v>
      </c>
      <c r="S109" s="236">
        <f>S110+S115+S118</f>
        <v>0</v>
      </c>
      <c r="T109" s="235">
        <f t="shared" si="13"/>
        <v>0</v>
      </c>
      <c r="U109" s="236">
        <f>U110+U115+U118</f>
        <v>0</v>
      </c>
      <c r="V109" s="235">
        <f t="shared" si="14"/>
        <v>0</v>
      </c>
      <c r="W109" s="236">
        <f>W110+W115+W118</f>
        <v>0</v>
      </c>
      <c r="X109" s="235" t="e">
        <f>SUM(#REF!-W109)</f>
        <v>#REF!</v>
      </c>
      <c r="Y109" s="236">
        <f>Y110+Y115+Y118</f>
        <v>0</v>
      </c>
      <c r="Z109" s="235">
        <f t="shared" si="11"/>
        <v>10</v>
      </c>
      <c r="AA109" s="236">
        <f>AA110+AA115+AA118</f>
        <v>10</v>
      </c>
      <c r="AB109" s="236">
        <f>AB110+AB115+AB118</f>
        <v>0</v>
      </c>
      <c r="AC109" s="200">
        <f>AC110+AC115+AC118</f>
        <v>10</v>
      </c>
      <c r="AD109" s="351">
        <f>AD110+AD115+AD118</f>
        <v>10</v>
      </c>
      <c r="AE109" s="349">
        <f t="shared" si="12"/>
        <v>100</v>
      </c>
    </row>
    <row r="110" spans="1:31" ht="0.75" customHeight="1">
      <c r="A110" s="32" t="s">
        <v>14</v>
      </c>
      <c r="B110" s="258"/>
      <c r="C110" s="73" t="s">
        <v>96</v>
      </c>
      <c r="D110" s="72"/>
      <c r="E110" s="74"/>
      <c r="F110" s="74"/>
      <c r="G110" s="37">
        <f>G111+G113</f>
        <v>0</v>
      </c>
      <c r="H110" s="36">
        <f t="shared" si="19"/>
        <v>0</v>
      </c>
      <c r="I110" s="37">
        <f>I111+I113</f>
        <v>0</v>
      </c>
      <c r="J110" s="36">
        <f t="shared" si="20"/>
        <v>0</v>
      </c>
      <c r="K110" s="37">
        <f>K111+K113</f>
        <v>0</v>
      </c>
      <c r="L110" s="36">
        <f t="shared" si="15"/>
        <v>0</v>
      </c>
      <c r="M110" s="236">
        <f>M111+M113</f>
        <v>0</v>
      </c>
      <c r="N110" s="235">
        <f t="shared" si="16"/>
        <v>0</v>
      </c>
      <c r="O110" s="236">
        <f>O111+O113</f>
        <v>0</v>
      </c>
      <c r="P110" s="236">
        <f>P111+P113</f>
        <v>0</v>
      </c>
      <c r="Q110" s="236">
        <f>Q111+Q113</f>
        <v>0</v>
      </c>
      <c r="R110" s="235" t="e">
        <f>SUM(#REF!-Q110)</f>
        <v>#REF!</v>
      </c>
      <c r="S110" s="236">
        <f>S111+S113</f>
        <v>0</v>
      </c>
      <c r="T110" s="235">
        <f t="shared" si="13"/>
        <v>0</v>
      </c>
      <c r="U110" s="236">
        <f>U111+U113</f>
        <v>0</v>
      </c>
      <c r="V110" s="235">
        <f t="shared" si="14"/>
        <v>0</v>
      </c>
      <c r="W110" s="236">
        <f>W111+W113</f>
        <v>0</v>
      </c>
      <c r="X110" s="235" t="e">
        <f>SUM(#REF!-W110)</f>
        <v>#REF!</v>
      </c>
      <c r="Y110" s="236">
        <f>Y111+Y113</f>
        <v>0</v>
      </c>
      <c r="Z110" s="235">
        <f t="shared" si="11"/>
        <v>0</v>
      </c>
      <c r="AA110" s="236">
        <f>AA111+AA113</f>
        <v>0</v>
      </c>
      <c r="AB110" s="236">
        <f>AB111+AB113</f>
        <v>0</v>
      </c>
      <c r="AC110" s="200">
        <f>AC111+AC113</f>
        <v>0</v>
      </c>
      <c r="AD110" s="351">
        <f>AD111+AD113</f>
        <v>0</v>
      </c>
      <c r="AE110" s="349"/>
    </row>
    <row r="111" spans="1:31" ht="0.75" customHeight="1">
      <c r="A111" s="43" t="s">
        <v>352</v>
      </c>
      <c r="B111" s="258"/>
      <c r="C111" s="73"/>
      <c r="D111" s="72" t="s">
        <v>335</v>
      </c>
      <c r="E111" s="74"/>
      <c r="F111" s="74"/>
      <c r="G111" s="37">
        <f>G112</f>
        <v>0</v>
      </c>
      <c r="H111" s="36">
        <f t="shared" si="19"/>
        <v>0</v>
      </c>
      <c r="I111" s="37">
        <f>I112</f>
        <v>0</v>
      </c>
      <c r="J111" s="36">
        <f t="shared" si="20"/>
        <v>0</v>
      </c>
      <c r="K111" s="37">
        <f>K112</f>
        <v>0</v>
      </c>
      <c r="L111" s="36">
        <f t="shared" si="15"/>
        <v>0</v>
      </c>
      <c r="M111" s="236">
        <f>M112</f>
        <v>0</v>
      </c>
      <c r="N111" s="235">
        <f t="shared" si="16"/>
        <v>0</v>
      </c>
      <c r="O111" s="236">
        <f>O112</f>
        <v>0</v>
      </c>
      <c r="P111" s="236">
        <f>P112</f>
        <v>0</v>
      </c>
      <c r="Q111" s="236">
        <f>Q112</f>
        <v>0</v>
      </c>
      <c r="R111" s="235" t="e">
        <f>SUM(#REF!-Q111)</f>
        <v>#REF!</v>
      </c>
      <c r="S111" s="236">
        <f>S112</f>
        <v>0</v>
      </c>
      <c r="T111" s="235">
        <f t="shared" si="13"/>
        <v>0</v>
      </c>
      <c r="U111" s="236">
        <f>U112</f>
        <v>0</v>
      </c>
      <c r="V111" s="235">
        <f t="shared" si="14"/>
        <v>0</v>
      </c>
      <c r="W111" s="236">
        <f>W112</f>
        <v>0</v>
      </c>
      <c r="X111" s="235" t="e">
        <f>SUM(#REF!-W111)</f>
        <v>#REF!</v>
      </c>
      <c r="Y111" s="236">
        <f>Y112</f>
        <v>0</v>
      </c>
      <c r="Z111" s="235">
        <f t="shared" si="11"/>
        <v>0</v>
      </c>
      <c r="AA111" s="236">
        <f>AA112</f>
        <v>0</v>
      </c>
      <c r="AB111" s="236">
        <f>AB112</f>
        <v>0</v>
      </c>
      <c r="AC111" s="200">
        <f>AC112</f>
        <v>0</v>
      </c>
      <c r="AD111" s="351">
        <f>AD112</f>
        <v>0</v>
      </c>
      <c r="AE111" s="349"/>
    </row>
    <row r="112" spans="1:31" hidden="1">
      <c r="A112" s="47" t="s">
        <v>16</v>
      </c>
      <c r="B112" s="258"/>
      <c r="C112" s="73"/>
      <c r="D112" s="72" t="s">
        <v>17</v>
      </c>
      <c r="E112" s="74"/>
      <c r="F112" s="74"/>
      <c r="G112" s="37">
        <f>SUM('прил3 '!I93)</f>
        <v>0</v>
      </c>
      <c r="H112" s="36">
        <f t="shared" si="19"/>
        <v>0</v>
      </c>
      <c r="I112" s="37">
        <f>SUM('прил3 '!K93)</f>
        <v>0</v>
      </c>
      <c r="J112" s="36">
        <f t="shared" si="20"/>
        <v>0</v>
      </c>
      <c r="K112" s="37">
        <f>SUM('прил3 '!M93)</f>
        <v>0</v>
      </c>
      <c r="L112" s="36">
        <f t="shared" si="15"/>
        <v>0</v>
      </c>
      <c r="M112" s="236">
        <f>SUM('прил3 '!O93)</f>
        <v>0</v>
      </c>
      <c r="N112" s="235">
        <f t="shared" si="16"/>
        <v>0</v>
      </c>
      <c r="O112" s="236">
        <f>SUM('прил3 '!Q93)</f>
        <v>0</v>
      </c>
      <c r="P112" s="236">
        <f>SUM('прил3 '!R93)</f>
        <v>0</v>
      </c>
      <c r="Q112" s="236">
        <f>SUM('прил3 '!S93)</f>
        <v>0</v>
      </c>
      <c r="R112" s="235" t="e">
        <f>SUM(#REF!-Q112)</f>
        <v>#REF!</v>
      </c>
      <c r="S112" s="236">
        <f>SUM('прил3 '!U93)</f>
        <v>0</v>
      </c>
      <c r="T112" s="235">
        <f t="shared" si="13"/>
        <v>0</v>
      </c>
      <c r="U112" s="236">
        <f>SUM('прил3 '!W93)</f>
        <v>0</v>
      </c>
      <c r="V112" s="235">
        <f t="shared" si="14"/>
        <v>0</v>
      </c>
      <c r="W112" s="236">
        <f>SUM('прил3 '!Y93)</f>
        <v>0</v>
      </c>
      <c r="X112" s="235" t="e">
        <f>SUM(#REF!-W112)</f>
        <v>#REF!</v>
      </c>
      <c r="Y112" s="236">
        <f>SUM('прил3 '!AA93)</f>
        <v>0</v>
      </c>
      <c r="Z112" s="235">
        <f t="shared" si="11"/>
        <v>0</v>
      </c>
      <c r="AA112" s="236">
        <f>SUM('прил3 '!AC93)</f>
        <v>0</v>
      </c>
      <c r="AB112" s="236">
        <f>SUM('прил3 '!AD93)</f>
        <v>0</v>
      </c>
      <c r="AC112" s="200">
        <f>SUM('прил3 '!AE93)</f>
        <v>0</v>
      </c>
      <c r="AD112" s="351">
        <f>SUM('прил3 '!AF93)</f>
        <v>0</v>
      </c>
      <c r="AE112" s="349"/>
    </row>
    <row r="113" spans="1:31" ht="25.5" hidden="1">
      <c r="A113" s="49" t="s">
        <v>339</v>
      </c>
      <c r="B113" s="258"/>
      <c r="C113" s="73"/>
      <c r="D113" s="72" t="s">
        <v>340</v>
      </c>
      <c r="E113" s="74"/>
      <c r="F113" s="74"/>
      <c r="G113" s="37">
        <f>SUM('прил3 '!I94)</f>
        <v>0</v>
      </c>
      <c r="H113" s="36">
        <f t="shared" si="19"/>
        <v>0</v>
      </c>
      <c r="I113" s="37">
        <f>SUM('прил3 '!K94)</f>
        <v>0</v>
      </c>
      <c r="J113" s="36">
        <f t="shared" si="20"/>
        <v>0</v>
      </c>
      <c r="K113" s="37">
        <f>SUM('прил3 '!M94)</f>
        <v>0</v>
      </c>
      <c r="L113" s="36">
        <f t="shared" si="15"/>
        <v>0</v>
      </c>
      <c r="M113" s="236">
        <f>SUM('прил3 '!O94)</f>
        <v>0</v>
      </c>
      <c r="N113" s="235">
        <f t="shared" si="16"/>
        <v>0</v>
      </c>
      <c r="O113" s="236">
        <f>SUM('прил3 '!Q94)</f>
        <v>0</v>
      </c>
      <c r="P113" s="236">
        <f>SUM('прил3 '!R94)</f>
        <v>0</v>
      </c>
      <c r="Q113" s="236">
        <f>SUM('прил3 '!S94)</f>
        <v>0</v>
      </c>
      <c r="R113" s="235" t="e">
        <f>SUM(#REF!-Q113)</f>
        <v>#REF!</v>
      </c>
      <c r="S113" s="236">
        <f>SUM('прил3 '!U94)</f>
        <v>0</v>
      </c>
      <c r="T113" s="235">
        <f t="shared" si="13"/>
        <v>0</v>
      </c>
      <c r="U113" s="236">
        <f>SUM('прил3 '!W94)</f>
        <v>0</v>
      </c>
      <c r="V113" s="235">
        <f t="shared" si="14"/>
        <v>0</v>
      </c>
      <c r="W113" s="236">
        <f>SUM('прил3 '!Y94)</f>
        <v>0</v>
      </c>
      <c r="X113" s="235" t="e">
        <f>SUM(#REF!-W113)</f>
        <v>#REF!</v>
      </c>
      <c r="Y113" s="236">
        <f>SUM('прил3 '!AA94)</f>
        <v>0</v>
      </c>
      <c r="Z113" s="235">
        <f t="shared" si="11"/>
        <v>0</v>
      </c>
      <c r="AA113" s="236">
        <f>SUM('прил3 '!AC94)</f>
        <v>0</v>
      </c>
      <c r="AB113" s="236">
        <f>SUM('прил3 '!AD94)</f>
        <v>0</v>
      </c>
      <c r="AC113" s="200">
        <f>SUM('прил3 '!AE94)</f>
        <v>0</v>
      </c>
      <c r="AD113" s="351">
        <f>SUM('прил3 '!AF94)</f>
        <v>0</v>
      </c>
      <c r="AE113" s="349"/>
    </row>
    <row r="114" spans="1:31" ht="25.5" hidden="1">
      <c r="A114" s="32" t="s">
        <v>341</v>
      </c>
      <c r="B114" s="258"/>
      <c r="C114" s="73"/>
      <c r="D114" s="72" t="s">
        <v>342</v>
      </c>
      <c r="E114" s="74"/>
      <c r="F114" s="74"/>
      <c r="G114" s="37">
        <f>SUM('прил3 '!I95)</f>
        <v>0</v>
      </c>
      <c r="H114" s="36">
        <f t="shared" si="19"/>
        <v>0</v>
      </c>
      <c r="I114" s="37">
        <f>SUM('прил3 '!K95)</f>
        <v>0</v>
      </c>
      <c r="J114" s="36">
        <f t="shared" si="20"/>
        <v>0</v>
      </c>
      <c r="K114" s="37">
        <f>SUM('прил3 '!M95)</f>
        <v>0</v>
      </c>
      <c r="L114" s="36">
        <f t="shared" si="15"/>
        <v>0</v>
      </c>
      <c r="M114" s="236">
        <f>SUM('прил3 '!O95)</f>
        <v>0</v>
      </c>
      <c r="N114" s="235">
        <f t="shared" si="16"/>
        <v>0</v>
      </c>
      <c r="O114" s="236">
        <f>SUM('прил3 '!Q95)</f>
        <v>0</v>
      </c>
      <c r="P114" s="236">
        <f>SUM('прил3 '!R95)</f>
        <v>0</v>
      </c>
      <c r="Q114" s="236">
        <f>SUM('прил3 '!S95)</f>
        <v>0</v>
      </c>
      <c r="R114" s="235" t="e">
        <f>SUM(#REF!-Q114)</f>
        <v>#REF!</v>
      </c>
      <c r="S114" s="236">
        <f>SUM('прил3 '!U95)</f>
        <v>0</v>
      </c>
      <c r="T114" s="235">
        <f t="shared" si="13"/>
        <v>0</v>
      </c>
      <c r="U114" s="236">
        <f>SUM('прил3 '!W95)</f>
        <v>0</v>
      </c>
      <c r="V114" s="235">
        <f t="shared" si="14"/>
        <v>0</v>
      </c>
      <c r="W114" s="236">
        <f>SUM('прил3 '!Y95)</f>
        <v>0</v>
      </c>
      <c r="X114" s="235" t="e">
        <f>SUM(#REF!-W114)</f>
        <v>#REF!</v>
      </c>
      <c r="Y114" s="236">
        <f>SUM('прил3 '!AA95)</f>
        <v>0</v>
      </c>
      <c r="Z114" s="235">
        <f t="shared" si="11"/>
        <v>0</v>
      </c>
      <c r="AA114" s="236">
        <f>SUM('прил3 '!AC95)</f>
        <v>0</v>
      </c>
      <c r="AB114" s="236">
        <f>SUM('прил3 '!AD95)</f>
        <v>0</v>
      </c>
      <c r="AC114" s="200">
        <f>SUM('прил3 '!AE95)</f>
        <v>0</v>
      </c>
      <c r="AD114" s="351">
        <f>SUM('прил3 '!AF95)</f>
        <v>0</v>
      </c>
      <c r="AE114" s="349"/>
    </row>
    <row r="115" spans="1:31" ht="25.5">
      <c r="A115" s="32" t="s">
        <v>97</v>
      </c>
      <c r="B115" s="258"/>
      <c r="C115" s="73" t="s">
        <v>98</v>
      </c>
      <c r="D115" s="72"/>
      <c r="E115" s="74"/>
      <c r="F115" s="74"/>
      <c r="G115" s="37">
        <f t="shared" ref="G115:AD116" si="23">G116</f>
        <v>0</v>
      </c>
      <c r="H115" s="36">
        <f t="shared" si="19"/>
        <v>0</v>
      </c>
      <c r="I115" s="37">
        <f t="shared" si="23"/>
        <v>0</v>
      </c>
      <c r="J115" s="36">
        <f t="shared" si="20"/>
        <v>0</v>
      </c>
      <c r="K115" s="37">
        <f t="shared" si="23"/>
        <v>0</v>
      </c>
      <c r="L115" s="36">
        <f t="shared" si="15"/>
        <v>0</v>
      </c>
      <c r="M115" s="236">
        <f t="shared" si="23"/>
        <v>0</v>
      </c>
      <c r="N115" s="235">
        <f t="shared" si="16"/>
        <v>0</v>
      </c>
      <c r="O115" s="236">
        <f t="shared" si="23"/>
        <v>0</v>
      </c>
      <c r="P115" s="236">
        <f t="shared" si="23"/>
        <v>0</v>
      </c>
      <c r="Q115" s="236">
        <f t="shared" si="23"/>
        <v>0</v>
      </c>
      <c r="R115" s="235" t="e">
        <f>SUM(#REF!-Q115)</f>
        <v>#REF!</v>
      </c>
      <c r="S115" s="236">
        <f t="shared" si="23"/>
        <v>0</v>
      </c>
      <c r="T115" s="235">
        <f t="shared" si="13"/>
        <v>0</v>
      </c>
      <c r="U115" s="236">
        <f t="shared" si="23"/>
        <v>0</v>
      </c>
      <c r="V115" s="235">
        <f t="shared" si="14"/>
        <v>0</v>
      </c>
      <c r="W115" s="236">
        <f t="shared" si="23"/>
        <v>0</v>
      </c>
      <c r="X115" s="235" t="e">
        <f>SUM(#REF!-W115)</f>
        <v>#REF!</v>
      </c>
      <c r="Y115" s="236">
        <f t="shared" si="23"/>
        <v>0</v>
      </c>
      <c r="Z115" s="235">
        <f t="shared" si="11"/>
        <v>10</v>
      </c>
      <c r="AA115" s="236">
        <f t="shared" si="23"/>
        <v>10</v>
      </c>
      <c r="AB115" s="236">
        <f t="shared" si="23"/>
        <v>0</v>
      </c>
      <c r="AC115" s="200">
        <f t="shared" si="23"/>
        <v>10</v>
      </c>
      <c r="AD115" s="351">
        <f t="shared" si="23"/>
        <v>10</v>
      </c>
      <c r="AE115" s="349">
        <f t="shared" si="12"/>
        <v>100</v>
      </c>
    </row>
    <row r="116" spans="1:31" ht="25.5">
      <c r="A116" s="49" t="s">
        <v>339</v>
      </c>
      <c r="B116" s="258"/>
      <c r="C116" s="73"/>
      <c r="D116" s="72" t="s">
        <v>340</v>
      </c>
      <c r="E116" s="74"/>
      <c r="F116" s="74"/>
      <c r="G116" s="37">
        <f t="shared" si="23"/>
        <v>0</v>
      </c>
      <c r="H116" s="36">
        <f t="shared" si="19"/>
        <v>0</v>
      </c>
      <c r="I116" s="37">
        <f t="shared" si="23"/>
        <v>0</v>
      </c>
      <c r="J116" s="36">
        <f t="shared" si="20"/>
        <v>0</v>
      </c>
      <c r="K116" s="37">
        <f t="shared" si="23"/>
        <v>0</v>
      </c>
      <c r="L116" s="36">
        <f t="shared" si="15"/>
        <v>0</v>
      </c>
      <c r="M116" s="236">
        <f t="shared" si="23"/>
        <v>0</v>
      </c>
      <c r="N116" s="235">
        <f t="shared" si="16"/>
        <v>0</v>
      </c>
      <c r="O116" s="236">
        <f t="shared" si="23"/>
        <v>0</v>
      </c>
      <c r="P116" s="236">
        <f t="shared" si="23"/>
        <v>0</v>
      </c>
      <c r="Q116" s="236">
        <f t="shared" si="23"/>
        <v>0</v>
      </c>
      <c r="R116" s="235" t="e">
        <f>SUM(#REF!-Q116)</f>
        <v>#REF!</v>
      </c>
      <c r="S116" s="236">
        <f t="shared" si="23"/>
        <v>0</v>
      </c>
      <c r="T116" s="235">
        <f t="shared" si="13"/>
        <v>0</v>
      </c>
      <c r="U116" s="236">
        <f t="shared" si="23"/>
        <v>0</v>
      </c>
      <c r="V116" s="235">
        <f t="shared" si="14"/>
        <v>0</v>
      </c>
      <c r="W116" s="236">
        <f t="shared" si="23"/>
        <v>0</v>
      </c>
      <c r="X116" s="235" t="e">
        <f>SUM(#REF!-W116)</f>
        <v>#REF!</v>
      </c>
      <c r="Y116" s="236">
        <f t="shared" si="23"/>
        <v>0</v>
      </c>
      <c r="Z116" s="235">
        <f t="shared" si="11"/>
        <v>10</v>
      </c>
      <c r="AA116" s="236">
        <f t="shared" si="23"/>
        <v>10</v>
      </c>
      <c r="AB116" s="236">
        <f t="shared" si="23"/>
        <v>0</v>
      </c>
      <c r="AC116" s="200">
        <f t="shared" si="23"/>
        <v>10</v>
      </c>
      <c r="AD116" s="351">
        <f t="shared" si="23"/>
        <v>10</v>
      </c>
      <c r="AE116" s="349">
        <f t="shared" si="12"/>
        <v>100</v>
      </c>
    </row>
    <row r="117" spans="1:31" ht="25.5">
      <c r="A117" s="32" t="s">
        <v>341</v>
      </c>
      <c r="B117" s="258"/>
      <c r="C117" s="73"/>
      <c r="D117" s="72" t="s">
        <v>342</v>
      </c>
      <c r="E117" s="74"/>
      <c r="F117" s="74"/>
      <c r="G117" s="37"/>
      <c r="H117" s="36">
        <f t="shared" si="19"/>
        <v>0</v>
      </c>
      <c r="I117" s="37"/>
      <c r="J117" s="36">
        <f t="shared" si="20"/>
        <v>0</v>
      </c>
      <c r="K117" s="37"/>
      <c r="L117" s="36">
        <f t="shared" si="15"/>
        <v>0</v>
      </c>
      <c r="M117" s="236"/>
      <c r="N117" s="235">
        <f t="shared" si="16"/>
        <v>0</v>
      </c>
      <c r="O117" s="236"/>
      <c r="P117" s="236"/>
      <c r="Q117" s="236"/>
      <c r="R117" s="235" t="e">
        <f>SUM(#REF!-Q117)</f>
        <v>#REF!</v>
      </c>
      <c r="S117" s="236"/>
      <c r="T117" s="235">
        <f t="shared" si="13"/>
        <v>0</v>
      </c>
      <c r="U117" s="236"/>
      <c r="V117" s="235">
        <f t="shared" si="14"/>
        <v>0</v>
      </c>
      <c r="W117" s="236"/>
      <c r="X117" s="235" t="e">
        <f>SUM(#REF!-W117)</f>
        <v>#REF!</v>
      </c>
      <c r="Y117" s="236"/>
      <c r="Z117" s="235">
        <f t="shared" si="11"/>
        <v>10</v>
      </c>
      <c r="AA117" s="236">
        <f>SUM('прил3 '!AC98)</f>
        <v>10</v>
      </c>
      <c r="AB117" s="236">
        <f>SUM('прил3 '!AD98)</f>
        <v>0</v>
      </c>
      <c r="AC117" s="200">
        <f>SUM('прил3 '!AE98)</f>
        <v>10</v>
      </c>
      <c r="AD117" s="351">
        <f>SUM('прил3 '!AF98)</f>
        <v>10</v>
      </c>
      <c r="AE117" s="349">
        <f t="shared" si="12"/>
        <v>100</v>
      </c>
    </row>
    <row r="118" spans="1:31" ht="0.75" customHeight="1">
      <c r="A118" s="32" t="s">
        <v>101</v>
      </c>
      <c r="B118" s="258"/>
      <c r="C118" s="73" t="s">
        <v>102</v>
      </c>
      <c r="D118" s="72"/>
      <c r="E118" s="74"/>
      <c r="F118" s="74"/>
      <c r="G118" s="37">
        <f t="shared" ref="G118:AD119" si="24">G119</f>
        <v>0</v>
      </c>
      <c r="H118" s="36">
        <f t="shared" si="19"/>
        <v>0</v>
      </c>
      <c r="I118" s="37">
        <f t="shared" si="24"/>
        <v>0</v>
      </c>
      <c r="J118" s="36">
        <f t="shared" si="20"/>
        <v>0</v>
      </c>
      <c r="K118" s="37">
        <f t="shared" si="24"/>
        <v>0</v>
      </c>
      <c r="L118" s="36">
        <f t="shared" si="15"/>
        <v>0</v>
      </c>
      <c r="M118" s="236">
        <f t="shared" si="24"/>
        <v>0</v>
      </c>
      <c r="N118" s="235">
        <f t="shared" si="16"/>
        <v>0</v>
      </c>
      <c r="O118" s="236">
        <f t="shared" si="24"/>
        <v>0</v>
      </c>
      <c r="P118" s="236">
        <f t="shared" si="24"/>
        <v>0</v>
      </c>
      <c r="Q118" s="236">
        <f t="shared" si="24"/>
        <v>0</v>
      </c>
      <c r="R118" s="235" t="e">
        <f>SUM(#REF!-Q118)</f>
        <v>#REF!</v>
      </c>
      <c r="S118" s="236">
        <f t="shared" si="24"/>
        <v>0</v>
      </c>
      <c r="T118" s="235">
        <f t="shared" si="13"/>
        <v>0</v>
      </c>
      <c r="U118" s="236">
        <f t="shared" si="24"/>
        <v>0</v>
      </c>
      <c r="V118" s="235">
        <f t="shared" si="14"/>
        <v>0</v>
      </c>
      <c r="W118" s="236">
        <f t="shared" si="24"/>
        <v>0</v>
      </c>
      <c r="X118" s="235" t="e">
        <f>SUM(#REF!-W118)</f>
        <v>#REF!</v>
      </c>
      <c r="Y118" s="236">
        <f t="shared" si="24"/>
        <v>0</v>
      </c>
      <c r="Z118" s="235">
        <f t="shared" si="11"/>
        <v>0</v>
      </c>
      <c r="AA118" s="236">
        <f t="shared" si="24"/>
        <v>0</v>
      </c>
      <c r="AB118" s="236">
        <f t="shared" si="24"/>
        <v>0</v>
      </c>
      <c r="AC118" s="200">
        <f t="shared" si="24"/>
        <v>0</v>
      </c>
      <c r="AD118" s="351">
        <f t="shared" si="24"/>
        <v>0</v>
      </c>
      <c r="AE118" s="349"/>
    </row>
    <row r="119" spans="1:31">
      <c r="A119" s="49" t="s">
        <v>354</v>
      </c>
      <c r="B119" s="258"/>
      <c r="C119" s="73"/>
      <c r="D119" s="72" t="s">
        <v>355</v>
      </c>
      <c r="E119" s="74"/>
      <c r="F119" s="74"/>
      <c r="G119" s="37">
        <f t="shared" si="24"/>
        <v>0</v>
      </c>
      <c r="H119" s="36">
        <f t="shared" si="19"/>
        <v>0</v>
      </c>
      <c r="I119" s="37">
        <f t="shared" si="24"/>
        <v>0</v>
      </c>
      <c r="J119" s="36">
        <f t="shared" si="20"/>
        <v>0</v>
      </c>
      <c r="K119" s="37">
        <f t="shared" si="24"/>
        <v>0</v>
      </c>
      <c r="L119" s="36">
        <f t="shared" si="15"/>
        <v>0</v>
      </c>
      <c r="M119" s="236">
        <f t="shared" si="24"/>
        <v>0</v>
      </c>
      <c r="N119" s="235">
        <f t="shared" si="16"/>
        <v>0</v>
      </c>
      <c r="O119" s="236">
        <f t="shared" si="24"/>
        <v>0</v>
      </c>
      <c r="P119" s="236">
        <f t="shared" si="24"/>
        <v>0</v>
      </c>
      <c r="Q119" s="236">
        <f t="shared" si="24"/>
        <v>0</v>
      </c>
      <c r="R119" s="235" t="e">
        <f>SUM(#REF!-Q119)</f>
        <v>#REF!</v>
      </c>
      <c r="S119" s="236">
        <f t="shared" si="24"/>
        <v>0</v>
      </c>
      <c r="T119" s="235">
        <f t="shared" si="13"/>
        <v>0</v>
      </c>
      <c r="U119" s="236">
        <f t="shared" si="24"/>
        <v>0</v>
      </c>
      <c r="V119" s="235">
        <f t="shared" si="14"/>
        <v>0</v>
      </c>
      <c r="W119" s="236">
        <f t="shared" si="24"/>
        <v>0</v>
      </c>
      <c r="X119" s="235" t="e">
        <f>SUM(#REF!-W119)</f>
        <v>#REF!</v>
      </c>
      <c r="Y119" s="236">
        <f t="shared" si="24"/>
        <v>0</v>
      </c>
      <c r="Z119" s="235">
        <f t="shared" si="11"/>
        <v>0</v>
      </c>
      <c r="AA119" s="236">
        <f t="shared" si="24"/>
        <v>0</v>
      </c>
      <c r="AB119" s="236">
        <f t="shared" si="24"/>
        <v>0</v>
      </c>
      <c r="AC119" s="200">
        <f t="shared" si="24"/>
        <v>0</v>
      </c>
      <c r="AD119" s="351">
        <f t="shared" si="24"/>
        <v>0</v>
      </c>
      <c r="AE119" s="349"/>
    </row>
    <row r="120" spans="1:31">
      <c r="A120" s="32" t="s">
        <v>99</v>
      </c>
      <c r="B120" s="258"/>
      <c r="C120" s="73"/>
      <c r="D120" s="72" t="s">
        <v>100</v>
      </c>
      <c r="E120" s="74"/>
      <c r="F120" s="74"/>
      <c r="G120" s="37"/>
      <c r="H120" s="36">
        <f t="shared" si="19"/>
        <v>0</v>
      </c>
      <c r="I120" s="37"/>
      <c r="J120" s="36">
        <f t="shared" si="20"/>
        <v>0</v>
      </c>
      <c r="K120" s="37"/>
      <c r="L120" s="36">
        <f t="shared" si="15"/>
        <v>0</v>
      </c>
      <c r="M120" s="236"/>
      <c r="N120" s="235">
        <f t="shared" si="16"/>
        <v>0</v>
      </c>
      <c r="O120" s="236"/>
      <c r="P120" s="236"/>
      <c r="Q120" s="236"/>
      <c r="R120" s="235" t="e">
        <f>SUM(#REF!-Q120)</f>
        <v>#REF!</v>
      </c>
      <c r="S120" s="236"/>
      <c r="T120" s="235">
        <f t="shared" si="13"/>
        <v>0</v>
      </c>
      <c r="U120" s="236"/>
      <c r="V120" s="235">
        <f t="shared" si="14"/>
        <v>0</v>
      </c>
      <c r="W120" s="236"/>
      <c r="X120" s="235" t="e">
        <f>SUM(#REF!-W120)</f>
        <v>#REF!</v>
      </c>
      <c r="Y120" s="236"/>
      <c r="Z120" s="235">
        <f t="shared" si="11"/>
        <v>0</v>
      </c>
      <c r="AA120" s="236"/>
      <c r="AB120" s="236"/>
      <c r="AC120" s="200"/>
      <c r="AD120" s="351"/>
      <c r="AE120" s="349"/>
    </row>
    <row r="121" spans="1:31">
      <c r="A121" s="32" t="s">
        <v>128</v>
      </c>
      <c r="B121" s="258" t="s">
        <v>529</v>
      </c>
      <c r="C121" s="258"/>
      <c r="D121" s="258"/>
      <c r="E121" s="257" t="e">
        <f>E123</f>
        <v>#REF!</v>
      </c>
      <c r="F121" s="257" t="e">
        <f>F123</f>
        <v>#REF!</v>
      </c>
      <c r="G121" s="37">
        <f t="shared" ref="G121:AD124" si="25">G122</f>
        <v>100</v>
      </c>
      <c r="H121" s="36">
        <f t="shared" si="19"/>
        <v>0</v>
      </c>
      <c r="I121" s="37">
        <f t="shared" si="25"/>
        <v>100</v>
      </c>
      <c r="J121" s="36">
        <f t="shared" si="20"/>
        <v>0</v>
      </c>
      <c r="K121" s="37">
        <f t="shared" si="25"/>
        <v>100</v>
      </c>
      <c r="L121" s="36">
        <f t="shared" si="15"/>
        <v>-62.4</v>
      </c>
      <c r="M121" s="236">
        <f t="shared" si="25"/>
        <v>37.6</v>
      </c>
      <c r="N121" s="235">
        <f t="shared" si="16"/>
        <v>-37.6</v>
      </c>
      <c r="O121" s="236">
        <f t="shared" si="25"/>
        <v>0</v>
      </c>
      <c r="P121" s="236">
        <f t="shared" si="25"/>
        <v>0</v>
      </c>
      <c r="Q121" s="236">
        <f t="shared" si="25"/>
        <v>0</v>
      </c>
      <c r="R121" s="235" t="e">
        <f>SUM(#REF!-Q121)</f>
        <v>#REF!</v>
      </c>
      <c r="S121" s="236">
        <f t="shared" si="25"/>
        <v>0</v>
      </c>
      <c r="T121" s="235">
        <f t="shared" si="13"/>
        <v>0</v>
      </c>
      <c r="U121" s="236">
        <f t="shared" si="25"/>
        <v>0</v>
      </c>
      <c r="V121" s="235">
        <f t="shared" si="14"/>
        <v>0</v>
      </c>
      <c r="W121" s="236">
        <f t="shared" si="25"/>
        <v>0</v>
      </c>
      <c r="X121" s="235" t="e">
        <f>SUM(#REF!-W121)</f>
        <v>#REF!</v>
      </c>
      <c r="Y121" s="236">
        <f t="shared" si="25"/>
        <v>-20</v>
      </c>
      <c r="Z121" s="235">
        <f t="shared" si="11"/>
        <v>20</v>
      </c>
      <c r="AA121" s="236">
        <f t="shared" si="25"/>
        <v>0</v>
      </c>
      <c r="AB121" s="236">
        <f t="shared" si="25"/>
        <v>0</v>
      </c>
      <c r="AC121" s="200">
        <f t="shared" si="25"/>
        <v>0</v>
      </c>
      <c r="AD121" s="351">
        <f t="shared" si="25"/>
        <v>0</v>
      </c>
      <c r="AE121" s="349"/>
    </row>
    <row r="122" spans="1:31">
      <c r="A122" s="43" t="s">
        <v>39</v>
      </c>
      <c r="B122" s="258"/>
      <c r="C122" s="72" t="s">
        <v>40</v>
      </c>
      <c r="D122" s="258"/>
      <c r="E122" s="257"/>
      <c r="F122" s="257"/>
      <c r="G122" s="37">
        <f t="shared" si="25"/>
        <v>100</v>
      </c>
      <c r="H122" s="36">
        <f t="shared" si="19"/>
        <v>0</v>
      </c>
      <c r="I122" s="37">
        <f t="shared" si="25"/>
        <v>100</v>
      </c>
      <c r="J122" s="36">
        <f t="shared" si="20"/>
        <v>0</v>
      </c>
      <c r="K122" s="37">
        <f t="shared" si="25"/>
        <v>100</v>
      </c>
      <c r="L122" s="36">
        <f t="shared" si="15"/>
        <v>-62.4</v>
      </c>
      <c r="M122" s="236">
        <f t="shared" si="25"/>
        <v>37.6</v>
      </c>
      <c r="N122" s="235">
        <f t="shared" si="16"/>
        <v>-37.6</v>
      </c>
      <c r="O122" s="236">
        <f t="shared" si="25"/>
        <v>0</v>
      </c>
      <c r="P122" s="236">
        <f t="shared" si="25"/>
        <v>0</v>
      </c>
      <c r="Q122" s="236">
        <f t="shared" si="25"/>
        <v>0</v>
      </c>
      <c r="R122" s="235" t="e">
        <f>SUM(#REF!-Q122)</f>
        <v>#REF!</v>
      </c>
      <c r="S122" s="236">
        <f t="shared" si="25"/>
        <v>0</v>
      </c>
      <c r="T122" s="235">
        <f t="shared" si="13"/>
        <v>0</v>
      </c>
      <c r="U122" s="236">
        <f t="shared" si="25"/>
        <v>0</v>
      </c>
      <c r="V122" s="235">
        <f t="shared" si="14"/>
        <v>0</v>
      </c>
      <c r="W122" s="236">
        <f t="shared" si="25"/>
        <v>0</v>
      </c>
      <c r="X122" s="235" t="e">
        <f>SUM(#REF!-W122)</f>
        <v>#REF!</v>
      </c>
      <c r="Y122" s="236">
        <f t="shared" si="25"/>
        <v>-20</v>
      </c>
      <c r="Z122" s="235">
        <f t="shared" si="11"/>
        <v>20</v>
      </c>
      <c r="AA122" s="236">
        <f t="shared" si="25"/>
        <v>0</v>
      </c>
      <c r="AB122" s="236">
        <f t="shared" si="25"/>
        <v>0</v>
      </c>
      <c r="AC122" s="200">
        <f t="shared" si="25"/>
        <v>0</v>
      </c>
      <c r="AD122" s="351">
        <f t="shared" si="25"/>
        <v>0</v>
      </c>
      <c r="AE122" s="349"/>
    </row>
    <row r="123" spans="1:31" ht="25.5">
      <c r="A123" s="49" t="s">
        <v>45</v>
      </c>
      <c r="B123" s="258"/>
      <c r="C123" s="246" t="s">
        <v>46</v>
      </c>
      <c r="D123" s="72"/>
      <c r="E123" s="257" t="e">
        <f>#REF!</f>
        <v>#REF!</v>
      </c>
      <c r="F123" s="257" t="e">
        <f>#REF!</f>
        <v>#REF!</v>
      </c>
      <c r="G123" s="37">
        <f t="shared" si="25"/>
        <v>100</v>
      </c>
      <c r="H123" s="36">
        <f t="shared" si="19"/>
        <v>0</v>
      </c>
      <c r="I123" s="37">
        <f t="shared" si="25"/>
        <v>100</v>
      </c>
      <c r="J123" s="36">
        <f t="shared" si="20"/>
        <v>0</v>
      </c>
      <c r="K123" s="37">
        <f t="shared" si="25"/>
        <v>100</v>
      </c>
      <c r="L123" s="36">
        <f t="shared" si="15"/>
        <v>-62.4</v>
      </c>
      <c r="M123" s="236">
        <f t="shared" si="25"/>
        <v>37.6</v>
      </c>
      <c r="N123" s="235">
        <f t="shared" si="16"/>
        <v>-37.6</v>
      </c>
      <c r="O123" s="236">
        <f t="shared" si="25"/>
        <v>0</v>
      </c>
      <c r="P123" s="236">
        <f t="shared" si="25"/>
        <v>0</v>
      </c>
      <c r="Q123" s="236">
        <f t="shared" si="25"/>
        <v>0</v>
      </c>
      <c r="R123" s="235" t="e">
        <f>SUM(#REF!-Q123)</f>
        <v>#REF!</v>
      </c>
      <c r="S123" s="236">
        <f t="shared" si="25"/>
        <v>0</v>
      </c>
      <c r="T123" s="235">
        <f t="shared" si="13"/>
        <v>0</v>
      </c>
      <c r="U123" s="236">
        <f t="shared" si="25"/>
        <v>0</v>
      </c>
      <c r="V123" s="235">
        <f t="shared" si="14"/>
        <v>0</v>
      </c>
      <c r="W123" s="236">
        <f t="shared" si="25"/>
        <v>0</v>
      </c>
      <c r="X123" s="235" t="e">
        <f>SUM(#REF!-W123)</f>
        <v>#REF!</v>
      </c>
      <c r="Y123" s="236">
        <f t="shared" si="25"/>
        <v>-20</v>
      </c>
      <c r="Z123" s="235">
        <f t="shared" si="11"/>
        <v>20</v>
      </c>
      <c r="AA123" s="236">
        <f t="shared" si="25"/>
        <v>0</v>
      </c>
      <c r="AB123" s="236">
        <f t="shared" si="25"/>
        <v>0</v>
      </c>
      <c r="AC123" s="200">
        <f t="shared" si="25"/>
        <v>0</v>
      </c>
      <c r="AD123" s="351">
        <f t="shared" si="25"/>
        <v>0</v>
      </c>
      <c r="AE123" s="349"/>
    </row>
    <row r="124" spans="1:31">
      <c r="A124" s="49" t="s">
        <v>354</v>
      </c>
      <c r="B124" s="258"/>
      <c r="C124" s="72"/>
      <c r="D124" s="72" t="s">
        <v>355</v>
      </c>
      <c r="E124" s="257"/>
      <c r="F124" s="257"/>
      <c r="G124" s="37">
        <f t="shared" si="25"/>
        <v>100</v>
      </c>
      <c r="H124" s="36">
        <f t="shared" si="19"/>
        <v>0</v>
      </c>
      <c r="I124" s="37">
        <f t="shared" si="25"/>
        <v>100</v>
      </c>
      <c r="J124" s="36">
        <f t="shared" si="20"/>
        <v>0</v>
      </c>
      <c r="K124" s="37">
        <f t="shared" si="25"/>
        <v>100</v>
      </c>
      <c r="L124" s="36">
        <f t="shared" si="15"/>
        <v>-62.4</v>
      </c>
      <c r="M124" s="236">
        <f t="shared" si="25"/>
        <v>37.6</v>
      </c>
      <c r="N124" s="235">
        <f t="shared" si="16"/>
        <v>-37.6</v>
      </c>
      <c r="O124" s="236">
        <f t="shared" si="25"/>
        <v>0</v>
      </c>
      <c r="P124" s="236">
        <f t="shared" si="25"/>
        <v>0</v>
      </c>
      <c r="Q124" s="236">
        <f t="shared" si="25"/>
        <v>0</v>
      </c>
      <c r="R124" s="235" t="e">
        <f>SUM(#REF!-Q124)</f>
        <v>#REF!</v>
      </c>
      <c r="S124" s="236">
        <f t="shared" si="25"/>
        <v>0</v>
      </c>
      <c r="T124" s="235">
        <f t="shared" si="13"/>
        <v>0</v>
      </c>
      <c r="U124" s="236">
        <f t="shared" si="25"/>
        <v>0</v>
      </c>
      <c r="V124" s="235">
        <f t="shared" si="14"/>
        <v>0</v>
      </c>
      <c r="W124" s="236">
        <f t="shared" si="25"/>
        <v>0</v>
      </c>
      <c r="X124" s="235" t="e">
        <f>SUM(#REF!-W124)</f>
        <v>#REF!</v>
      </c>
      <c r="Y124" s="236">
        <f t="shared" si="25"/>
        <v>-20</v>
      </c>
      <c r="Z124" s="235">
        <f t="shared" si="11"/>
        <v>20</v>
      </c>
      <c r="AA124" s="236">
        <f t="shared" si="25"/>
        <v>0</v>
      </c>
      <c r="AB124" s="236">
        <f t="shared" si="25"/>
        <v>0</v>
      </c>
      <c r="AC124" s="200">
        <f t="shared" si="25"/>
        <v>0</v>
      </c>
      <c r="AD124" s="351">
        <f t="shared" si="25"/>
        <v>0</v>
      </c>
      <c r="AE124" s="349"/>
    </row>
    <row r="125" spans="1:31">
      <c r="A125" s="47" t="s">
        <v>54</v>
      </c>
      <c r="B125" s="258"/>
      <c r="C125" s="72"/>
      <c r="D125" s="72" t="s">
        <v>55</v>
      </c>
      <c r="E125" s="257"/>
      <c r="F125" s="257"/>
      <c r="G125" s="37">
        <f>SUM('прил3 '!I366)</f>
        <v>100</v>
      </c>
      <c r="H125" s="36">
        <f t="shared" si="19"/>
        <v>0</v>
      </c>
      <c r="I125" s="37">
        <f>SUM('прил3 '!K366)</f>
        <v>100</v>
      </c>
      <c r="J125" s="36">
        <f t="shared" si="20"/>
        <v>0</v>
      </c>
      <c r="K125" s="37">
        <f>SUM('прил3 '!M366)</f>
        <v>100</v>
      </c>
      <c r="L125" s="36">
        <f t="shared" si="15"/>
        <v>-62.4</v>
      </c>
      <c r="M125" s="236">
        <f>SUM('прил3 '!O366)</f>
        <v>37.6</v>
      </c>
      <c r="N125" s="235">
        <f t="shared" si="16"/>
        <v>-37.6</v>
      </c>
      <c r="O125" s="236">
        <f>SUM('прил3 '!Q366)</f>
        <v>0</v>
      </c>
      <c r="P125" s="236">
        <f>SUM('прил3 '!R366)</f>
        <v>0</v>
      </c>
      <c r="Q125" s="236">
        <f>SUM('прил3 '!S366)</f>
        <v>0</v>
      </c>
      <c r="R125" s="235" t="e">
        <f>SUM(#REF!-Q125)</f>
        <v>#REF!</v>
      </c>
      <c r="S125" s="236">
        <f>SUM('прил3 '!U366)</f>
        <v>0</v>
      </c>
      <c r="T125" s="235">
        <f t="shared" si="13"/>
        <v>0</v>
      </c>
      <c r="U125" s="236">
        <f>SUM('прил3 '!W366)</f>
        <v>0</v>
      </c>
      <c r="V125" s="235">
        <f t="shared" si="14"/>
        <v>0</v>
      </c>
      <c r="W125" s="236">
        <f>SUM('прил3 '!Y366)</f>
        <v>0</v>
      </c>
      <c r="X125" s="235" t="e">
        <f>SUM(#REF!-W125)</f>
        <v>#REF!</v>
      </c>
      <c r="Y125" s="236">
        <f>SUM('прил3 '!AA366)</f>
        <v>-20</v>
      </c>
      <c r="Z125" s="235">
        <f t="shared" si="11"/>
        <v>20</v>
      </c>
      <c r="AA125" s="236">
        <f>SUM('прил3 '!AC366)</f>
        <v>0</v>
      </c>
      <c r="AB125" s="236">
        <f>SUM('прил3 '!AD366)</f>
        <v>0</v>
      </c>
      <c r="AC125" s="200">
        <f>SUM('прил3 '!AE366)</f>
        <v>0</v>
      </c>
      <c r="AD125" s="351">
        <f>SUM('прил3 '!AF366)</f>
        <v>0</v>
      </c>
      <c r="AE125" s="349"/>
    </row>
    <row r="126" spans="1:31">
      <c r="A126" s="32" t="s">
        <v>18</v>
      </c>
      <c r="B126" s="258" t="s">
        <v>530</v>
      </c>
      <c r="C126" s="258"/>
      <c r="D126" s="258"/>
      <c r="E126" s="257" t="e">
        <f>#REF!+#REF!+#REF!+#REF!+#REF!</f>
        <v>#REF!</v>
      </c>
      <c r="F126" s="257" t="e">
        <f>#REF!+#REF!+#REF!+#REF!+#REF!</f>
        <v>#REF!</v>
      </c>
      <c r="G126" s="200">
        <f>G127+G171+G220+G135+G159+G163+G154+G167+G229</f>
        <v>25578.600000000002</v>
      </c>
      <c r="H126" s="36">
        <f t="shared" si="19"/>
        <v>86.200000000000728</v>
      </c>
      <c r="I126" s="200">
        <f>I127+I171+I220+I135+I159+I163+I154+I167+I229</f>
        <v>25664.800000000003</v>
      </c>
      <c r="J126" s="36">
        <f t="shared" si="20"/>
        <v>187.799999999992</v>
      </c>
      <c r="K126" s="200">
        <f>K127+K171+K220+K135+K159+K163+K154+K167+K229</f>
        <v>25852.599999999995</v>
      </c>
      <c r="L126" s="36">
        <f t="shared" si="15"/>
        <v>51.600000000002183</v>
      </c>
      <c r="M126" s="236">
        <f>M127+M171+M220+M135+M159+M163+M154+M167+M229</f>
        <v>25904.199999999997</v>
      </c>
      <c r="N126" s="235">
        <f t="shared" si="16"/>
        <v>101.20000000000073</v>
      </c>
      <c r="O126" s="236">
        <f>O127+O171+O220+O135+O159+O163+O154+O167+O229</f>
        <v>26005.399999999998</v>
      </c>
      <c r="P126" s="236">
        <f>P127+P171+P220+P135+P159+P163+P154+P167+P229</f>
        <v>0</v>
      </c>
      <c r="Q126" s="236">
        <f>Q127+Q171+Q220+Q135+Q159+Q163+Q154+Q167+Q229</f>
        <v>26005.399999999998</v>
      </c>
      <c r="R126" s="235" t="e">
        <f>SUM(#REF!-Q126)</f>
        <v>#REF!</v>
      </c>
      <c r="S126" s="236">
        <f>S127+S171+S220+S135+S159+S163+S154+S167+S229</f>
        <v>26222.900000000009</v>
      </c>
      <c r="T126" s="235">
        <f t="shared" si="13"/>
        <v>65.200000000000728</v>
      </c>
      <c r="U126" s="236">
        <f>U127+U171+U220+U135+U159+U163+U154+U167+U229</f>
        <v>26288.100000000009</v>
      </c>
      <c r="V126" s="235">
        <f t="shared" si="14"/>
        <v>132.20000000000073</v>
      </c>
      <c r="W126" s="236">
        <f>W127+W171+W220+W135+W159+W163+W154+W167+W229</f>
        <v>26420.30000000001</v>
      </c>
      <c r="X126" s="235" t="e">
        <f>SUM(#REF!-W126)</f>
        <v>#REF!</v>
      </c>
      <c r="Y126" s="236">
        <f>Y127+Y171+Y220+Y135+Y159+Y163+Y154+Y167+Y225</f>
        <v>26958.700000000004</v>
      </c>
      <c r="Z126" s="235">
        <f t="shared" si="11"/>
        <v>5558.8000000000029</v>
      </c>
      <c r="AA126" s="236">
        <f>AA127+AA171+AA220+AA135+AA159+AA163+AA154+AA167+AA225</f>
        <v>32517.500000000007</v>
      </c>
      <c r="AB126" s="236">
        <f>AB127+AB171+AB220+AB135+AB159+AB163+AB154+AB167+AB225</f>
        <v>-16.5</v>
      </c>
      <c r="AC126" s="200">
        <f>AC127+AC171+AC220+AC135+AC159+AC163+AC154+AC167+AC225</f>
        <v>26208.899999999998</v>
      </c>
      <c r="AD126" s="351">
        <f>AD127+AD171+AD220+AD135+AD159+AD163+AD154+AD167+AD225</f>
        <v>23878.7</v>
      </c>
      <c r="AE126" s="349">
        <f t="shared" si="12"/>
        <v>91.109127052260888</v>
      </c>
    </row>
    <row r="127" spans="1:31" ht="34.5" customHeight="1">
      <c r="A127" s="43" t="s">
        <v>20</v>
      </c>
      <c r="B127" s="258"/>
      <c r="C127" s="75" t="s">
        <v>21</v>
      </c>
      <c r="D127" s="258"/>
      <c r="E127" s="257"/>
      <c r="F127" s="257"/>
      <c r="G127" s="200">
        <f>G128</f>
        <v>5</v>
      </c>
      <c r="H127" s="36">
        <f t="shared" si="19"/>
        <v>0</v>
      </c>
      <c r="I127" s="200">
        <f>I128</f>
        <v>5</v>
      </c>
      <c r="J127" s="36">
        <f t="shared" si="20"/>
        <v>47.8</v>
      </c>
      <c r="K127" s="200">
        <f>K128+K132</f>
        <v>52.8</v>
      </c>
      <c r="L127" s="36">
        <f t="shared" si="15"/>
        <v>0</v>
      </c>
      <c r="M127" s="236">
        <f>M128+M132</f>
        <v>52.8</v>
      </c>
      <c r="N127" s="235">
        <f t="shared" si="16"/>
        <v>0</v>
      </c>
      <c r="O127" s="236">
        <f>O128+O132</f>
        <v>52.8</v>
      </c>
      <c r="P127" s="236">
        <f>P128+P132</f>
        <v>0</v>
      </c>
      <c r="Q127" s="236">
        <f>Q128+Q132</f>
        <v>52.8</v>
      </c>
      <c r="R127" s="235" t="e">
        <f>SUM(#REF!-Q127)</f>
        <v>#REF!</v>
      </c>
      <c r="S127" s="236">
        <f>S128+S132</f>
        <v>52.8</v>
      </c>
      <c r="T127" s="235">
        <f t="shared" si="13"/>
        <v>29.900000000000006</v>
      </c>
      <c r="U127" s="236">
        <f>U128+U132</f>
        <v>82.7</v>
      </c>
      <c r="V127" s="235">
        <f t="shared" si="14"/>
        <v>52.2</v>
      </c>
      <c r="W127" s="236">
        <f>W128+W132</f>
        <v>134.9</v>
      </c>
      <c r="X127" s="235" t="e">
        <f>SUM(#REF!-W127)</f>
        <v>#REF!</v>
      </c>
      <c r="Y127" s="236">
        <f>Y128+Y132</f>
        <v>213.6</v>
      </c>
      <c r="Z127" s="235">
        <f t="shared" si="11"/>
        <v>93.000000000000028</v>
      </c>
      <c r="AA127" s="236">
        <f>AA128+AA132</f>
        <v>306.60000000000002</v>
      </c>
      <c r="AB127" s="236">
        <f>AB128+AB132</f>
        <v>0</v>
      </c>
      <c r="AC127" s="200">
        <f>AC128+AC132</f>
        <v>336.3</v>
      </c>
      <c r="AD127" s="351">
        <f>AD128+AD132</f>
        <v>336.3</v>
      </c>
      <c r="AE127" s="349">
        <f t="shared" si="12"/>
        <v>100</v>
      </c>
    </row>
    <row r="128" spans="1:31" ht="25.5" hidden="1">
      <c r="A128" s="43" t="s">
        <v>712</v>
      </c>
      <c r="B128" s="258"/>
      <c r="C128" s="75" t="s">
        <v>23</v>
      </c>
      <c r="D128" s="258"/>
      <c r="E128" s="257"/>
      <c r="F128" s="257"/>
      <c r="G128" s="200">
        <f>G129</f>
        <v>5</v>
      </c>
      <c r="H128" s="36">
        <f t="shared" si="19"/>
        <v>0</v>
      </c>
      <c r="I128" s="200">
        <f>I129</f>
        <v>5</v>
      </c>
      <c r="J128" s="36">
        <f t="shared" si="20"/>
        <v>0</v>
      </c>
      <c r="K128" s="200">
        <f>K129</f>
        <v>5</v>
      </c>
      <c r="L128" s="36">
        <f t="shared" si="15"/>
        <v>0</v>
      </c>
      <c r="M128" s="236">
        <f>M129</f>
        <v>5</v>
      </c>
      <c r="N128" s="235">
        <f t="shared" si="16"/>
        <v>0</v>
      </c>
      <c r="O128" s="236">
        <f t="shared" ref="O128:Q130" si="26">O129</f>
        <v>5</v>
      </c>
      <c r="P128" s="236">
        <f t="shared" si="26"/>
        <v>0</v>
      </c>
      <c r="Q128" s="236">
        <f t="shared" si="26"/>
        <v>5</v>
      </c>
      <c r="R128" s="235" t="e">
        <f>SUM(#REF!-Q128)</f>
        <v>#REF!</v>
      </c>
      <c r="S128" s="236">
        <f>S129</f>
        <v>5</v>
      </c>
      <c r="T128" s="235">
        <f t="shared" si="13"/>
        <v>0</v>
      </c>
      <c r="U128" s="236">
        <f>U129</f>
        <v>5</v>
      </c>
      <c r="V128" s="235">
        <f t="shared" si="14"/>
        <v>0</v>
      </c>
      <c r="W128" s="236">
        <f>W129</f>
        <v>5</v>
      </c>
      <c r="X128" s="235" t="e">
        <f>SUM(#REF!-W128)</f>
        <v>#REF!</v>
      </c>
      <c r="Y128" s="236">
        <f>Y129</f>
        <v>5</v>
      </c>
      <c r="Z128" s="235">
        <f t="shared" si="11"/>
        <v>0</v>
      </c>
      <c r="AA128" s="236">
        <f t="shared" ref="AA128:AD130" si="27">AA129</f>
        <v>5</v>
      </c>
      <c r="AB128" s="236">
        <f t="shared" si="27"/>
        <v>0</v>
      </c>
      <c r="AC128" s="200">
        <f t="shared" si="27"/>
        <v>0</v>
      </c>
      <c r="AD128" s="351">
        <f t="shared" si="27"/>
        <v>0</v>
      </c>
      <c r="AE128" s="349"/>
    </row>
    <row r="129" spans="1:31" ht="25.5" hidden="1">
      <c r="A129" s="43" t="s">
        <v>635</v>
      </c>
      <c r="B129" s="258"/>
      <c r="C129" s="75" t="s">
        <v>24</v>
      </c>
      <c r="D129" s="258"/>
      <c r="E129" s="257"/>
      <c r="F129" s="257"/>
      <c r="G129" s="200">
        <f>G130</f>
        <v>5</v>
      </c>
      <c r="H129" s="36">
        <f t="shared" si="19"/>
        <v>0</v>
      </c>
      <c r="I129" s="200">
        <f>I130</f>
        <v>5</v>
      </c>
      <c r="J129" s="36">
        <f t="shared" si="20"/>
        <v>0</v>
      </c>
      <c r="K129" s="200">
        <f>K130</f>
        <v>5</v>
      </c>
      <c r="L129" s="36">
        <f t="shared" si="15"/>
        <v>0</v>
      </c>
      <c r="M129" s="236">
        <f>M130</f>
        <v>5</v>
      </c>
      <c r="N129" s="235">
        <f t="shared" si="16"/>
        <v>0</v>
      </c>
      <c r="O129" s="236">
        <f t="shared" si="26"/>
        <v>5</v>
      </c>
      <c r="P129" s="236">
        <f t="shared" si="26"/>
        <v>0</v>
      </c>
      <c r="Q129" s="236">
        <f t="shared" si="26"/>
        <v>5</v>
      </c>
      <c r="R129" s="235" t="e">
        <f>SUM(#REF!-Q129)</f>
        <v>#REF!</v>
      </c>
      <c r="S129" s="236">
        <f>S130</f>
        <v>5</v>
      </c>
      <c r="T129" s="235">
        <f t="shared" si="13"/>
        <v>0</v>
      </c>
      <c r="U129" s="236">
        <f>U130</f>
        <v>5</v>
      </c>
      <c r="V129" s="235">
        <f t="shared" si="14"/>
        <v>0</v>
      </c>
      <c r="W129" s="236">
        <f>W130</f>
        <v>5</v>
      </c>
      <c r="X129" s="235" t="e">
        <f>SUM(#REF!-W129)</f>
        <v>#REF!</v>
      </c>
      <c r="Y129" s="236">
        <f>Y130</f>
        <v>5</v>
      </c>
      <c r="Z129" s="235">
        <f t="shared" si="11"/>
        <v>0</v>
      </c>
      <c r="AA129" s="236">
        <f t="shared" si="27"/>
        <v>5</v>
      </c>
      <c r="AB129" s="236">
        <f t="shared" si="27"/>
        <v>0</v>
      </c>
      <c r="AC129" s="200">
        <f t="shared" si="27"/>
        <v>0</v>
      </c>
      <c r="AD129" s="351">
        <f t="shared" si="27"/>
        <v>0</v>
      </c>
      <c r="AE129" s="349"/>
    </row>
    <row r="130" spans="1:31" ht="25.5" hidden="1">
      <c r="A130" s="49" t="s">
        <v>339</v>
      </c>
      <c r="B130" s="258"/>
      <c r="C130" s="258"/>
      <c r="D130" s="258" t="s">
        <v>340</v>
      </c>
      <c r="E130" s="257"/>
      <c r="F130" s="257"/>
      <c r="G130" s="200">
        <f>G131</f>
        <v>5</v>
      </c>
      <c r="H130" s="36">
        <f t="shared" si="19"/>
        <v>0</v>
      </c>
      <c r="I130" s="200">
        <f>I131</f>
        <v>5</v>
      </c>
      <c r="J130" s="36">
        <f t="shared" si="20"/>
        <v>0</v>
      </c>
      <c r="K130" s="200">
        <f>K131</f>
        <v>5</v>
      </c>
      <c r="L130" s="36">
        <f t="shared" si="15"/>
        <v>0</v>
      </c>
      <c r="M130" s="236">
        <f>M131</f>
        <v>5</v>
      </c>
      <c r="N130" s="235">
        <f t="shared" si="16"/>
        <v>0</v>
      </c>
      <c r="O130" s="236">
        <f t="shared" si="26"/>
        <v>5</v>
      </c>
      <c r="P130" s="236">
        <f t="shared" si="26"/>
        <v>0</v>
      </c>
      <c r="Q130" s="236">
        <f t="shared" si="26"/>
        <v>5</v>
      </c>
      <c r="R130" s="235" t="e">
        <f>SUM(#REF!-Q130)</f>
        <v>#REF!</v>
      </c>
      <c r="S130" s="236">
        <f>S131</f>
        <v>5</v>
      </c>
      <c r="T130" s="235">
        <f t="shared" si="13"/>
        <v>0</v>
      </c>
      <c r="U130" s="236">
        <f>U131</f>
        <v>5</v>
      </c>
      <c r="V130" s="235">
        <f t="shared" si="14"/>
        <v>0</v>
      </c>
      <c r="W130" s="236">
        <f>W131</f>
        <v>5</v>
      </c>
      <c r="X130" s="235" t="e">
        <f>SUM(#REF!-W130)</f>
        <v>#REF!</v>
      </c>
      <c r="Y130" s="236">
        <f>Y131</f>
        <v>5</v>
      </c>
      <c r="Z130" s="235">
        <f t="shared" si="11"/>
        <v>0</v>
      </c>
      <c r="AA130" s="236">
        <f t="shared" si="27"/>
        <v>5</v>
      </c>
      <c r="AB130" s="236">
        <f t="shared" si="27"/>
        <v>0</v>
      </c>
      <c r="AC130" s="200">
        <f t="shared" si="27"/>
        <v>0</v>
      </c>
      <c r="AD130" s="351">
        <f t="shared" si="27"/>
        <v>0</v>
      </c>
      <c r="AE130" s="349"/>
    </row>
    <row r="131" spans="1:31" ht="25.5" hidden="1">
      <c r="A131" s="32" t="s">
        <v>341</v>
      </c>
      <c r="B131" s="258"/>
      <c r="C131" s="258"/>
      <c r="D131" s="258" t="s">
        <v>342</v>
      </c>
      <c r="E131" s="257"/>
      <c r="F131" s="257"/>
      <c r="G131" s="200">
        <f>SUM('прил3 '!I104)</f>
        <v>5</v>
      </c>
      <c r="H131" s="36">
        <f t="shared" si="19"/>
        <v>0</v>
      </c>
      <c r="I131" s="200">
        <f>SUM('прил3 '!K104)</f>
        <v>5</v>
      </c>
      <c r="J131" s="36">
        <f t="shared" si="20"/>
        <v>0</v>
      </c>
      <c r="K131" s="200">
        <f>SUM('прил3 '!M104)</f>
        <v>5</v>
      </c>
      <c r="L131" s="36">
        <f t="shared" si="15"/>
        <v>0</v>
      </c>
      <c r="M131" s="236">
        <f>SUM('прил3 '!O104)</f>
        <v>5</v>
      </c>
      <c r="N131" s="235">
        <f t="shared" si="16"/>
        <v>0</v>
      </c>
      <c r="O131" s="236">
        <f>SUM('прил3 '!Q104)</f>
        <v>5</v>
      </c>
      <c r="P131" s="236">
        <f>SUM('прил3 '!R104)</f>
        <v>0</v>
      </c>
      <c r="Q131" s="236">
        <f>SUM('прил3 '!S104)</f>
        <v>5</v>
      </c>
      <c r="R131" s="235" t="e">
        <f>SUM(#REF!-Q131)</f>
        <v>#REF!</v>
      </c>
      <c r="S131" s="236">
        <f>SUM('прил3 '!U104)</f>
        <v>5</v>
      </c>
      <c r="T131" s="235">
        <f t="shared" si="13"/>
        <v>0</v>
      </c>
      <c r="U131" s="236">
        <f>SUM('прил3 '!W104)</f>
        <v>5</v>
      </c>
      <c r="V131" s="235">
        <f t="shared" si="14"/>
        <v>0</v>
      </c>
      <c r="W131" s="236">
        <f>SUM('прил3 '!Y104)</f>
        <v>5</v>
      </c>
      <c r="X131" s="235" t="e">
        <f>SUM(#REF!-W131)</f>
        <v>#REF!</v>
      </c>
      <c r="Y131" s="236">
        <f>SUM('прил3 '!AA104)</f>
        <v>5</v>
      </c>
      <c r="Z131" s="235">
        <f t="shared" si="11"/>
        <v>0</v>
      </c>
      <c r="AA131" s="236">
        <f>SUM('прил3 '!AC104)</f>
        <v>5</v>
      </c>
      <c r="AB131" s="236">
        <f>SUM('прил3 '!AD104)</f>
        <v>0</v>
      </c>
      <c r="AC131" s="200">
        <f>SUM('прил3 '!AE104)</f>
        <v>0</v>
      </c>
      <c r="AD131" s="351">
        <f>SUM('прил3 '!AF104)</f>
        <v>0</v>
      </c>
      <c r="AE131" s="349"/>
    </row>
    <row r="132" spans="1:31" ht="27.75" customHeight="1">
      <c r="A132" s="49" t="s">
        <v>142</v>
      </c>
      <c r="B132" s="258"/>
      <c r="C132" s="84" t="s">
        <v>144</v>
      </c>
      <c r="D132" s="258"/>
      <c r="E132" s="257"/>
      <c r="F132" s="257"/>
      <c r="G132" s="200"/>
      <c r="H132" s="36"/>
      <c r="I132" s="200"/>
      <c r="J132" s="36">
        <f t="shared" si="20"/>
        <v>47.8</v>
      </c>
      <c r="K132" s="200">
        <f t="shared" ref="K132:AD133" si="28">SUM(K133)</f>
        <v>47.8</v>
      </c>
      <c r="L132" s="36">
        <f t="shared" si="15"/>
        <v>0</v>
      </c>
      <c r="M132" s="236">
        <f t="shared" si="28"/>
        <v>47.8</v>
      </c>
      <c r="N132" s="235">
        <f t="shared" si="16"/>
        <v>0</v>
      </c>
      <c r="O132" s="236">
        <f t="shared" si="28"/>
        <v>47.8</v>
      </c>
      <c r="P132" s="236">
        <f t="shared" si="28"/>
        <v>0</v>
      </c>
      <c r="Q132" s="236">
        <f t="shared" si="28"/>
        <v>47.8</v>
      </c>
      <c r="R132" s="235" t="e">
        <f>SUM(#REF!-Q132)</f>
        <v>#REF!</v>
      </c>
      <c r="S132" s="236">
        <f t="shared" si="28"/>
        <v>47.8</v>
      </c>
      <c r="T132" s="235">
        <f t="shared" si="13"/>
        <v>29.900000000000006</v>
      </c>
      <c r="U132" s="236">
        <f t="shared" si="28"/>
        <v>77.7</v>
      </c>
      <c r="V132" s="235">
        <f t="shared" si="14"/>
        <v>52.2</v>
      </c>
      <c r="W132" s="236">
        <f t="shared" si="28"/>
        <v>129.9</v>
      </c>
      <c r="X132" s="235" t="e">
        <f>SUM(#REF!-W132)</f>
        <v>#REF!</v>
      </c>
      <c r="Y132" s="236">
        <f t="shared" si="28"/>
        <v>208.6</v>
      </c>
      <c r="Z132" s="235">
        <f t="shared" si="11"/>
        <v>93.000000000000028</v>
      </c>
      <c r="AA132" s="236">
        <f t="shared" si="28"/>
        <v>301.60000000000002</v>
      </c>
      <c r="AB132" s="236">
        <f t="shared" si="28"/>
        <v>0</v>
      </c>
      <c r="AC132" s="200">
        <f t="shared" si="28"/>
        <v>336.3</v>
      </c>
      <c r="AD132" s="351">
        <f t="shared" si="28"/>
        <v>336.3</v>
      </c>
      <c r="AE132" s="349">
        <f t="shared" si="12"/>
        <v>100</v>
      </c>
    </row>
    <row r="133" spans="1:31" ht="25.5">
      <c r="A133" s="53" t="s">
        <v>339</v>
      </c>
      <c r="B133" s="258"/>
      <c r="C133" s="258"/>
      <c r="D133" s="258" t="s">
        <v>340</v>
      </c>
      <c r="E133" s="257"/>
      <c r="F133" s="257"/>
      <c r="G133" s="200"/>
      <c r="H133" s="36"/>
      <c r="I133" s="200"/>
      <c r="J133" s="36">
        <f t="shared" si="20"/>
        <v>47.8</v>
      </c>
      <c r="K133" s="200">
        <f t="shared" si="28"/>
        <v>47.8</v>
      </c>
      <c r="L133" s="36">
        <f t="shared" si="15"/>
        <v>0</v>
      </c>
      <c r="M133" s="236">
        <f t="shared" si="28"/>
        <v>47.8</v>
      </c>
      <c r="N133" s="235">
        <f t="shared" si="16"/>
        <v>0</v>
      </c>
      <c r="O133" s="236">
        <f t="shared" si="28"/>
        <v>47.8</v>
      </c>
      <c r="P133" s="236">
        <f t="shared" si="28"/>
        <v>0</v>
      </c>
      <c r="Q133" s="236">
        <f t="shared" si="28"/>
        <v>47.8</v>
      </c>
      <c r="R133" s="235" t="e">
        <f>SUM(#REF!-Q133)</f>
        <v>#REF!</v>
      </c>
      <c r="S133" s="236">
        <f t="shared" si="28"/>
        <v>47.8</v>
      </c>
      <c r="T133" s="235">
        <f t="shared" si="13"/>
        <v>29.900000000000006</v>
      </c>
      <c r="U133" s="236">
        <f t="shared" si="28"/>
        <v>77.7</v>
      </c>
      <c r="V133" s="235">
        <f t="shared" si="14"/>
        <v>52.2</v>
      </c>
      <c r="W133" s="236">
        <f t="shared" si="28"/>
        <v>129.9</v>
      </c>
      <c r="X133" s="235" t="e">
        <f>SUM(#REF!-W133)</f>
        <v>#REF!</v>
      </c>
      <c r="Y133" s="236">
        <f t="shared" si="28"/>
        <v>208.6</v>
      </c>
      <c r="Z133" s="235">
        <f t="shared" si="11"/>
        <v>93.000000000000028</v>
      </c>
      <c r="AA133" s="236">
        <f t="shared" si="28"/>
        <v>301.60000000000002</v>
      </c>
      <c r="AB133" s="236">
        <f t="shared" si="28"/>
        <v>0</v>
      </c>
      <c r="AC133" s="200">
        <f t="shared" si="28"/>
        <v>336.3</v>
      </c>
      <c r="AD133" s="351">
        <f t="shared" si="28"/>
        <v>336.3</v>
      </c>
      <c r="AE133" s="349">
        <f t="shared" si="12"/>
        <v>100</v>
      </c>
    </row>
    <row r="134" spans="1:31" ht="25.5">
      <c r="A134" s="39" t="s">
        <v>341</v>
      </c>
      <c r="B134" s="258"/>
      <c r="C134" s="258"/>
      <c r="D134" s="258" t="s">
        <v>342</v>
      </c>
      <c r="E134" s="257"/>
      <c r="F134" s="257"/>
      <c r="G134" s="200"/>
      <c r="H134" s="36"/>
      <c r="I134" s="200"/>
      <c r="J134" s="36">
        <f t="shared" si="20"/>
        <v>47.8</v>
      </c>
      <c r="K134" s="200">
        <f>SUM('прил3 '!M107)</f>
        <v>47.8</v>
      </c>
      <c r="L134" s="36">
        <f t="shared" si="15"/>
        <v>0</v>
      </c>
      <c r="M134" s="236">
        <f>SUM('прил3 '!O107)</f>
        <v>47.8</v>
      </c>
      <c r="N134" s="235">
        <f t="shared" si="16"/>
        <v>0</v>
      </c>
      <c r="O134" s="236">
        <f>SUM('прил3 '!Q107)</f>
        <v>47.8</v>
      </c>
      <c r="P134" s="236">
        <f>SUM('прил3 '!R107)</f>
        <v>0</v>
      </c>
      <c r="Q134" s="236">
        <f>SUM('прил3 '!S107)</f>
        <v>47.8</v>
      </c>
      <c r="R134" s="235" t="e">
        <f>SUM(#REF!-Q134)</f>
        <v>#REF!</v>
      </c>
      <c r="S134" s="236">
        <f>SUM('прил3 '!U107)</f>
        <v>47.8</v>
      </c>
      <c r="T134" s="235">
        <f t="shared" si="13"/>
        <v>29.900000000000006</v>
      </c>
      <c r="U134" s="236">
        <f>SUM('прил3 '!W107)</f>
        <v>77.7</v>
      </c>
      <c r="V134" s="235">
        <f t="shared" si="14"/>
        <v>52.2</v>
      </c>
      <c r="W134" s="236">
        <f>SUM('прил3 '!Y107)</f>
        <v>129.9</v>
      </c>
      <c r="X134" s="235" t="e">
        <f>SUM(#REF!-W134)</f>
        <v>#REF!</v>
      </c>
      <c r="Y134" s="236">
        <f>SUM('прил3 '!AA107)</f>
        <v>208.6</v>
      </c>
      <c r="Z134" s="235">
        <f t="shared" si="11"/>
        <v>93.000000000000028</v>
      </c>
      <c r="AA134" s="236">
        <f>SUM('прил3 '!AC107)</f>
        <v>301.60000000000002</v>
      </c>
      <c r="AB134" s="236">
        <f>SUM('прил3 '!AD107)</f>
        <v>0</v>
      </c>
      <c r="AC134" s="200">
        <f>SUM('прил3 '!AE107)</f>
        <v>336.3</v>
      </c>
      <c r="AD134" s="351">
        <f>SUM('прил3 '!AF107)</f>
        <v>336.3</v>
      </c>
      <c r="AE134" s="349">
        <f t="shared" si="12"/>
        <v>100</v>
      </c>
    </row>
    <row r="135" spans="1:31" ht="39.75" customHeight="1">
      <c r="A135" s="49" t="s">
        <v>346</v>
      </c>
      <c r="B135" s="258"/>
      <c r="C135" s="258" t="s">
        <v>347</v>
      </c>
      <c r="D135" s="258"/>
      <c r="E135" s="257"/>
      <c r="F135" s="257"/>
      <c r="G135" s="200">
        <f>G136+G142+G148</f>
        <v>480.5</v>
      </c>
      <c r="H135" s="36">
        <f t="shared" si="19"/>
        <v>0</v>
      </c>
      <c r="I135" s="200">
        <f>I136+I142+I148</f>
        <v>480.5</v>
      </c>
      <c r="J135" s="36">
        <f t="shared" si="20"/>
        <v>0</v>
      </c>
      <c r="K135" s="200">
        <f>K136+K142+K148</f>
        <v>480.5</v>
      </c>
      <c r="L135" s="36">
        <f t="shared" si="15"/>
        <v>0</v>
      </c>
      <c r="M135" s="236">
        <f>M136+M142+M148</f>
        <v>480.5</v>
      </c>
      <c r="N135" s="235">
        <f t="shared" si="16"/>
        <v>0</v>
      </c>
      <c r="O135" s="236">
        <f>O136+O142+O148</f>
        <v>480.5</v>
      </c>
      <c r="P135" s="236">
        <f>P136+P142+P148</f>
        <v>0</v>
      </c>
      <c r="Q135" s="236">
        <f>Q136+Q142+Q148</f>
        <v>480.5</v>
      </c>
      <c r="R135" s="235" t="e">
        <f>SUM(#REF!-Q135)</f>
        <v>#REF!</v>
      </c>
      <c r="S135" s="236">
        <f>S136+S142+S148</f>
        <v>480.5</v>
      </c>
      <c r="T135" s="235">
        <f t="shared" si="13"/>
        <v>0</v>
      </c>
      <c r="U135" s="236">
        <f>U136+U142+U148</f>
        <v>480.5</v>
      </c>
      <c r="V135" s="235">
        <f t="shared" si="14"/>
        <v>0</v>
      </c>
      <c r="W135" s="236">
        <f>W136+W142+W148</f>
        <v>480.5</v>
      </c>
      <c r="X135" s="235" t="e">
        <f>SUM(#REF!-W135)</f>
        <v>#REF!</v>
      </c>
      <c r="Y135" s="236">
        <f>Y136+Y142+Y148</f>
        <v>480.5</v>
      </c>
      <c r="Z135" s="235">
        <f t="shared" si="11"/>
        <v>0</v>
      </c>
      <c r="AA135" s="236">
        <f>AA136+AA142+AA148</f>
        <v>480.5</v>
      </c>
      <c r="AB135" s="236">
        <f>AB136+AB142+AB148</f>
        <v>0</v>
      </c>
      <c r="AC135" s="200">
        <f>AC136+AC142+AC148</f>
        <v>25.700000000000003</v>
      </c>
      <c r="AD135" s="351">
        <f>AD136+AD142+AD148</f>
        <v>25.700000000000003</v>
      </c>
      <c r="AE135" s="349">
        <f t="shared" si="12"/>
        <v>100</v>
      </c>
    </row>
    <row r="136" spans="1:31" ht="38.25">
      <c r="A136" s="49" t="s">
        <v>25</v>
      </c>
      <c r="B136" s="258"/>
      <c r="C136" s="258" t="s">
        <v>26</v>
      </c>
      <c r="D136" s="258"/>
      <c r="E136" s="257"/>
      <c r="F136" s="257"/>
      <c r="G136" s="200">
        <f>G137+G140</f>
        <v>68</v>
      </c>
      <c r="H136" s="36">
        <f t="shared" si="19"/>
        <v>0</v>
      </c>
      <c r="I136" s="200">
        <f>I137+I140</f>
        <v>68</v>
      </c>
      <c r="J136" s="36">
        <f t="shared" si="20"/>
        <v>0</v>
      </c>
      <c r="K136" s="200">
        <f>K137+K140</f>
        <v>68</v>
      </c>
      <c r="L136" s="36">
        <f t="shared" si="15"/>
        <v>0</v>
      </c>
      <c r="M136" s="236">
        <f>M137+M140</f>
        <v>68</v>
      </c>
      <c r="N136" s="235">
        <f t="shared" si="16"/>
        <v>0</v>
      </c>
      <c r="O136" s="236">
        <f>O137+O140</f>
        <v>68</v>
      </c>
      <c r="P136" s="236">
        <f>P137+P140</f>
        <v>0</v>
      </c>
      <c r="Q136" s="236">
        <f>Q137+Q140</f>
        <v>68</v>
      </c>
      <c r="R136" s="235" t="e">
        <f>SUM(#REF!-Q136)</f>
        <v>#REF!</v>
      </c>
      <c r="S136" s="236">
        <f>S137+S140</f>
        <v>68</v>
      </c>
      <c r="T136" s="235">
        <f t="shared" si="13"/>
        <v>0</v>
      </c>
      <c r="U136" s="236">
        <f>U137+U140</f>
        <v>68</v>
      </c>
      <c r="V136" s="235">
        <f t="shared" si="14"/>
        <v>0</v>
      </c>
      <c r="W136" s="236">
        <f>W137+W140</f>
        <v>68</v>
      </c>
      <c r="X136" s="235" t="e">
        <f>SUM(#REF!-W136)</f>
        <v>#REF!</v>
      </c>
      <c r="Y136" s="236">
        <f>Y137+Y140</f>
        <v>68</v>
      </c>
      <c r="Z136" s="235">
        <f t="shared" si="11"/>
        <v>0</v>
      </c>
      <c r="AA136" s="236">
        <f>AA137+AA140</f>
        <v>68</v>
      </c>
      <c r="AB136" s="236">
        <f>AB137+AB140</f>
        <v>0</v>
      </c>
      <c r="AC136" s="200">
        <f>AC137+AC140</f>
        <v>11.4</v>
      </c>
      <c r="AD136" s="351">
        <f>AD137+AD140</f>
        <v>11.4</v>
      </c>
      <c r="AE136" s="349">
        <f t="shared" si="12"/>
        <v>100</v>
      </c>
    </row>
    <row r="137" spans="1:31" ht="25.5">
      <c r="A137" s="46" t="s">
        <v>637</v>
      </c>
      <c r="B137" s="258"/>
      <c r="C137" s="246" t="s">
        <v>27</v>
      </c>
      <c r="D137" s="258"/>
      <c r="E137" s="257"/>
      <c r="F137" s="257"/>
      <c r="G137" s="200">
        <f t="shared" ref="G137:AD138" si="29">G138</f>
        <v>68</v>
      </c>
      <c r="H137" s="36">
        <f t="shared" si="19"/>
        <v>0</v>
      </c>
      <c r="I137" s="200">
        <f t="shared" si="29"/>
        <v>68</v>
      </c>
      <c r="J137" s="36">
        <f t="shared" si="20"/>
        <v>0</v>
      </c>
      <c r="K137" s="200">
        <f t="shared" si="29"/>
        <v>68</v>
      </c>
      <c r="L137" s="36">
        <f t="shared" si="15"/>
        <v>0</v>
      </c>
      <c r="M137" s="236">
        <f t="shared" si="29"/>
        <v>68</v>
      </c>
      <c r="N137" s="235">
        <f t="shared" si="16"/>
        <v>0</v>
      </c>
      <c r="O137" s="236">
        <f t="shared" si="29"/>
        <v>68</v>
      </c>
      <c r="P137" s="236">
        <f t="shared" si="29"/>
        <v>0</v>
      </c>
      <c r="Q137" s="236">
        <f t="shared" si="29"/>
        <v>68</v>
      </c>
      <c r="R137" s="235" t="e">
        <f>SUM(#REF!-Q137)</f>
        <v>#REF!</v>
      </c>
      <c r="S137" s="236">
        <f t="shared" si="29"/>
        <v>68</v>
      </c>
      <c r="T137" s="235">
        <f t="shared" si="13"/>
        <v>0</v>
      </c>
      <c r="U137" s="236">
        <f t="shared" si="29"/>
        <v>68</v>
      </c>
      <c r="V137" s="235">
        <f t="shared" si="14"/>
        <v>0</v>
      </c>
      <c r="W137" s="236">
        <f t="shared" si="29"/>
        <v>68</v>
      </c>
      <c r="X137" s="235" t="e">
        <f>SUM(#REF!-W137)</f>
        <v>#REF!</v>
      </c>
      <c r="Y137" s="236">
        <f t="shared" si="29"/>
        <v>68</v>
      </c>
      <c r="Z137" s="235">
        <f t="shared" si="11"/>
        <v>0</v>
      </c>
      <c r="AA137" s="236">
        <f t="shared" si="29"/>
        <v>68</v>
      </c>
      <c r="AB137" s="236">
        <f t="shared" si="29"/>
        <v>0</v>
      </c>
      <c r="AC137" s="200">
        <f t="shared" si="29"/>
        <v>11.4</v>
      </c>
      <c r="AD137" s="351">
        <f t="shared" si="29"/>
        <v>11.4</v>
      </c>
      <c r="AE137" s="349">
        <f t="shared" si="12"/>
        <v>100</v>
      </c>
    </row>
    <row r="138" spans="1:31" ht="25.5">
      <c r="A138" s="49" t="s">
        <v>339</v>
      </c>
      <c r="B138" s="258"/>
      <c r="C138" s="258"/>
      <c r="D138" s="72" t="s">
        <v>340</v>
      </c>
      <c r="E138" s="257"/>
      <c r="F138" s="257"/>
      <c r="G138" s="200">
        <f t="shared" si="29"/>
        <v>68</v>
      </c>
      <c r="H138" s="36">
        <f t="shared" si="19"/>
        <v>0</v>
      </c>
      <c r="I138" s="200">
        <f t="shared" si="29"/>
        <v>68</v>
      </c>
      <c r="J138" s="36">
        <f t="shared" si="20"/>
        <v>0</v>
      </c>
      <c r="K138" s="200">
        <f t="shared" si="29"/>
        <v>68</v>
      </c>
      <c r="L138" s="36">
        <f t="shared" si="15"/>
        <v>0</v>
      </c>
      <c r="M138" s="236">
        <f t="shared" si="29"/>
        <v>68</v>
      </c>
      <c r="N138" s="235">
        <f t="shared" si="16"/>
        <v>0</v>
      </c>
      <c r="O138" s="236">
        <f t="shared" si="29"/>
        <v>68</v>
      </c>
      <c r="P138" s="236">
        <f t="shared" si="29"/>
        <v>0</v>
      </c>
      <c r="Q138" s="236">
        <f t="shared" si="29"/>
        <v>68</v>
      </c>
      <c r="R138" s="235" t="e">
        <f>SUM(#REF!-Q138)</f>
        <v>#REF!</v>
      </c>
      <c r="S138" s="236">
        <f t="shared" si="29"/>
        <v>68</v>
      </c>
      <c r="T138" s="235">
        <f t="shared" si="13"/>
        <v>0</v>
      </c>
      <c r="U138" s="236">
        <f t="shared" si="29"/>
        <v>68</v>
      </c>
      <c r="V138" s="235">
        <f t="shared" si="14"/>
        <v>0</v>
      </c>
      <c r="W138" s="236">
        <f t="shared" si="29"/>
        <v>68</v>
      </c>
      <c r="X138" s="235" t="e">
        <f>SUM(#REF!-W138)</f>
        <v>#REF!</v>
      </c>
      <c r="Y138" s="236">
        <f t="shared" si="29"/>
        <v>68</v>
      </c>
      <c r="Z138" s="235">
        <f t="shared" si="11"/>
        <v>0</v>
      </c>
      <c r="AA138" s="236">
        <f t="shared" si="29"/>
        <v>68</v>
      </c>
      <c r="AB138" s="236">
        <f t="shared" si="29"/>
        <v>0</v>
      </c>
      <c r="AC138" s="200">
        <f t="shared" si="29"/>
        <v>11.4</v>
      </c>
      <c r="AD138" s="351">
        <f t="shared" si="29"/>
        <v>11.4</v>
      </c>
      <c r="AE138" s="349">
        <f t="shared" si="12"/>
        <v>100</v>
      </c>
    </row>
    <row r="139" spans="1:31" s="41" customFormat="1" ht="24.75" customHeight="1">
      <c r="A139" s="32" t="s">
        <v>341</v>
      </c>
      <c r="B139" s="258"/>
      <c r="C139" s="258"/>
      <c r="D139" s="72" t="s">
        <v>342</v>
      </c>
      <c r="E139" s="257"/>
      <c r="F139" s="257"/>
      <c r="G139" s="200">
        <f>SUM('прил3 '!I112)</f>
        <v>68</v>
      </c>
      <c r="H139" s="200">
        <f>SUM('прил3 '!J112)</f>
        <v>0</v>
      </c>
      <c r="I139" s="200">
        <f>SUM('прил3 '!K112)</f>
        <v>68</v>
      </c>
      <c r="J139" s="36">
        <f t="shared" si="20"/>
        <v>0</v>
      </c>
      <c r="K139" s="200">
        <f>SUM('прил3 '!M112)</f>
        <v>68</v>
      </c>
      <c r="L139" s="36">
        <f t="shared" si="15"/>
        <v>0</v>
      </c>
      <c r="M139" s="236">
        <f>SUM('прил3 '!O112)</f>
        <v>68</v>
      </c>
      <c r="N139" s="235">
        <f t="shared" si="16"/>
        <v>0</v>
      </c>
      <c r="O139" s="236">
        <f>SUM('прил3 '!Q112)</f>
        <v>68</v>
      </c>
      <c r="P139" s="236">
        <f>SUM('прил3 '!R112)</f>
        <v>0</v>
      </c>
      <c r="Q139" s="236">
        <f>SUM('прил3 '!S112)</f>
        <v>68</v>
      </c>
      <c r="R139" s="235" t="e">
        <f>SUM(#REF!-Q139)</f>
        <v>#REF!</v>
      </c>
      <c r="S139" s="236">
        <f>SUM('прил3 '!U112)</f>
        <v>68</v>
      </c>
      <c r="T139" s="235">
        <f t="shared" si="13"/>
        <v>0</v>
      </c>
      <c r="U139" s="236">
        <f>SUM('прил3 '!W112)</f>
        <v>68</v>
      </c>
      <c r="V139" s="235">
        <f t="shared" si="14"/>
        <v>0</v>
      </c>
      <c r="W139" s="236">
        <f>SUM('прил3 '!Y112)</f>
        <v>68</v>
      </c>
      <c r="X139" s="235" t="e">
        <f>SUM(#REF!-W139)</f>
        <v>#REF!</v>
      </c>
      <c r="Y139" s="236">
        <f>SUM('прил3 '!AA112)</f>
        <v>68</v>
      </c>
      <c r="Z139" s="235">
        <f t="shared" si="11"/>
        <v>0</v>
      </c>
      <c r="AA139" s="236">
        <f>SUM('прил3 '!AC112)</f>
        <v>68</v>
      </c>
      <c r="AB139" s="236">
        <f>SUM('прил3 '!AD112)</f>
        <v>0</v>
      </c>
      <c r="AC139" s="200">
        <f>SUM('прил3 '!AE112)</f>
        <v>11.4</v>
      </c>
      <c r="AD139" s="351">
        <f>SUM('прил3 '!AF112)</f>
        <v>11.4</v>
      </c>
      <c r="AE139" s="349">
        <f t="shared" si="12"/>
        <v>100</v>
      </c>
    </row>
    <row r="140" spans="1:31" hidden="1">
      <c r="A140" s="49" t="s">
        <v>33</v>
      </c>
      <c r="B140" s="258"/>
      <c r="C140" s="258"/>
      <c r="D140" s="72" t="s">
        <v>34</v>
      </c>
      <c r="E140" s="257"/>
      <c r="F140" s="257"/>
      <c r="G140" s="37">
        <f>G141</f>
        <v>0</v>
      </c>
      <c r="H140" s="36">
        <f t="shared" si="19"/>
        <v>0</v>
      </c>
      <c r="I140" s="37">
        <f>I141</f>
        <v>0</v>
      </c>
      <c r="J140" s="36">
        <f t="shared" si="20"/>
        <v>0</v>
      </c>
      <c r="K140" s="37">
        <f>K141</f>
        <v>0</v>
      </c>
      <c r="L140" s="36">
        <f t="shared" si="15"/>
        <v>0</v>
      </c>
      <c r="M140" s="236">
        <f>M141</f>
        <v>0</v>
      </c>
      <c r="N140" s="235">
        <f t="shared" si="16"/>
        <v>0</v>
      </c>
      <c r="O140" s="236">
        <f>O141</f>
        <v>0</v>
      </c>
      <c r="P140" s="236">
        <f>P141</f>
        <v>0</v>
      </c>
      <c r="Q140" s="236">
        <f>Q141</f>
        <v>0</v>
      </c>
      <c r="R140" s="235" t="e">
        <f>SUM(#REF!-Q140)</f>
        <v>#REF!</v>
      </c>
      <c r="S140" s="236">
        <f>S141</f>
        <v>0</v>
      </c>
      <c r="T140" s="235">
        <f t="shared" si="13"/>
        <v>0</v>
      </c>
      <c r="U140" s="236">
        <f>U141</f>
        <v>0</v>
      </c>
      <c r="V140" s="235">
        <f t="shared" si="14"/>
        <v>0</v>
      </c>
      <c r="W140" s="236">
        <f>W141</f>
        <v>0</v>
      </c>
      <c r="X140" s="235" t="e">
        <f>SUM(#REF!-W140)</f>
        <v>#REF!</v>
      </c>
      <c r="Y140" s="236">
        <f>Y141</f>
        <v>0</v>
      </c>
      <c r="Z140" s="235">
        <f t="shared" si="11"/>
        <v>0</v>
      </c>
      <c r="AA140" s="236">
        <f>AA141</f>
        <v>0</v>
      </c>
      <c r="AB140" s="236">
        <f>AB141</f>
        <v>0</v>
      </c>
      <c r="AC140" s="200">
        <f>AC141</f>
        <v>0</v>
      </c>
      <c r="AD140" s="351">
        <f>AD141</f>
        <v>0</v>
      </c>
      <c r="AE140" s="349"/>
    </row>
    <row r="141" spans="1:31" ht="24.75" hidden="1" customHeight="1">
      <c r="A141" s="46" t="s">
        <v>47</v>
      </c>
      <c r="B141" s="258"/>
      <c r="C141" s="258"/>
      <c r="D141" s="72" t="s">
        <v>48</v>
      </c>
      <c r="E141" s="257"/>
      <c r="F141" s="257"/>
      <c r="G141" s="37"/>
      <c r="H141" s="36">
        <f t="shared" si="19"/>
        <v>0</v>
      </c>
      <c r="I141" s="37"/>
      <c r="J141" s="36">
        <f t="shared" si="20"/>
        <v>0</v>
      </c>
      <c r="K141" s="37"/>
      <c r="L141" s="36">
        <f t="shared" si="15"/>
        <v>0</v>
      </c>
      <c r="M141" s="236"/>
      <c r="N141" s="235">
        <f t="shared" si="16"/>
        <v>0</v>
      </c>
      <c r="O141" s="236"/>
      <c r="P141" s="236"/>
      <c r="Q141" s="236"/>
      <c r="R141" s="235" t="e">
        <f>SUM(#REF!-Q141)</f>
        <v>#REF!</v>
      </c>
      <c r="S141" s="236"/>
      <c r="T141" s="235">
        <f t="shared" si="13"/>
        <v>0</v>
      </c>
      <c r="U141" s="236"/>
      <c r="V141" s="235">
        <f t="shared" si="14"/>
        <v>0</v>
      </c>
      <c r="W141" s="236"/>
      <c r="X141" s="235" t="e">
        <f>SUM(#REF!-W141)</f>
        <v>#REF!</v>
      </c>
      <c r="Y141" s="236"/>
      <c r="Z141" s="235">
        <f t="shared" si="11"/>
        <v>0</v>
      </c>
      <c r="AA141" s="236"/>
      <c r="AB141" s="236"/>
      <c r="AC141" s="200"/>
      <c r="AD141" s="351"/>
      <c r="AE141" s="349"/>
    </row>
    <row r="142" spans="1:31" ht="1.5" hidden="1" customHeight="1">
      <c r="A142" s="32" t="s">
        <v>28</v>
      </c>
      <c r="B142" s="258"/>
      <c r="C142" s="258" t="s">
        <v>29</v>
      </c>
      <c r="D142" s="72"/>
      <c r="E142" s="257"/>
      <c r="F142" s="257"/>
      <c r="G142" s="200">
        <f>G143</f>
        <v>116</v>
      </c>
      <c r="H142" s="36">
        <f t="shared" si="19"/>
        <v>0</v>
      </c>
      <c r="I142" s="200">
        <f>I143</f>
        <v>116</v>
      </c>
      <c r="J142" s="36">
        <f t="shared" si="20"/>
        <v>0</v>
      </c>
      <c r="K142" s="200">
        <f>K143</f>
        <v>116</v>
      </c>
      <c r="L142" s="36">
        <f t="shared" si="15"/>
        <v>0</v>
      </c>
      <c r="M142" s="236">
        <f>M143</f>
        <v>116</v>
      </c>
      <c r="N142" s="235">
        <f t="shared" si="16"/>
        <v>0</v>
      </c>
      <c r="O142" s="236">
        <f>O143</f>
        <v>116</v>
      </c>
      <c r="P142" s="236">
        <f>P143</f>
        <v>0</v>
      </c>
      <c r="Q142" s="236">
        <f>Q143</f>
        <v>116</v>
      </c>
      <c r="R142" s="235" t="e">
        <f>SUM(#REF!-Q142)</f>
        <v>#REF!</v>
      </c>
      <c r="S142" s="236">
        <f>S143</f>
        <v>116</v>
      </c>
      <c r="T142" s="235">
        <f t="shared" si="13"/>
        <v>0</v>
      </c>
      <c r="U142" s="236">
        <f>U143</f>
        <v>116</v>
      </c>
      <c r="V142" s="235">
        <f t="shared" si="14"/>
        <v>0</v>
      </c>
      <c r="W142" s="236">
        <f>W143</f>
        <v>116</v>
      </c>
      <c r="X142" s="235" t="e">
        <f>SUM(#REF!-W142)</f>
        <v>#REF!</v>
      </c>
      <c r="Y142" s="236">
        <f>Y143</f>
        <v>116</v>
      </c>
      <c r="Z142" s="235">
        <f t="shared" ref="Z142:Z205" si="30">SUM(AA142-Y142)</f>
        <v>0</v>
      </c>
      <c r="AA142" s="236">
        <f>AA143</f>
        <v>116</v>
      </c>
      <c r="AB142" s="236">
        <f>AB143</f>
        <v>0</v>
      </c>
      <c r="AC142" s="200">
        <f>AC143</f>
        <v>0</v>
      </c>
      <c r="AD142" s="351">
        <f>AD143</f>
        <v>0</v>
      </c>
      <c r="AE142" s="349"/>
    </row>
    <row r="143" spans="1:31" ht="25.5" hidden="1">
      <c r="A143" s="46" t="s">
        <v>30</v>
      </c>
      <c r="B143" s="258"/>
      <c r="C143" s="246" t="s">
        <v>31</v>
      </c>
      <c r="D143" s="72"/>
      <c r="E143" s="74"/>
      <c r="F143" s="74"/>
      <c r="G143" s="200">
        <f>G146+G144</f>
        <v>116</v>
      </c>
      <c r="H143" s="36">
        <f t="shared" si="19"/>
        <v>0</v>
      </c>
      <c r="I143" s="200">
        <f>I146+I144</f>
        <v>116</v>
      </c>
      <c r="J143" s="36">
        <f t="shared" si="20"/>
        <v>0</v>
      </c>
      <c r="K143" s="200">
        <f>K146+K144</f>
        <v>116</v>
      </c>
      <c r="L143" s="36">
        <f t="shared" si="15"/>
        <v>0</v>
      </c>
      <c r="M143" s="236">
        <f>M146+M144</f>
        <v>116</v>
      </c>
      <c r="N143" s="235">
        <f t="shared" si="16"/>
        <v>0</v>
      </c>
      <c r="O143" s="236">
        <f>O146+O144</f>
        <v>116</v>
      </c>
      <c r="P143" s="236">
        <f>P146+P144</f>
        <v>0</v>
      </c>
      <c r="Q143" s="236">
        <f>Q146+Q144</f>
        <v>116</v>
      </c>
      <c r="R143" s="235" t="e">
        <f>SUM(#REF!-Q143)</f>
        <v>#REF!</v>
      </c>
      <c r="S143" s="236">
        <f>S146+S144</f>
        <v>116</v>
      </c>
      <c r="T143" s="235">
        <f t="shared" si="13"/>
        <v>0</v>
      </c>
      <c r="U143" s="236">
        <f>U146+U144</f>
        <v>116</v>
      </c>
      <c r="V143" s="235">
        <f t="shared" si="14"/>
        <v>0</v>
      </c>
      <c r="W143" s="236">
        <f>W146+W144</f>
        <v>116</v>
      </c>
      <c r="X143" s="235" t="e">
        <f>SUM(#REF!-W143)</f>
        <v>#REF!</v>
      </c>
      <c r="Y143" s="236">
        <f>Y146+Y144</f>
        <v>116</v>
      </c>
      <c r="Z143" s="235">
        <f t="shared" si="30"/>
        <v>0</v>
      </c>
      <c r="AA143" s="236">
        <f>AA146+AA144</f>
        <v>116</v>
      </c>
      <c r="AB143" s="236">
        <f>AB146+AB144</f>
        <v>0</v>
      </c>
      <c r="AC143" s="200">
        <f>AC146+AC144</f>
        <v>0</v>
      </c>
      <c r="AD143" s="351">
        <f>AD146+AD144</f>
        <v>0</v>
      </c>
      <c r="AE143" s="349"/>
    </row>
    <row r="144" spans="1:31" ht="51" hidden="1">
      <c r="A144" s="43" t="s">
        <v>352</v>
      </c>
      <c r="B144" s="258"/>
      <c r="C144" s="246"/>
      <c r="D144" s="72" t="s">
        <v>335</v>
      </c>
      <c r="E144" s="74"/>
      <c r="F144" s="74"/>
      <c r="G144" s="37">
        <f>G145</f>
        <v>0</v>
      </c>
      <c r="H144" s="36">
        <f t="shared" si="19"/>
        <v>0</v>
      </c>
      <c r="I144" s="37">
        <f>I145</f>
        <v>0</v>
      </c>
      <c r="J144" s="36">
        <f t="shared" si="20"/>
        <v>0</v>
      </c>
      <c r="K144" s="37">
        <f>K145</f>
        <v>0</v>
      </c>
      <c r="L144" s="36">
        <f t="shared" si="15"/>
        <v>0</v>
      </c>
      <c r="M144" s="236">
        <f>M145</f>
        <v>0</v>
      </c>
      <c r="N144" s="235">
        <f t="shared" si="16"/>
        <v>0</v>
      </c>
      <c r="O144" s="236">
        <f>O145</f>
        <v>0</v>
      </c>
      <c r="P144" s="236">
        <f>P145</f>
        <v>0</v>
      </c>
      <c r="Q144" s="236">
        <f>Q145</f>
        <v>0</v>
      </c>
      <c r="R144" s="235" t="e">
        <f>SUM(#REF!-Q144)</f>
        <v>#REF!</v>
      </c>
      <c r="S144" s="236">
        <f>S145</f>
        <v>0</v>
      </c>
      <c r="T144" s="235">
        <f t="shared" si="13"/>
        <v>0</v>
      </c>
      <c r="U144" s="236">
        <f>U145</f>
        <v>0</v>
      </c>
      <c r="V144" s="235">
        <f t="shared" si="14"/>
        <v>0</v>
      </c>
      <c r="W144" s="236">
        <f>W145</f>
        <v>0</v>
      </c>
      <c r="X144" s="235" t="e">
        <f>SUM(#REF!-W144)</f>
        <v>#REF!</v>
      </c>
      <c r="Y144" s="236">
        <f>Y145</f>
        <v>0</v>
      </c>
      <c r="Z144" s="235">
        <f t="shared" si="30"/>
        <v>0</v>
      </c>
      <c r="AA144" s="236">
        <f>AA145</f>
        <v>0</v>
      </c>
      <c r="AB144" s="236">
        <f>AB145</f>
        <v>0</v>
      </c>
      <c r="AC144" s="200">
        <f>AC145</f>
        <v>0</v>
      </c>
      <c r="AD144" s="351">
        <f>AD145</f>
        <v>0</v>
      </c>
      <c r="AE144" s="349"/>
    </row>
    <row r="145" spans="1:31" hidden="1">
      <c r="A145" s="46" t="s">
        <v>16</v>
      </c>
      <c r="B145" s="258"/>
      <c r="C145" s="246"/>
      <c r="D145" s="72" t="s">
        <v>17</v>
      </c>
      <c r="E145" s="74"/>
      <c r="F145" s="74"/>
      <c r="G145" s="37">
        <v>0</v>
      </c>
      <c r="H145" s="36">
        <f t="shared" si="19"/>
        <v>0</v>
      </c>
      <c r="I145" s="37">
        <v>0</v>
      </c>
      <c r="J145" s="36">
        <f t="shared" si="20"/>
        <v>0</v>
      </c>
      <c r="K145" s="37">
        <v>0</v>
      </c>
      <c r="L145" s="36">
        <f t="shared" si="15"/>
        <v>0</v>
      </c>
      <c r="M145" s="236">
        <v>0</v>
      </c>
      <c r="N145" s="235">
        <f t="shared" si="16"/>
        <v>0</v>
      </c>
      <c r="O145" s="236">
        <v>0</v>
      </c>
      <c r="P145" s="236">
        <v>0</v>
      </c>
      <c r="Q145" s="236">
        <v>0</v>
      </c>
      <c r="R145" s="235" t="e">
        <f>SUM(#REF!-Q145)</f>
        <v>#REF!</v>
      </c>
      <c r="S145" s="236">
        <v>0</v>
      </c>
      <c r="T145" s="235">
        <f t="shared" si="13"/>
        <v>0</v>
      </c>
      <c r="U145" s="236">
        <v>0</v>
      </c>
      <c r="V145" s="235">
        <f t="shared" si="14"/>
        <v>0</v>
      </c>
      <c r="W145" s="236">
        <v>0</v>
      </c>
      <c r="X145" s="235" t="e">
        <f>SUM(#REF!-W145)</f>
        <v>#REF!</v>
      </c>
      <c r="Y145" s="236">
        <v>0</v>
      </c>
      <c r="Z145" s="235">
        <f t="shared" si="30"/>
        <v>0</v>
      </c>
      <c r="AA145" s="236">
        <v>0</v>
      </c>
      <c r="AB145" s="236">
        <v>0</v>
      </c>
      <c r="AC145" s="200">
        <v>0</v>
      </c>
      <c r="AD145" s="351">
        <v>0</v>
      </c>
      <c r="AE145" s="349"/>
    </row>
    <row r="146" spans="1:31" ht="25.5" hidden="1">
      <c r="A146" s="49" t="s">
        <v>339</v>
      </c>
      <c r="B146" s="258"/>
      <c r="C146" s="246"/>
      <c r="D146" s="72" t="s">
        <v>340</v>
      </c>
      <c r="E146" s="74"/>
      <c r="F146" s="74"/>
      <c r="G146" s="200">
        <f>G147</f>
        <v>116</v>
      </c>
      <c r="H146" s="36">
        <f t="shared" si="19"/>
        <v>0</v>
      </c>
      <c r="I146" s="200">
        <f>I147</f>
        <v>116</v>
      </c>
      <c r="J146" s="36">
        <f t="shared" si="20"/>
        <v>0</v>
      </c>
      <c r="K146" s="200">
        <f>K147</f>
        <v>116</v>
      </c>
      <c r="L146" s="36">
        <f t="shared" si="15"/>
        <v>0</v>
      </c>
      <c r="M146" s="236">
        <f>M147</f>
        <v>116</v>
      </c>
      <c r="N146" s="235">
        <f t="shared" si="16"/>
        <v>0</v>
      </c>
      <c r="O146" s="236">
        <f>O147</f>
        <v>116</v>
      </c>
      <c r="P146" s="236">
        <f>P147</f>
        <v>0</v>
      </c>
      <c r="Q146" s="236">
        <f>Q147</f>
        <v>116</v>
      </c>
      <c r="R146" s="235" t="e">
        <f>SUM(#REF!-Q146)</f>
        <v>#REF!</v>
      </c>
      <c r="S146" s="236">
        <f>S147</f>
        <v>116</v>
      </c>
      <c r="T146" s="235">
        <f t="shared" si="13"/>
        <v>0</v>
      </c>
      <c r="U146" s="236">
        <f>U147</f>
        <v>116</v>
      </c>
      <c r="V146" s="235">
        <f t="shared" si="14"/>
        <v>0</v>
      </c>
      <c r="W146" s="236">
        <f>W147</f>
        <v>116</v>
      </c>
      <c r="X146" s="235" t="e">
        <f>SUM(#REF!-W146)</f>
        <v>#REF!</v>
      </c>
      <c r="Y146" s="236">
        <f>Y147</f>
        <v>116</v>
      </c>
      <c r="Z146" s="235">
        <f t="shared" si="30"/>
        <v>0</v>
      </c>
      <c r="AA146" s="236">
        <f>AA147</f>
        <v>116</v>
      </c>
      <c r="AB146" s="236">
        <f>AB147</f>
        <v>0</v>
      </c>
      <c r="AC146" s="200">
        <f>AC147</f>
        <v>0</v>
      </c>
      <c r="AD146" s="351">
        <f>AD147</f>
        <v>0</v>
      </c>
      <c r="AE146" s="349"/>
    </row>
    <row r="147" spans="1:31" s="41" customFormat="1" ht="25.5" hidden="1">
      <c r="A147" s="32" t="s">
        <v>341</v>
      </c>
      <c r="B147" s="258"/>
      <c r="C147" s="246"/>
      <c r="D147" s="72" t="s">
        <v>342</v>
      </c>
      <c r="E147" s="74"/>
      <c r="F147" s="74"/>
      <c r="G147" s="200">
        <f>SUM('прил3 '!I118)</f>
        <v>116</v>
      </c>
      <c r="H147" s="200">
        <f>SUM('прил3 '!J118)</f>
        <v>0</v>
      </c>
      <c r="I147" s="200">
        <f>SUM('прил3 '!K118)</f>
        <v>116</v>
      </c>
      <c r="J147" s="36">
        <f t="shared" si="20"/>
        <v>0</v>
      </c>
      <c r="K147" s="200">
        <f>SUM('прил3 '!M118)</f>
        <v>116</v>
      </c>
      <c r="L147" s="36">
        <f t="shared" si="15"/>
        <v>0</v>
      </c>
      <c r="M147" s="236">
        <f>SUM('прил3 '!O118)</f>
        <v>116</v>
      </c>
      <c r="N147" s="235">
        <f t="shared" si="16"/>
        <v>0</v>
      </c>
      <c r="O147" s="236">
        <f>SUM('прил3 '!Q118)</f>
        <v>116</v>
      </c>
      <c r="P147" s="236">
        <f>SUM('прил3 '!R118)</f>
        <v>0</v>
      </c>
      <c r="Q147" s="236">
        <f>SUM('прил3 '!S118)</f>
        <v>116</v>
      </c>
      <c r="R147" s="235" t="e">
        <f>SUM(#REF!-Q147)</f>
        <v>#REF!</v>
      </c>
      <c r="S147" s="236">
        <f>SUM('прил3 '!U118)</f>
        <v>116</v>
      </c>
      <c r="T147" s="235">
        <f t="shared" si="13"/>
        <v>0</v>
      </c>
      <c r="U147" s="236">
        <f>SUM('прил3 '!W118)</f>
        <v>116</v>
      </c>
      <c r="V147" s="235">
        <f t="shared" si="14"/>
        <v>0</v>
      </c>
      <c r="W147" s="236">
        <f>SUM('прил3 '!Y118)</f>
        <v>116</v>
      </c>
      <c r="X147" s="235" t="e">
        <f>SUM(#REF!-W147)</f>
        <v>#REF!</v>
      </c>
      <c r="Y147" s="236">
        <f>SUM('прил3 '!AA118)</f>
        <v>116</v>
      </c>
      <c r="Z147" s="235">
        <f t="shared" si="30"/>
        <v>0</v>
      </c>
      <c r="AA147" s="236">
        <f>SUM('прил3 '!AC118)</f>
        <v>116</v>
      </c>
      <c r="AB147" s="236">
        <f>SUM('прил3 '!AD118)</f>
        <v>0</v>
      </c>
      <c r="AC147" s="200">
        <f>SUM('прил3 '!AE118)</f>
        <v>0</v>
      </c>
      <c r="AD147" s="351">
        <f>SUM('прил3 '!AF118)</f>
        <v>0</v>
      </c>
      <c r="AE147" s="349"/>
    </row>
    <row r="148" spans="1:31" ht="29.25" customHeight="1">
      <c r="A148" s="49" t="s">
        <v>348</v>
      </c>
      <c r="B148" s="258"/>
      <c r="C148" s="246" t="s">
        <v>349</v>
      </c>
      <c r="D148" s="72"/>
      <c r="E148" s="74"/>
      <c r="F148" s="74"/>
      <c r="G148" s="200">
        <f>G149</f>
        <v>296.5</v>
      </c>
      <c r="H148" s="36">
        <f t="shared" si="19"/>
        <v>0</v>
      </c>
      <c r="I148" s="200">
        <f>I149</f>
        <v>296.5</v>
      </c>
      <c r="J148" s="36">
        <f t="shared" si="20"/>
        <v>0</v>
      </c>
      <c r="K148" s="200">
        <f>K149</f>
        <v>296.5</v>
      </c>
      <c r="L148" s="36">
        <f t="shared" si="15"/>
        <v>0</v>
      </c>
      <c r="M148" s="236">
        <f>M149</f>
        <v>296.5</v>
      </c>
      <c r="N148" s="235">
        <f t="shared" si="16"/>
        <v>0</v>
      </c>
      <c r="O148" s="236">
        <f>O149</f>
        <v>296.5</v>
      </c>
      <c r="P148" s="236">
        <f>P149</f>
        <v>0</v>
      </c>
      <c r="Q148" s="236">
        <f>Q149</f>
        <v>296.5</v>
      </c>
      <c r="R148" s="235" t="e">
        <f>SUM(#REF!-Q148)</f>
        <v>#REF!</v>
      </c>
      <c r="S148" s="236">
        <f>S149</f>
        <v>296.5</v>
      </c>
      <c r="T148" s="235">
        <f t="shared" si="13"/>
        <v>0</v>
      </c>
      <c r="U148" s="236">
        <f>U149</f>
        <v>296.5</v>
      </c>
      <c r="V148" s="235">
        <f t="shared" si="14"/>
        <v>0</v>
      </c>
      <c r="W148" s="236">
        <f>W149</f>
        <v>296.5</v>
      </c>
      <c r="X148" s="235" t="e">
        <f>SUM(#REF!-W148)</f>
        <v>#REF!</v>
      </c>
      <c r="Y148" s="236">
        <f>Y149</f>
        <v>296.5</v>
      </c>
      <c r="Z148" s="235">
        <f t="shared" si="30"/>
        <v>0</v>
      </c>
      <c r="AA148" s="236">
        <f>AA149</f>
        <v>296.5</v>
      </c>
      <c r="AB148" s="236">
        <f>AB149</f>
        <v>0</v>
      </c>
      <c r="AC148" s="200">
        <f>AC149</f>
        <v>14.3</v>
      </c>
      <c r="AD148" s="351">
        <f>AD149</f>
        <v>14.3</v>
      </c>
      <c r="AE148" s="349">
        <f t="shared" ref="AE148:AE205" si="31">AD148/AC148*100</f>
        <v>100</v>
      </c>
    </row>
    <row r="149" spans="1:31" ht="38.25">
      <c r="A149" s="46" t="s">
        <v>181</v>
      </c>
      <c r="B149" s="258"/>
      <c r="C149" s="76" t="s">
        <v>32</v>
      </c>
      <c r="D149" s="72"/>
      <c r="E149" s="74"/>
      <c r="F149" s="74"/>
      <c r="G149" s="200">
        <f>G150+G152</f>
        <v>296.5</v>
      </c>
      <c r="H149" s="36">
        <f t="shared" si="19"/>
        <v>0</v>
      </c>
      <c r="I149" s="200">
        <f>I150+I152</f>
        <v>296.5</v>
      </c>
      <c r="J149" s="36">
        <f t="shared" si="20"/>
        <v>0</v>
      </c>
      <c r="K149" s="200">
        <f>K150+K152</f>
        <v>296.5</v>
      </c>
      <c r="L149" s="36">
        <f t="shared" si="15"/>
        <v>0</v>
      </c>
      <c r="M149" s="236">
        <f>M150+M152</f>
        <v>296.5</v>
      </c>
      <c r="N149" s="235">
        <f t="shared" si="16"/>
        <v>0</v>
      </c>
      <c r="O149" s="236">
        <f>O150+O152</f>
        <v>296.5</v>
      </c>
      <c r="P149" s="236">
        <f>P150+P152</f>
        <v>0</v>
      </c>
      <c r="Q149" s="236">
        <f>Q150+Q152</f>
        <v>296.5</v>
      </c>
      <c r="R149" s="235" t="e">
        <f>SUM(#REF!-Q149)</f>
        <v>#REF!</v>
      </c>
      <c r="S149" s="236">
        <f>S150+S152</f>
        <v>296.5</v>
      </c>
      <c r="T149" s="235">
        <f t="shared" si="13"/>
        <v>0</v>
      </c>
      <c r="U149" s="236">
        <f>U150+U152</f>
        <v>296.5</v>
      </c>
      <c r="V149" s="235">
        <f t="shared" si="14"/>
        <v>0</v>
      </c>
      <c r="W149" s="236">
        <f>W150+W152</f>
        <v>296.5</v>
      </c>
      <c r="X149" s="235" t="e">
        <f>SUM(#REF!-W149)</f>
        <v>#REF!</v>
      </c>
      <c r="Y149" s="236">
        <f>Y150+Y152</f>
        <v>296.5</v>
      </c>
      <c r="Z149" s="235">
        <f t="shared" si="30"/>
        <v>0</v>
      </c>
      <c r="AA149" s="236">
        <f>AA150+AA152</f>
        <v>296.5</v>
      </c>
      <c r="AB149" s="236">
        <f>AB150+AB152</f>
        <v>0</v>
      </c>
      <c r="AC149" s="200">
        <f>AC150+AC152</f>
        <v>14.3</v>
      </c>
      <c r="AD149" s="351">
        <f>AD150+AD152</f>
        <v>14.3</v>
      </c>
      <c r="AE149" s="349">
        <f t="shared" si="31"/>
        <v>100</v>
      </c>
    </row>
    <row r="150" spans="1:31" ht="25.5">
      <c r="A150" s="49" t="s">
        <v>339</v>
      </c>
      <c r="B150" s="258"/>
      <c r="C150" s="76"/>
      <c r="D150" s="72" t="s">
        <v>340</v>
      </c>
      <c r="E150" s="74"/>
      <c r="F150" s="74"/>
      <c r="G150" s="200">
        <f>G151</f>
        <v>296.5</v>
      </c>
      <c r="H150" s="36">
        <f t="shared" si="19"/>
        <v>0</v>
      </c>
      <c r="I150" s="200">
        <f>I151</f>
        <v>296.5</v>
      </c>
      <c r="J150" s="36">
        <f t="shared" si="20"/>
        <v>0</v>
      </c>
      <c r="K150" s="200">
        <f>K151</f>
        <v>296.5</v>
      </c>
      <c r="L150" s="36">
        <f t="shared" si="15"/>
        <v>0</v>
      </c>
      <c r="M150" s="236">
        <f>M151</f>
        <v>296.5</v>
      </c>
      <c r="N150" s="235">
        <f t="shared" si="16"/>
        <v>0</v>
      </c>
      <c r="O150" s="236">
        <f>O151</f>
        <v>296.5</v>
      </c>
      <c r="P150" s="236">
        <f>P151</f>
        <v>0</v>
      </c>
      <c r="Q150" s="236">
        <f>Q151</f>
        <v>296.5</v>
      </c>
      <c r="R150" s="235" t="e">
        <f>SUM(#REF!-Q150)</f>
        <v>#REF!</v>
      </c>
      <c r="S150" s="236">
        <f>S151</f>
        <v>296.5</v>
      </c>
      <c r="T150" s="235">
        <f t="shared" si="13"/>
        <v>0</v>
      </c>
      <c r="U150" s="236">
        <f>U151</f>
        <v>296.5</v>
      </c>
      <c r="V150" s="235">
        <f t="shared" si="14"/>
        <v>0</v>
      </c>
      <c r="W150" s="236">
        <f>W151</f>
        <v>296.5</v>
      </c>
      <c r="X150" s="235" t="e">
        <f>SUM(#REF!-W150)</f>
        <v>#REF!</v>
      </c>
      <c r="Y150" s="236">
        <f>Y151</f>
        <v>296.5</v>
      </c>
      <c r="Z150" s="235">
        <f t="shared" si="30"/>
        <v>0</v>
      </c>
      <c r="AA150" s="236">
        <f>AA151</f>
        <v>296.5</v>
      </c>
      <c r="AB150" s="236">
        <f>AB151</f>
        <v>0</v>
      </c>
      <c r="AC150" s="200">
        <f>AC151</f>
        <v>14.3</v>
      </c>
      <c r="AD150" s="351">
        <f>AD151</f>
        <v>14.3</v>
      </c>
      <c r="AE150" s="349">
        <f t="shared" si="31"/>
        <v>100</v>
      </c>
    </row>
    <row r="151" spans="1:31" s="41" customFormat="1" ht="24.75" customHeight="1">
      <c r="A151" s="32" t="s">
        <v>341</v>
      </c>
      <c r="B151" s="258"/>
      <c r="C151" s="76"/>
      <c r="D151" s="72" t="s">
        <v>342</v>
      </c>
      <c r="E151" s="74"/>
      <c r="F151" s="74"/>
      <c r="G151" s="200">
        <f>SUM('прил3 '!I122)</f>
        <v>296.5</v>
      </c>
      <c r="H151" s="200">
        <f>SUM('прил3 '!J122)</f>
        <v>0</v>
      </c>
      <c r="I151" s="200">
        <f>SUM('прил3 '!K122)</f>
        <v>296.5</v>
      </c>
      <c r="J151" s="36">
        <f t="shared" si="20"/>
        <v>0</v>
      </c>
      <c r="K151" s="200">
        <f>SUM('прил3 '!M122)</f>
        <v>296.5</v>
      </c>
      <c r="L151" s="36">
        <f t="shared" si="15"/>
        <v>0</v>
      </c>
      <c r="M151" s="236">
        <f>SUM('прил3 '!O122)</f>
        <v>296.5</v>
      </c>
      <c r="N151" s="235">
        <f t="shared" si="16"/>
        <v>0</v>
      </c>
      <c r="O151" s="236">
        <f>SUM('прил3 '!Q122)</f>
        <v>296.5</v>
      </c>
      <c r="P151" s="236">
        <f>SUM('прил3 '!R122)</f>
        <v>0</v>
      </c>
      <c r="Q151" s="236">
        <f>SUM('прил3 '!S122)</f>
        <v>296.5</v>
      </c>
      <c r="R151" s="235" t="e">
        <f>SUM(#REF!-Q151)</f>
        <v>#REF!</v>
      </c>
      <c r="S151" s="236">
        <f>SUM('прил3 '!U122)</f>
        <v>296.5</v>
      </c>
      <c r="T151" s="235">
        <f t="shared" ref="T151:T214" si="32">SUM(U151-S151)</f>
        <v>0</v>
      </c>
      <c r="U151" s="236">
        <f>SUM('прил3 '!W122)</f>
        <v>296.5</v>
      </c>
      <c r="V151" s="235">
        <f t="shared" ref="V151:V214" si="33">SUM(W151-U151)</f>
        <v>0</v>
      </c>
      <c r="W151" s="236">
        <f>SUM('прил3 '!Y122)</f>
        <v>296.5</v>
      </c>
      <c r="X151" s="235" t="e">
        <f>SUM(#REF!-W151)</f>
        <v>#REF!</v>
      </c>
      <c r="Y151" s="236">
        <f>SUM('прил3 '!AA122)</f>
        <v>296.5</v>
      </c>
      <c r="Z151" s="235">
        <f t="shared" si="30"/>
        <v>0</v>
      </c>
      <c r="AA151" s="236">
        <f>SUM('прил3 '!AC122)</f>
        <v>296.5</v>
      </c>
      <c r="AB151" s="236">
        <f>SUM('прил3 '!AD122)</f>
        <v>0</v>
      </c>
      <c r="AC151" s="200">
        <f>SUM('прил3 '!AE122)</f>
        <v>14.3</v>
      </c>
      <c r="AD151" s="351">
        <f>SUM('прил3 '!AF122)</f>
        <v>14.3</v>
      </c>
      <c r="AE151" s="349">
        <f t="shared" si="31"/>
        <v>100</v>
      </c>
    </row>
    <row r="152" spans="1:31" hidden="1">
      <c r="A152" s="49" t="s">
        <v>33</v>
      </c>
      <c r="B152" s="258"/>
      <c r="C152" s="76" t="s">
        <v>32</v>
      </c>
      <c r="D152" s="72" t="s">
        <v>34</v>
      </c>
      <c r="E152" s="74"/>
      <c r="F152" s="74"/>
      <c r="G152" s="37">
        <f>G153</f>
        <v>0</v>
      </c>
      <c r="H152" s="36">
        <f t="shared" si="19"/>
        <v>0</v>
      </c>
      <c r="I152" s="37">
        <f>I153</f>
        <v>0</v>
      </c>
      <c r="J152" s="36">
        <f t="shared" si="20"/>
        <v>0</v>
      </c>
      <c r="K152" s="37">
        <f>K153</f>
        <v>0</v>
      </c>
      <c r="L152" s="36">
        <f t="shared" si="15"/>
        <v>0</v>
      </c>
      <c r="M152" s="236">
        <f>M153</f>
        <v>0</v>
      </c>
      <c r="N152" s="235">
        <f t="shared" si="16"/>
        <v>0</v>
      </c>
      <c r="O152" s="236">
        <f>O153</f>
        <v>0</v>
      </c>
      <c r="P152" s="236">
        <f>P153</f>
        <v>0</v>
      </c>
      <c r="Q152" s="236">
        <f>Q153</f>
        <v>0</v>
      </c>
      <c r="R152" s="235" t="e">
        <f>SUM(#REF!-Q152)</f>
        <v>#REF!</v>
      </c>
      <c r="S152" s="236">
        <f>S153</f>
        <v>0</v>
      </c>
      <c r="T152" s="235">
        <f t="shared" si="32"/>
        <v>0</v>
      </c>
      <c r="U152" s="236">
        <f>U153</f>
        <v>0</v>
      </c>
      <c r="V152" s="235">
        <f t="shared" si="33"/>
        <v>0</v>
      </c>
      <c r="W152" s="236">
        <f>W153</f>
        <v>0</v>
      </c>
      <c r="X152" s="235" t="e">
        <f>SUM(#REF!-W152)</f>
        <v>#REF!</v>
      </c>
      <c r="Y152" s="236">
        <f>Y153</f>
        <v>0</v>
      </c>
      <c r="Z152" s="235">
        <f t="shared" si="30"/>
        <v>0</v>
      </c>
      <c r="AA152" s="236">
        <f>AA153</f>
        <v>0</v>
      </c>
      <c r="AB152" s="236">
        <f>AB153</f>
        <v>0</v>
      </c>
      <c r="AC152" s="200">
        <f>AC153</f>
        <v>0</v>
      </c>
      <c r="AD152" s="351">
        <f>AD153</f>
        <v>0</v>
      </c>
      <c r="AE152" s="349"/>
    </row>
    <row r="153" spans="1:31" hidden="1">
      <c r="A153" s="32" t="s">
        <v>35</v>
      </c>
      <c r="B153" s="258"/>
      <c r="C153" s="76"/>
      <c r="D153" s="72" t="s">
        <v>36</v>
      </c>
      <c r="E153" s="74"/>
      <c r="F153" s="74"/>
      <c r="G153" s="37">
        <v>0</v>
      </c>
      <c r="H153" s="36">
        <f t="shared" si="19"/>
        <v>0</v>
      </c>
      <c r="I153" s="37">
        <v>0</v>
      </c>
      <c r="J153" s="36">
        <f t="shared" si="20"/>
        <v>0</v>
      </c>
      <c r="K153" s="37">
        <v>0</v>
      </c>
      <c r="L153" s="36">
        <f t="shared" si="15"/>
        <v>0</v>
      </c>
      <c r="M153" s="236">
        <v>0</v>
      </c>
      <c r="N153" s="235">
        <f t="shared" si="16"/>
        <v>0</v>
      </c>
      <c r="O153" s="236">
        <v>0</v>
      </c>
      <c r="P153" s="236">
        <v>0</v>
      </c>
      <c r="Q153" s="236">
        <v>0</v>
      </c>
      <c r="R153" s="235" t="e">
        <f>SUM(#REF!-Q153)</f>
        <v>#REF!</v>
      </c>
      <c r="S153" s="236">
        <v>0</v>
      </c>
      <c r="T153" s="235">
        <f t="shared" si="32"/>
        <v>0</v>
      </c>
      <c r="U153" s="236">
        <v>0</v>
      </c>
      <c r="V153" s="235">
        <f t="shared" si="33"/>
        <v>0</v>
      </c>
      <c r="W153" s="236">
        <v>0</v>
      </c>
      <c r="X153" s="235" t="e">
        <f>SUM(#REF!-W153)</f>
        <v>#REF!</v>
      </c>
      <c r="Y153" s="236">
        <v>0</v>
      </c>
      <c r="Z153" s="235">
        <f t="shared" si="30"/>
        <v>0</v>
      </c>
      <c r="AA153" s="236">
        <v>0</v>
      </c>
      <c r="AB153" s="236">
        <v>0</v>
      </c>
      <c r="AC153" s="200">
        <v>0</v>
      </c>
      <c r="AD153" s="351">
        <v>0</v>
      </c>
      <c r="AE153" s="349"/>
    </row>
    <row r="154" spans="1:31" ht="38.25">
      <c r="A154" s="43" t="s">
        <v>65</v>
      </c>
      <c r="B154" s="258"/>
      <c r="C154" s="72" t="s">
        <v>66</v>
      </c>
      <c r="D154" s="77"/>
      <c r="E154" s="74"/>
      <c r="F154" s="74"/>
      <c r="G154" s="200">
        <f t="shared" ref="G154:AD157" si="34">G155</f>
        <v>64.8</v>
      </c>
      <c r="H154" s="36">
        <f t="shared" si="19"/>
        <v>0</v>
      </c>
      <c r="I154" s="200">
        <f t="shared" si="34"/>
        <v>64.8</v>
      </c>
      <c r="J154" s="36">
        <f t="shared" si="20"/>
        <v>0</v>
      </c>
      <c r="K154" s="200">
        <f t="shared" si="34"/>
        <v>64.8</v>
      </c>
      <c r="L154" s="36">
        <f t="shared" si="15"/>
        <v>-10.799999999999997</v>
      </c>
      <c r="M154" s="236">
        <f t="shared" si="34"/>
        <v>54</v>
      </c>
      <c r="N154" s="235">
        <f t="shared" si="16"/>
        <v>0</v>
      </c>
      <c r="O154" s="236">
        <f t="shared" si="34"/>
        <v>54</v>
      </c>
      <c r="P154" s="236">
        <f t="shared" si="34"/>
        <v>0</v>
      </c>
      <c r="Q154" s="236">
        <f t="shared" si="34"/>
        <v>54</v>
      </c>
      <c r="R154" s="235" t="e">
        <f>SUM(#REF!-Q154)</f>
        <v>#REF!</v>
      </c>
      <c r="S154" s="236">
        <f t="shared" si="34"/>
        <v>54</v>
      </c>
      <c r="T154" s="235">
        <f t="shared" si="32"/>
        <v>0</v>
      </c>
      <c r="U154" s="236">
        <f t="shared" si="34"/>
        <v>54</v>
      </c>
      <c r="V154" s="235">
        <f t="shared" si="33"/>
        <v>0</v>
      </c>
      <c r="W154" s="236">
        <f t="shared" si="34"/>
        <v>54</v>
      </c>
      <c r="X154" s="235" t="e">
        <f>SUM(#REF!-W154)</f>
        <v>#REF!</v>
      </c>
      <c r="Y154" s="236">
        <f t="shared" si="34"/>
        <v>54</v>
      </c>
      <c r="Z154" s="235">
        <f t="shared" si="30"/>
        <v>0</v>
      </c>
      <c r="AA154" s="236">
        <f t="shared" si="34"/>
        <v>54</v>
      </c>
      <c r="AB154" s="236">
        <f t="shared" si="34"/>
        <v>0</v>
      </c>
      <c r="AC154" s="200">
        <f t="shared" si="34"/>
        <v>108</v>
      </c>
      <c r="AD154" s="351">
        <f t="shared" si="34"/>
        <v>108</v>
      </c>
      <c r="AE154" s="349">
        <f t="shared" si="31"/>
        <v>100</v>
      </c>
    </row>
    <row r="155" spans="1:31" ht="25.5">
      <c r="A155" s="43" t="s">
        <v>67</v>
      </c>
      <c r="B155" s="258"/>
      <c r="C155" s="72" t="s">
        <v>68</v>
      </c>
      <c r="D155" s="77"/>
      <c r="E155" s="74"/>
      <c r="F155" s="74"/>
      <c r="G155" s="200">
        <f t="shared" si="34"/>
        <v>64.8</v>
      </c>
      <c r="H155" s="36">
        <f t="shared" si="19"/>
        <v>0</v>
      </c>
      <c r="I155" s="200">
        <f t="shared" si="34"/>
        <v>64.8</v>
      </c>
      <c r="J155" s="36">
        <f t="shared" si="20"/>
        <v>0</v>
      </c>
      <c r="K155" s="200">
        <f t="shared" si="34"/>
        <v>64.8</v>
      </c>
      <c r="L155" s="36">
        <f t="shared" si="15"/>
        <v>-10.799999999999997</v>
      </c>
      <c r="M155" s="236">
        <f t="shared" si="34"/>
        <v>54</v>
      </c>
      <c r="N155" s="235">
        <f t="shared" si="16"/>
        <v>0</v>
      </c>
      <c r="O155" s="236">
        <f t="shared" si="34"/>
        <v>54</v>
      </c>
      <c r="P155" s="236">
        <f t="shared" si="34"/>
        <v>0</v>
      </c>
      <c r="Q155" s="236">
        <f t="shared" si="34"/>
        <v>54</v>
      </c>
      <c r="R155" s="235" t="e">
        <f>SUM(#REF!-Q155)</f>
        <v>#REF!</v>
      </c>
      <c r="S155" s="236">
        <f t="shared" si="34"/>
        <v>54</v>
      </c>
      <c r="T155" s="235">
        <f t="shared" si="32"/>
        <v>0</v>
      </c>
      <c r="U155" s="236">
        <f t="shared" si="34"/>
        <v>54</v>
      </c>
      <c r="V155" s="235">
        <f t="shared" si="33"/>
        <v>0</v>
      </c>
      <c r="W155" s="236">
        <f t="shared" si="34"/>
        <v>54</v>
      </c>
      <c r="X155" s="235" t="e">
        <f>SUM(#REF!-W155)</f>
        <v>#REF!</v>
      </c>
      <c r="Y155" s="236">
        <f t="shared" si="34"/>
        <v>54</v>
      </c>
      <c r="Z155" s="235">
        <f t="shared" si="30"/>
        <v>0</v>
      </c>
      <c r="AA155" s="236">
        <f t="shared" si="34"/>
        <v>54</v>
      </c>
      <c r="AB155" s="236">
        <f t="shared" si="34"/>
        <v>0</v>
      </c>
      <c r="AC155" s="200">
        <f t="shared" si="34"/>
        <v>108</v>
      </c>
      <c r="AD155" s="351">
        <f t="shared" si="34"/>
        <v>108</v>
      </c>
      <c r="AE155" s="349">
        <f t="shared" si="31"/>
        <v>100</v>
      </c>
    </row>
    <row r="156" spans="1:31">
      <c r="A156" s="49" t="s">
        <v>69</v>
      </c>
      <c r="B156" s="258"/>
      <c r="C156" s="75" t="s">
        <v>70</v>
      </c>
      <c r="D156" s="72"/>
      <c r="E156" s="74"/>
      <c r="F156" s="74"/>
      <c r="G156" s="200">
        <f t="shared" si="34"/>
        <v>64.8</v>
      </c>
      <c r="H156" s="36">
        <f t="shared" si="19"/>
        <v>0</v>
      </c>
      <c r="I156" s="200">
        <f t="shared" si="34"/>
        <v>64.8</v>
      </c>
      <c r="J156" s="36">
        <f t="shared" si="20"/>
        <v>0</v>
      </c>
      <c r="K156" s="200">
        <f t="shared" si="34"/>
        <v>64.8</v>
      </c>
      <c r="L156" s="36">
        <f t="shared" ref="L156:L220" si="35">SUM(M156-K156)</f>
        <v>-10.799999999999997</v>
      </c>
      <c r="M156" s="236">
        <f t="shared" si="34"/>
        <v>54</v>
      </c>
      <c r="N156" s="235">
        <f t="shared" ref="N156:N220" si="36">SUM(O156-M156)</f>
        <v>0</v>
      </c>
      <c r="O156" s="236">
        <f t="shared" si="34"/>
        <v>54</v>
      </c>
      <c r="P156" s="236">
        <f t="shared" si="34"/>
        <v>0</v>
      </c>
      <c r="Q156" s="236">
        <f t="shared" si="34"/>
        <v>54</v>
      </c>
      <c r="R156" s="235" t="e">
        <f>SUM(#REF!-Q156)</f>
        <v>#REF!</v>
      </c>
      <c r="S156" s="236">
        <f t="shared" si="34"/>
        <v>54</v>
      </c>
      <c r="T156" s="235">
        <f t="shared" si="32"/>
        <v>0</v>
      </c>
      <c r="U156" s="236">
        <f t="shared" si="34"/>
        <v>54</v>
      </c>
      <c r="V156" s="235">
        <f t="shared" si="33"/>
        <v>0</v>
      </c>
      <c r="W156" s="236">
        <f t="shared" si="34"/>
        <v>54</v>
      </c>
      <c r="X156" s="235" t="e">
        <f>SUM(#REF!-W156)</f>
        <v>#REF!</v>
      </c>
      <c r="Y156" s="236">
        <f t="shared" si="34"/>
        <v>54</v>
      </c>
      <c r="Z156" s="235">
        <f t="shared" si="30"/>
        <v>0</v>
      </c>
      <c r="AA156" s="236">
        <f t="shared" si="34"/>
        <v>54</v>
      </c>
      <c r="AB156" s="236">
        <f t="shared" si="34"/>
        <v>0</v>
      </c>
      <c r="AC156" s="200">
        <f t="shared" si="34"/>
        <v>108</v>
      </c>
      <c r="AD156" s="351">
        <f t="shared" si="34"/>
        <v>108</v>
      </c>
      <c r="AE156" s="349">
        <f t="shared" si="31"/>
        <v>100</v>
      </c>
    </row>
    <row r="157" spans="1:31">
      <c r="A157" s="43" t="s">
        <v>71</v>
      </c>
      <c r="B157" s="258"/>
      <c r="C157" s="75"/>
      <c r="D157" s="72" t="s">
        <v>72</v>
      </c>
      <c r="E157" s="74"/>
      <c r="F157" s="74"/>
      <c r="G157" s="200">
        <f t="shared" si="34"/>
        <v>64.8</v>
      </c>
      <c r="H157" s="36">
        <f t="shared" si="19"/>
        <v>0</v>
      </c>
      <c r="I157" s="200">
        <f t="shared" si="34"/>
        <v>64.8</v>
      </c>
      <c r="J157" s="36">
        <f t="shared" si="20"/>
        <v>0</v>
      </c>
      <c r="K157" s="200">
        <f t="shared" si="34"/>
        <v>64.8</v>
      </c>
      <c r="L157" s="36">
        <f t="shared" si="35"/>
        <v>-10.799999999999997</v>
      </c>
      <c r="M157" s="236">
        <f t="shared" si="34"/>
        <v>54</v>
      </c>
      <c r="N157" s="235">
        <f t="shared" si="36"/>
        <v>0</v>
      </c>
      <c r="O157" s="236">
        <f t="shared" si="34"/>
        <v>54</v>
      </c>
      <c r="P157" s="236">
        <f t="shared" si="34"/>
        <v>0</v>
      </c>
      <c r="Q157" s="236">
        <f t="shared" si="34"/>
        <v>54</v>
      </c>
      <c r="R157" s="235" t="e">
        <f>SUM(#REF!-Q157)</f>
        <v>#REF!</v>
      </c>
      <c r="S157" s="236">
        <f t="shared" si="34"/>
        <v>54</v>
      </c>
      <c r="T157" s="235">
        <f t="shared" si="32"/>
        <v>0</v>
      </c>
      <c r="U157" s="236">
        <f t="shared" si="34"/>
        <v>54</v>
      </c>
      <c r="V157" s="235">
        <f t="shared" si="33"/>
        <v>0</v>
      </c>
      <c r="W157" s="236">
        <f t="shared" si="34"/>
        <v>54</v>
      </c>
      <c r="X157" s="235" t="e">
        <f>SUM(#REF!-W157)</f>
        <v>#REF!</v>
      </c>
      <c r="Y157" s="236">
        <f t="shared" si="34"/>
        <v>54</v>
      </c>
      <c r="Z157" s="235">
        <f t="shared" si="30"/>
        <v>0</v>
      </c>
      <c r="AA157" s="236">
        <f t="shared" si="34"/>
        <v>54</v>
      </c>
      <c r="AB157" s="236">
        <f t="shared" si="34"/>
        <v>0</v>
      </c>
      <c r="AC157" s="200">
        <f t="shared" si="34"/>
        <v>108</v>
      </c>
      <c r="AD157" s="351">
        <f t="shared" si="34"/>
        <v>108</v>
      </c>
      <c r="AE157" s="349">
        <f t="shared" si="31"/>
        <v>100</v>
      </c>
    </row>
    <row r="158" spans="1:31">
      <c r="A158" s="46" t="s">
        <v>73</v>
      </c>
      <c r="B158" s="258"/>
      <c r="C158" s="75"/>
      <c r="D158" s="72" t="s">
        <v>74</v>
      </c>
      <c r="E158" s="74"/>
      <c r="F158" s="74"/>
      <c r="G158" s="200">
        <f>SUM('прил3 '!I178)</f>
        <v>64.8</v>
      </c>
      <c r="H158" s="36">
        <f t="shared" si="19"/>
        <v>0</v>
      </c>
      <c r="I158" s="200">
        <f>SUM('прил3 '!K178)</f>
        <v>64.8</v>
      </c>
      <c r="J158" s="36">
        <f t="shared" si="20"/>
        <v>0</v>
      </c>
      <c r="K158" s="200">
        <f>SUM('прил3 '!M178)</f>
        <v>64.8</v>
      </c>
      <c r="L158" s="36">
        <f t="shared" si="35"/>
        <v>-10.799999999999997</v>
      </c>
      <c r="M158" s="236">
        <f>SUM('прил3 '!O178)</f>
        <v>54</v>
      </c>
      <c r="N158" s="235">
        <f t="shared" si="36"/>
        <v>0</v>
      </c>
      <c r="O158" s="236">
        <f>SUM('прил3 '!Q178)</f>
        <v>54</v>
      </c>
      <c r="P158" s="236">
        <f>SUM('прил3 '!R178)</f>
        <v>0</v>
      </c>
      <c r="Q158" s="236">
        <f>SUM('прил3 '!S178)</f>
        <v>54</v>
      </c>
      <c r="R158" s="235" t="e">
        <f>SUM(#REF!-Q158)</f>
        <v>#REF!</v>
      </c>
      <c r="S158" s="236">
        <f>SUM('прил3 '!U178)</f>
        <v>54</v>
      </c>
      <c r="T158" s="235">
        <f t="shared" si="32"/>
        <v>0</v>
      </c>
      <c r="U158" s="236">
        <f>SUM('прил3 '!W178)</f>
        <v>54</v>
      </c>
      <c r="V158" s="235">
        <f t="shared" si="33"/>
        <v>0</v>
      </c>
      <c r="W158" s="236">
        <f>SUM('прил3 '!Y178)</f>
        <v>54</v>
      </c>
      <c r="X158" s="235" t="e">
        <f>SUM(#REF!-W158)</f>
        <v>#REF!</v>
      </c>
      <c r="Y158" s="236">
        <f>SUM('прил3 '!AA178)</f>
        <v>54</v>
      </c>
      <c r="Z158" s="235">
        <f t="shared" si="30"/>
        <v>0</v>
      </c>
      <c r="AA158" s="236">
        <f>SUM('прил3 '!AC178)</f>
        <v>54</v>
      </c>
      <c r="AB158" s="236">
        <f>SUM('прил3 '!AD178)</f>
        <v>0</v>
      </c>
      <c r="AC158" s="200">
        <f>SUM('прил3 '!AE178)</f>
        <v>108</v>
      </c>
      <c r="AD158" s="351">
        <f>SUM('прил3 '!AF178)</f>
        <v>108</v>
      </c>
      <c r="AE158" s="349">
        <f t="shared" si="31"/>
        <v>100</v>
      </c>
    </row>
    <row r="159" spans="1:31" ht="65.25" customHeight="1">
      <c r="A159" s="32" t="s">
        <v>713</v>
      </c>
      <c r="B159" s="258"/>
      <c r="C159" s="258" t="s">
        <v>37</v>
      </c>
      <c r="D159" s="72"/>
      <c r="E159" s="74"/>
      <c r="F159" s="74"/>
      <c r="G159" s="200">
        <f t="shared" ref="G159:AD161" si="37">G160</f>
        <v>27.5</v>
      </c>
      <c r="H159" s="36">
        <f t="shared" si="19"/>
        <v>0</v>
      </c>
      <c r="I159" s="200">
        <f t="shared" si="37"/>
        <v>27.5</v>
      </c>
      <c r="J159" s="36">
        <f t="shared" si="20"/>
        <v>0</v>
      </c>
      <c r="K159" s="200">
        <f t="shared" si="37"/>
        <v>27.5</v>
      </c>
      <c r="L159" s="36">
        <f t="shared" si="35"/>
        <v>0</v>
      </c>
      <c r="M159" s="236">
        <f t="shared" si="37"/>
        <v>27.5</v>
      </c>
      <c r="N159" s="235">
        <f t="shared" si="36"/>
        <v>0</v>
      </c>
      <c r="O159" s="236">
        <f t="shared" si="37"/>
        <v>27.5</v>
      </c>
      <c r="P159" s="236">
        <f t="shared" si="37"/>
        <v>0</v>
      </c>
      <c r="Q159" s="236">
        <f t="shared" si="37"/>
        <v>27.5</v>
      </c>
      <c r="R159" s="235" t="e">
        <f>SUM(#REF!-Q159)</f>
        <v>#REF!</v>
      </c>
      <c r="S159" s="236">
        <f t="shared" si="37"/>
        <v>27.5</v>
      </c>
      <c r="T159" s="235">
        <f t="shared" si="32"/>
        <v>0</v>
      </c>
      <c r="U159" s="236">
        <f t="shared" si="37"/>
        <v>27.5</v>
      </c>
      <c r="V159" s="235">
        <f t="shared" si="33"/>
        <v>0</v>
      </c>
      <c r="W159" s="236">
        <f t="shared" si="37"/>
        <v>27.5</v>
      </c>
      <c r="X159" s="235" t="e">
        <f>SUM(#REF!-W159)</f>
        <v>#REF!</v>
      </c>
      <c r="Y159" s="236">
        <f t="shared" si="37"/>
        <v>27.5</v>
      </c>
      <c r="Z159" s="235">
        <f t="shared" si="30"/>
        <v>0</v>
      </c>
      <c r="AA159" s="236">
        <f t="shared" si="37"/>
        <v>27.5</v>
      </c>
      <c r="AB159" s="236">
        <f t="shared" si="37"/>
        <v>0</v>
      </c>
      <c r="AC159" s="200">
        <f t="shared" si="37"/>
        <v>2</v>
      </c>
      <c r="AD159" s="351">
        <f t="shared" si="37"/>
        <v>2</v>
      </c>
      <c r="AE159" s="349">
        <f t="shared" si="31"/>
        <v>100</v>
      </c>
    </row>
    <row r="160" spans="1:31" ht="63.75">
      <c r="A160" s="32" t="s">
        <v>788</v>
      </c>
      <c r="B160" s="258"/>
      <c r="C160" s="258" t="s">
        <v>38</v>
      </c>
      <c r="D160" s="72"/>
      <c r="E160" s="74"/>
      <c r="F160" s="74"/>
      <c r="G160" s="200">
        <f t="shared" si="37"/>
        <v>27.5</v>
      </c>
      <c r="H160" s="36">
        <f t="shared" si="19"/>
        <v>0</v>
      </c>
      <c r="I160" s="200">
        <f t="shared" si="37"/>
        <v>27.5</v>
      </c>
      <c r="J160" s="36">
        <f t="shared" ref="J160:J224" si="38">SUM(K160-I160)</f>
        <v>0</v>
      </c>
      <c r="K160" s="200">
        <f t="shared" si="37"/>
        <v>27.5</v>
      </c>
      <c r="L160" s="36">
        <f t="shared" si="35"/>
        <v>0</v>
      </c>
      <c r="M160" s="236">
        <f t="shared" si="37"/>
        <v>27.5</v>
      </c>
      <c r="N160" s="235">
        <f t="shared" si="36"/>
        <v>0</v>
      </c>
      <c r="O160" s="236">
        <f t="shared" si="37"/>
        <v>27.5</v>
      </c>
      <c r="P160" s="236">
        <f t="shared" si="37"/>
        <v>0</v>
      </c>
      <c r="Q160" s="236">
        <f t="shared" si="37"/>
        <v>27.5</v>
      </c>
      <c r="R160" s="235" t="e">
        <f>SUM(#REF!-Q160)</f>
        <v>#REF!</v>
      </c>
      <c r="S160" s="236">
        <f t="shared" si="37"/>
        <v>27.5</v>
      </c>
      <c r="T160" s="235">
        <f t="shared" si="32"/>
        <v>0</v>
      </c>
      <c r="U160" s="236">
        <f t="shared" si="37"/>
        <v>27.5</v>
      </c>
      <c r="V160" s="235">
        <f t="shared" si="33"/>
        <v>0</v>
      </c>
      <c r="W160" s="236">
        <f t="shared" si="37"/>
        <v>27.5</v>
      </c>
      <c r="X160" s="235" t="e">
        <f>SUM(#REF!-W160)</f>
        <v>#REF!</v>
      </c>
      <c r="Y160" s="236">
        <f t="shared" si="37"/>
        <v>27.5</v>
      </c>
      <c r="Z160" s="235">
        <f t="shared" si="30"/>
        <v>0</v>
      </c>
      <c r="AA160" s="236">
        <f t="shared" si="37"/>
        <v>27.5</v>
      </c>
      <c r="AB160" s="236">
        <f t="shared" si="37"/>
        <v>0</v>
      </c>
      <c r="AC160" s="200">
        <f t="shared" si="37"/>
        <v>2</v>
      </c>
      <c r="AD160" s="351">
        <f t="shared" si="37"/>
        <v>2</v>
      </c>
      <c r="AE160" s="349">
        <f t="shared" si="31"/>
        <v>100</v>
      </c>
    </row>
    <row r="161" spans="1:31" ht="25.5">
      <c r="A161" s="49" t="s">
        <v>339</v>
      </c>
      <c r="B161" s="258"/>
      <c r="C161" s="258"/>
      <c r="D161" s="72" t="s">
        <v>340</v>
      </c>
      <c r="E161" s="74"/>
      <c r="F161" s="74"/>
      <c r="G161" s="200">
        <f t="shared" si="37"/>
        <v>27.5</v>
      </c>
      <c r="H161" s="36">
        <f t="shared" si="19"/>
        <v>0</v>
      </c>
      <c r="I161" s="200">
        <f t="shared" si="37"/>
        <v>27.5</v>
      </c>
      <c r="J161" s="36">
        <f t="shared" si="38"/>
        <v>0</v>
      </c>
      <c r="K161" s="200">
        <f t="shared" si="37"/>
        <v>27.5</v>
      </c>
      <c r="L161" s="36">
        <f t="shared" si="35"/>
        <v>0</v>
      </c>
      <c r="M161" s="236">
        <f t="shared" si="37"/>
        <v>27.5</v>
      </c>
      <c r="N161" s="235">
        <f t="shared" si="36"/>
        <v>0</v>
      </c>
      <c r="O161" s="236">
        <f t="shared" si="37"/>
        <v>27.5</v>
      </c>
      <c r="P161" s="236">
        <f t="shared" si="37"/>
        <v>0</v>
      </c>
      <c r="Q161" s="236">
        <f t="shared" si="37"/>
        <v>27.5</v>
      </c>
      <c r="R161" s="235" t="e">
        <f>SUM(#REF!-Q161)</f>
        <v>#REF!</v>
      </c>
      <c r="S161" s="236">
        <f t="shared" si="37"/>
        <v>27.5</v>
      </c>
      <c r="T161" s="235">
        <f t="shared" si="32"/>
        <v>0</v>
      </c>
      <c r="U161" s="236">
        <f t="shared" si="37"/>
        <v>27.5</v>
      </c>
      <c r="V161" s="235">
        <f t="shared" si="33"/>
        <v>0</v>
      </c>
      <c r="W161" s="236">
        <f t="shared" si="37"/>
        <v>27.5</v>
      </c>
      <c r="X161" s="235" t="e">
        <f>SUM(#REF!-W161)</f>
        <v>#REF!</v>
      </c>
      <c r="Y161" s="236">
        <f t="shared" si="37"/>
        <v>27.5</v>
      </c>
      <c r="Z161" s="235">
        <f t="shared" si="30"/>
        <v>0</v>
      </c>
      <c r="AA161" s="236">
        <f t="shared" si="37"/>
        <v>27.5</v>
      </c>
      <c r="AB161" s="236">
        <f t="shared" si="37"/>
        <v>0</v>
      </c>
      <c r="AC161" s="200">
        <f t="shared" si="37"/>
        <v>2</v>
      </c>
      <c r="AD161" s="351">
        <f t="shared" si="37"/>
        <v>2</v>
      </c>
      <c r="AE161" s="349">
        <f t="shared" si="31"/>
        <v>100</v>
      </c>
    </row>
    <row r="162" spans="1:31" s="41" customFormat="1" ht="25.5">
      <c r="A162" s="32" t="s">
        <v>341</v>
      </c>
      <c r="B162" s="258"/>
      <c r="C162" s="258"/>
      <c r="D162" s="72" t="s">
        <v>342</v>
      </c>
      <c r="E162" s="74"/>
      <c r="F162" s="74"/>
      <c r="G162" s="200">
        <f>SUM('прил3 '!I128)</f>
        <v>27.5</v>
      </c>
      <c r="H162" s="200">
        <f>SUM('прил3 '!J128)</f>
        <v>0</v>
      </c>
      <c r="I162" s="200">
        <f>SUM('прил3 '!K128)</f>
        <v>27.5</v>
      </c>
      <c r="J162" s="36">
        <f t="shared" si="38"/>
        <v>0</v>
      </c>
      <c r="K162" s="200">
        <f>SUM('прил3 '!M128)</f>
        <v>27.5</v>
      </c>
      <c r="L162" s="36">
        <f t="shared" si="35"/>
        <v>0</v>
      </c>
      <c r="M162" s="236">
        <f>SUM('прил3 '!O128)</f>
        <v>27.5</v>
      </c>
      <c r="N162" s="235">
        <f t="shared" si="36"/>
        <v>0</v>
      </c>
      <c r="O162" s="236">
        <f>SUM('прил3 '!Q128)</f>
        <v>27.5</v>
      </c>
      <c r="P162" s="236">
        <f>SUM('прил3 '!R128)</f>
        <v>0</v>
      </c>
      <c r="Q162" s="236">
        <f>SUM('прил3 '!S128)</f>
        <v>27.5</v>
      </c>
      <c r="R162" s="235" t="e">
        <f>SUM(#REF!-Q162)</f>
        <v>#REF!</v>
      </c>
      <c r="S162" s="236">
        <f>SUM('прил3 '!U128)</f>
        <v>27.5</v>
      </c>
      <c r="T162" s="235">
        <f t="shared" si="32"/>
        <v>0</v>
      </c>
      <c r="U162" s="236">
        <f>SUM('прил3 '!W128)</f>
        <v>27.5</v>
      </c>
      <c r="V162" s="235">
        <f t="shared" si="33"/>
        <v>0</v>
      </c>
      <c r="W162" s="236">
        <f>SUM('прил3 '!Y128)</f>
        <v>27.5</v>
      </c>
      <c r="X162" s="235" t="e">
        <f>SUM(#REF!-W162)</f>
        <v>#REF!</v>
      </c>
      <c r="Y162" s="236">
        <f>SUM('прил3 '!AA128)</f>
        <v>27.5</v>
      </c>
      <c r="Z162" s="235">
        <f t="shared" si="30"/>
        <v>0</v>
      </c>
      <c r="AA162" s="236">
        <f>SUM('прил3 '!AC128)</f>
        <v>27.5</v>
      </c>
      <c r="AB162" s="236">
        <f>SUM('прил3 '!AD128)</f>
        <v>0</v>
      </c>
      <c r="AC162" s="200">
        <f>SUM('прил3 '!AE128)</f>
        <v>2</v>
      </c>
      <c r="AD162" s="351">
        <f>SUM('прил3 '!AF128)</f>
        <v>2</v>
      </c>
      <c r="AE162" s="349">
        <f t="shared" si="31"/>
        <v>100</v>
      </c>
    </row>
    <row r="163" spans="1:31" ht="0.75" customHeight="1">
      <c r="A163" s="32" t="s">
        <v>621</v>
      </c>
      <c r="B163" s="258"/>
      <c r="C163" s="258" t="s">
        <v>75</v>
      </c>
      <c r="D163" s="72"/>
      <c r="E163" s="74"/>
      <c r="F163" s="74"/>
      <c r="G163" s="37">
        <f t="shared" ref="G163:AD165" si="39">G164</f>
        <v>0</v>
      </c>
      <c r="H163" s="36">
        <f t="shared" ref="H163:H231" si="40">I163-G163</f>
        <v>0</v>
      </c>
      <c r="I163" s="37">
        <f t="shared" si="39"/>
        <v>0</v>
      </c>
      <c r="J163" s="36">
        <f t="shared" si="38"/>
        <v>0</v>
      </c>
      <c r="K163" s="37">
        <f t="shared" si="39"/>
        <v>0</v>
      </c>
      <c r="L163" s="36">
        <f t="shared" si="35"/>
        <v>0</v>
      </c>
      <c r="M163" s="236">
        <f t="shared" si="39"/>
        <v>0</v>
      </c>
      <c r="N163" s="235">
        <f t="shared" si="36"/>
        <v>0</v>
      </c>
      <c r="O163" s="236">
        <f t="shared" si="39"/>
        <v>0</v>
      </c>
      <c r="P163" s="236">
        <f t="shared" si="39"/>
        <v>0</v>
      </c>
      <c r="Q163" s="236">
        <f t="shared" si="39"/>
        <v>0</v>
      </c>
      <c r="R163" s="235" t="e">
        <f>SUM(#REF!-Q163)</f>
        <v>#REF!</v>
      </c>
      <c r="S163" s="236">
        <f t="shared" si="39"/>
        <v>0</v>
      </c>
      <c r="T163" s="235">
        <f t="shared" si="32"/>
        <v>0</v>
      </c>
      <c r="U163" s="236">
        <f t="shared" si="39"/>
        <v>0</v>
      </c>
      <c r="V163" s="235">
        <f t="shared" si="33"/>
        <v>0</v>
      </c>
      <c r="W163" s="236">
        <f t="shared" si="39"/>
        <v>0</v>
      </c>
      <c r="X163" s="235" t="e">
        <f>SUM(#REF!-W163)</f>
        <v>#REF!</v>
      </c>
      <c r="Y163" s="236">
        <f t="shared" si="39"/>
        <v>0</v>
      </c>
      <c r="Z163" s="235">
        <f t="shared" si="30"/>
        <v>0</v>
      </c>
      <c r="AA163" s="236">
        <f t="shared" si="39"/>
        <v>0</v>
      </c>
      <c r="AB163" s="236">
        <f t="shared" si="39"/>
        <v>0</v>
      </c>
      <c r="AC163" s="200">
        <f t="shared" si="39"/>
        <v>0</v>
      </c>
      <c r="AD163" s="351">
        <f t="shared" si="39"/>
        <v>0</v>
      </c>
      <c r="AE163" s="349"/>
    </row>
    <row r="164" spans="1:31" ht="38.25" hidden="1">
      <c r="A164" s="32" t="s">
        <v>789</v>
      </c>
      <c r="B164" s="258"/>
      <c r="C164" s="258" t="s">
        <v>76</v>
      </c>
      <c r="D164" s="72"/>
      <c r="E164" s="74"/>
      <c r="F164" s="74"/>
      <c r="G164" s="37">
        <f t="shared" si="39"/>
        <v>0</v>
      </c>
      <c r="H164" s="36">
        <f t="shared" si="40"/>
        <v>0</v>
      </c>
      <c r="I164" s="37">
        <f t="shared" si="39"/>
        <v>0</v>
      </c>
      <c r="J164" s="36">
        <f t="shared" si="38"/>
        <v>0</v>
      </c>
      <c r="K164" s="37">
        <f t="shared" si="39"/>
        <v>0</v>
      </c>
      <c r="L164" s="36">
        <f t="shared" si="35"/>
        <v>0</v>
      </c>
      <c r="M164" s="236">
        <f t="shared" si="39"/>
        <v>0</v>
      </c>
      <c r="N164" s="235">
        <f t="shared" si="36"/>
        <v>0</v>
      </c>
      <c r="O164" s="236">
        <f t="shared" si="39"/>
        <v>0</v>
      </c>
      <c r="P164" s="236">
        <f t="shared" si="39"/>
        <v>0</v>
      </c>
      <c r="Q164" s="236">
        <f t="shared" si="39"/>
        <v>0</v>
      </c>
      <c r="R164" s="235" t="e">
        <f>SUM(#REF!-Q164)</f>
        <v>#REF!</v>
      </c>
      <c r="S164" s="236">
        <f t="shared" si="39"/>
        <v>0</v>
      </c>
      <c r="T164" s="235">
        <f t="shared" si="32"/>
        <v>0</v>
      </c>
      <c r="U164" s="236">
        <f t="shared" si="39"/>
        <v>0</v>
      </c>
      <c r="V164" s="235">
        <f t="shared" si="33"/>
        <v>0</v>
      </c>
      <c r="W164" s="236">
        <f t="shared" si="39"/>
        <v>0</v>
      </c>
      <c r="X164" s="235" t="e">
        <f>SUM(#REF!-W164)</f>
        <v>#REF!</v>
      </c>
      <c r="Y164" s="236">
        <f t="shared" si="39"/>
        <v>0</v>
      </c>
      <c r="Z164" s="235">
        <f t="shared" si="30"/>
        <v>0</v>
      </c>
      <c r="AA164" s="236">
        <f t="shared" si="39"/>
        <v>0</v>
      </c>
      <c r="AB164" s="236">
        <f t="shared" si="39"/>
        <v>0</v>
      </c>
      <c r="AC164" s="200">
        <f t="shared" si="39"/>
        <v>0</v>
      </c>
      <c r="AD164" s="351">
        <f t="shared" si="39"/>
        <v>0</v>
      </c>
      <c r="AE164" s="349"/>
    </row>
    <row r="165" spans="1:31" ht="25.5" hidden="1">
      <c r="A165" s="49" t="s">
        <v>339</v>
      </c>
      <c r="B165" s="258"/>
      <c r="C165" s="258"/>
      <c r="D165" s="72" t="s">
        <v>340</v>
      </c>
      <c r="E165" s="74"/>
      <c r="F165" s="74"/>
      <c r="G165" s="37">
        <f t="shared" si="39"/>
        <v>0</v>
      </c>
      <c r="H165" s="36">
        <f t="shared" si="40"/>
        <v>0</v>
      </c>
      <c r="I165" s="37">
        <f t="shared" si="39"/>
        <v>0</v>
      </c>
      <c r="J165" s="36">
        <f t="shared" si="38"/>
        <v>0</v>
      </c>
      <c r="K165" s="37">
        <f t="shared" si="39"/>
        <v>0</v>
      </c>
      <c r="L165" s="36">
        <f t="shared" si="35"/>
        <v>0</v>
      </c>
      <c r="M165" s="236">
        <f t="shared" si="39"/>
        <v>0</v>
      </c>
      <c r="N165" s="235">
        <f t="shared" si="36"/>
        <v>0</v>
      </c>
      <c r="O165" s="236">
        <f t="shared" si="39"/>
        <v>0</v>
      </c>
      <c r="P165" s="236">
        <f t="shared" si="39"/>
        <v>0</v>
      </c>
      <c r="Q165" s="236">
        <f t="shared" si="39"/>
        <v>0</v>
      </c>
      <c r="R165" s="235" t="e">
        <f>SUM(#REF!-Q165)</f>
        <v>#REF!</v>
      </c>
      <c r="S165" s="236">
        <f t="shared" si="39"/>
        <v>0</v>
      </c>
      <c r="T165" s="235">
        <f t="shared" si="32"/>
        <v>0</v>
      </c>
      <c r="U165" s="236">
        <f t="shared" si="39"/>
        <v>0</v>
      </c>
      <c r="V165" s="235">
        <f t="shared" si="33"/>
        <v>0</v>
      </c>
      <c r="W165" s="236">
        <f t="shared" si="39"/>
        <v>0</v>
      </c>
      <c r="X165" s="235" t="e">
        <f>SUM(#REF!-W165)</f>
        <v>#REF!</v>
      </c>
      <c r="Y165" s="236">
        <f t="shared" si="39"/>
        <v>0</v>
      </c>
      <c r="Z165" s="235">
        <f t="shared" si="30"/>
        <v>0</v>
      </c>
      <c r="AA165" s="236">
        <f t="shared" si="39"/>
        <v>0</v>
      </c>
      <c r="AB165" s="236">
        <f t="shared" si="39"/>
        <v>0</v>
      </c>
      <c r="AC165" s="200">
        <f t="shared" si="39"/>
        <v>0</v>
      </c>
      <c r="AD165" s="351">
        <f t="shared" si="39"/>
        <v>0</v>
      </c>
      <c r="AE165" s="349"/>
    </row>
    <row r="166" spans="1:31" ht="25.5" hidden="1">
      <c r="A166" s="32" t="s">
        <v>341</v>
      </c>
      <c r="B166" s="258"/>
      <c r="C166" s="258"/>
      <c r="D166" s="72" t="s">
        <v>342</v>
      </c>
      <c r="E166" s="74"/>
      <c r="F166" s="74"/>
      <c r="G166" s="37">
        <v>0</v>
      </c>
      <c r="H166" s="36">
        <f t="shared" si="40"/>
        <v>0</v>
      </c>
      <c r="I166" s="37">
        <v>0</v>
      </c>
      <c r="J166" s="36">
        <f t="shared" si="38"/>
        <v>0</v>
      </c>
      <c r="K166" s="37">
        <v>0</v>
      </c>
      <c r="L166" s="36">
        <f t="shared" si="35"/>
        <v>0</v>
      </c>
      <c r="M166" s="236">
        <v>0</v>
      </c>
      <c r="N166" s="235">
        <f t="shared" si="36"/>
        <v>0</v>
      </c>
      <c r="O166" s="236">
        <v>0</v>
      </c>
      <c r="P166" s="236">
        <v>0</v>
      </c>
      <c r="Q166" s="236">
        <v>0</v>
      </c>
      <c r="R166" s="235" t="e">
        <f>SUM(#REF!-Q166)</f>
        <v>#REF!</v>
      </c>
      <c r="S166" s="236">
        <v>0</v>
      </c>
      <c r="T166" s="235">
        <f t="shared" si="32"/>
        <v>0</v>
      </c>
      <c r="U166" s="236">
        <v>0</v>
      </c>
      <c r="V166" s="235">
        <f t="shared" si="33"/>
        <v>0</v>
      </c>
      <c r="W166" s="236">
        <v>0</v>
      </c>
      <c r="X166" s="235" t="e">
        <f>SUM(#REF!-W166)</f>
        <v>#REF!</v>
      </c>
      <c r="Y166" s="236">
        <v>0</v>
      </c>
      <c r="Z166" s="235">
        <f t="shared" si="30"/>
        <v>0</v>
      </c>
      <c r="AA166" s="236">
        <v>0</v>
      </c>
      <c r="AB166" s="236">
        <v>0</v>
      </c>
      <c r="AC166" s="200">
        <v>0</v>
      </c>
      <c r="AD166" s="351">
        <v>0</v>
      </c>
      <c r="AE166" s="349"/>
    </row>
    <row r="167" spans="1:31" ht="38.25">
      <c r="A167" s="32" t="s">
        <v>12</v>
      </c>
      <c r="B167" s="258"/>
      <c r="C167" s="258" t="s">
        <v>13</v>
      </c>
      <c r="D167" s="72"/>
      <c r="E167" s="74"/>
      <c r="F167" s="74"/>
      <c r="G167" s="37">
        <f t="shared" ref="G167:AD169" si="41">G168</f>
        <v>0</v>
      </c>
      <c r="H167" s="36">
        <f t="shared" si="40"/>
        <v>0</v>
      </c>
      <c r="I167" s="37">
        <f t="shared" si="41"/>
        <v>0</v>
      </c>
      <c r="J167" s="36">
        <f t="shared" si="38"/>
        <v>0</v>
      </c>
      <c r="K167" s="37">
        <f t="shared" si="41"/>
        <v>0</v>
      </c>
      <c r="L167" s="36">
        <f t="shared" si="35"/>
        <v>0</v>
      </c>
      <c r="M167" s="236">
        <f t="shared" si="41"/>
        <v>0</v>
      </c>
      <c r="N167" s="235">
        <f t="shared" si="36"/>
        <v>40</v>
      </c>
      <c r="O167" s="236">
        <f t="shared" si="41"/>
        <v>40</v>
      </c>
      <c r="P167" s="236">
        <f t="shared" si="41"/>
        <v>0</v>
      </c>
      <c r="Q167" s="236">
        <f t="shared" si="41"/>
        <v>40</v>
      </c>
      <c r="R167" s="235" t="e">
        <f>SUM(#REF!-Q167)</f>
        <v>#REF!</v>
      </c>
      <c r="S167" s="236">
        <f t="shared" si="41"/>
        <v>40</v>
      </c>
      <c r="T167" s="235">
        <f t="shared" si="32"/>
        <v>0</v>
      </c>
      <c r="U167" s="236">
        <f t="shared" si="41"/>
        <v>40</v>
      </c>
      <c r="V167" s="235">
        <f t="shared" si="33"/>
        <v>0</v>
      </c>
      <c r="W167" s="236">
        <f t="shared" si="41"/>
        <v>40</v>
      </c>
      <c r="X167" s="235" t="e">
        <f>SUM(#REF!-W167)</f>
        <v>#REF!</v>
      </c>
      <c r="Y167" s="236">
        <f t="shared" si="41"/>
        <v>54.6</v>
      </c>
      <c r="Z167" s="235">
        <f t="shared" si="30"/>
        <v>0</v>
      </c>
      <c r="AA167" s="236">
        <f t="shared" si="41"/>
        <v>54.6</v>
      </c>
      <c r="AB167" s="236">
        <f t="shared" si="41"/>
        <v>0</v>
      </c>
      <c r="AC167" s="200">
        <f t="shared" si="41"/>
        <v>86.6</v>
      </c>
      <c r="AD167" s="351">
        <f t="shared" si="41"/>
        <v>86.6</v>
      </c>
      <c r="AE167" s="349">
        <f t="shared" si="31"/>
        <v>100</v>
      </c>
    </row>
    <row r="168" spans="1:31" ht="38.25">
      <c r="A168" s="32" t="s">
        <v>14</v>
      </c>
      <c r="B168" s="258"/>
      <c r="C168" s="258" t="s">
        <v>15</v>
      </c>
      <c r="D168" s="72"/>
      <c r="E168" s="74"/>
      <c r="F168" s="74"/>
      <c r="G168" s="37">
        <f t="shared" si="41"/>
        <v>0</v>
      </c>
      <c r="H168" s="36">
        <f t="shared" si="40"/>
        <v>0</v>
      </c>
      <c r="I168" s="37">
        <f t="shared" si="41"/>
        <v>0</v>
      </c>
      <c r="J168" s="36">
        <f t="shared" si="38"/>
        <v>0</v>
      </c>
      <c r="K168" s="37">
        <f t="shared" si="41"/>
        <v>0</v>
      </c>
      <c r="L168" s="36">
        <f t="shared" si="35"/>
        <v>0</v>
      </c>
      <c r="M168" s="236">
        <f t="shared" si="41"/>
        <v>0</v>
      </c>
      <c r="N168" s="235">
        <f t="shared" si="36"/>
        <v>40</v>
      </c>
      <c r="O168" s="236">
        <f t="shared" si="41"/>
        <v>40</v>
      </c>
      <c r="P168" s="236">
        <f t="shared" si="41"/>
        <v>0</v>
      </c>
      <c r="Q168" s="236">
        <f t="shared" si="41"/>
        <v>40</v>
      </c>
      <c r="R168" s="235" t="e">
        <f>SUM(#REF!-Q168)</f>
        <v>#REF!</v>
      </c>
      <c r="S168" s="236">
        <f t="shared" si="41"/>
        <v>40</v>
      </c>
      <c r="T168" s="235">
        <f t="shared" si="32"/>
        <v>0</v>
      </c>
      <c r="U168" s="236">
        <f t="shared" si="41"/>
        <v>40</v>
      </c>
      <c r="V168" s="235">
        <f t="shared" si="33"/>
        <v>0</v>
      </c>
      <c r="W168" s="236">
        <f t="shared" si="41"/>
        <v>40</v>
      </c>
      <c r="X168" s="235" t="e">
        <f>SUM(#REF!-W168)</f>
        <v>#REF!</v>
      </c>
      <c r="Y168" s="236">
        <f t="shared" si="41"/>
        <v>54.6</v>
      </c>
      <c r="Z168" s="235">
        <f t="shared" si="30"/>
        <v>0</v>
      </c>
      <c r="AA168" s="236">
        <f t="shared" si="41"/>
        <v>54.6</v>
      </c>
      <c r="AB168" s="236">
        <f t="shared" si="41"/>
        <v>0</v>
      </c>
      <c r="AC168" s="200">
        <f t="shared" si="41"/>
        <v>86.6</v>
      </c>
      <c r="AD168" s="351">
        <f t="shared" si="41"/>
        <v>86.6</v>
      </c>
      <c r="AE168" s="349">
        <f t="shared" si="31"/>
        <v>100</v>
      </c>
    </row>
    <row r="169" spans="1:31" ht="25.5">
      <c r="A169" s="49" t="s">
        <v>339</v>
      </c>
      <c r="B169" s="258"/>
      <c r="C169" s="258"/>
      <c r="D169" s="72" t="s">
        <v>340</v>
      </c>
      <c r="E169" s="74"/>
      <c r="F169" s="74"/>
      <c r="G169" s="37">
        <f t="shared" si="41"/>
        <v>0</v>
      </c>
      <c r="H169" s="36">
        <f t="shared" si="40"/>
        <v>0</v>
      </c>
      <c r="I169" s="37">
        <f t="shared" si="41"/>
        <v>0</v>
      </c>
      <c r="J169" s="36">
        <f t="shared" si="38"/>
        <v>0</v>
      </c>
      <c r="K169" s="37">
        <f t="shared" si="41"/>
        <v>0</v>
      </c>
      <c r="L169" s="36">
        <f t="shared" si="35"/>
        <v>0</v>
      </c>
      <c r="M169" s="236">
        <f t="shared" si="41"/>
        <v>0</v>
      </c>
      <c r="N169" s="235">
        <f t="shared" si="36"/>
        <v>40</v>
      </c>
      <c r="O169" s="236">
        <f t="shared" si="41"/>
        <v>40</v>
      </c>
      <c r="P169" s="236">
        <f t="shared" si="41"/>
        <v>0</v>
      </c>
      <c r="Q169" s="236">
        <f t="shared" si="41"/>
        <v>40</v>
      </c>
      <c r="R169" s="235" t="e">
        <f>SUM(#REF!-Q169)</f>
        <v>#REF!</v>
      </c>
      <c r="S169" s="236">
        <f t="shared" si="41"/>
        <v>40</v>
      </c>
      <c r="T169" s="235">
        <f t="shared" si="32"/>
        <v>0</v>
      </c>
      <c r="U169" s="236">
        <f t="shared" si="41"/>
        <v>40</v>
      </c>
      <c r="V169" s="235">
        <f t="shared" si="33"/>
        <v>0</v>
      </c>
      <c r="W169" s="236">
        <f t="shared" si="41"/>
        <v>40</v>
      </c>
      <c r="X169" s="235" t="e">
        <f>SUM(#REF!-W169)</f>
        <v>#REF!</v>
      </c>
      <c r="Y169" s="236">
        <f t="shared" si="41"/>
        <v>54.6</v>
      </c>
      <c r="Z169" s="235">
        <f t="shared" si="30"/>
        <v>0</v>
      </c>
      <c r="AA169" s="236">
        <f t="shared" si="41"/>
        <v>54.6</v>
      </c>
      <c r="AB169" s="236">
        <f t="shared" si="41"/>
        <v>0</v>
      </c>
      <c r="AC169" s="200">
        <f t="shared" si="41"/>
        <v>86.6</v>
      </c>
      <c r="AD169" s="351">
        <f t="shared" si="41"/>
        <v>86.6</v>
      </c>
      <c r="AE169" s="349">
        <f t="shared" si="31"/>
        <v>100</v>
      </c>
    </row>
    <row r="170" spans="1:31" ht="25.5">
      <c r="A170" s="32" t="s">
        <v>341</v>
      </c>
      <c r="B170" s="258"/>
      <c r="C170" s="258"/>
      <c r="D170" s="72" t="s">
        <v>342</v>
      </c>
      <c r="E170" s="74"/>
      <c r="F170" s="74"/>
      <c r="G170" s="37">
        <f>SUM('прил3 '!I186)</f>
        <v>0</v>
      </c>
      <c r="H170" s="36">
        <f t="shared" si="40"/>
        <v>0</v>
      </c>
      <c r="I170" s="37">
        <f>SUM('прил3 '!K186)</f>
        <v>0</v>
      </c>
      <c r="J170" s="36">
        <f t="shared" si="38"/>
        <v>0</v>
      </c>
      <c r="K170" s="37">
        <f>SUM('прил3 '!M186)</f>
        <v>0</v>
      </c>
      <c r="L170" s="36">
        <f t="shared" si="35"/>
        <v>0</v>
      </c>
      <c r="M170" s="236">
        <f>SUM('прил3 '!O186)</f>
        <v>0</v>
      </c>
      <c r="N170" s="235">
        <f t="shared" si="36"/>
        <v>40</v>
      </c>
      <c r="O170" s="236">
        <f>SUM('прил3 '!Q186)</f>
        <v>40</v>
      </c>
      <c r="P170" s="236">
        <f>SUM('прил3 '!R186)</f>
        <v>0</v>
      </c>
      <c r="Q170" s="236">
        <f>SUM('прил3 '!S186)</f>
        <v>40</v>
      </c>
      <c r="R170" s="235" t="e">
        <f>SUM(#REF!-Q170)</f>
        <v>#REF!</v>
      </c>
      <c r="S170" s="236">
        <f>SUM('прил3 '!U186)</f>
        <v>40</v>
      </c>
      <c r="T170" s="235">
        <f t="shared" si="32"/>
        <v>0</v>
      </c>
      <c r="U170" s="236">
        <f>SUM('прил3 '!W186)</f>
        <v>40</v>
      </c>
      <c r="V170" s="235">
        <f t="shared" si="33"/>
        <v>0</v>
      </c>
      <c r="W170" s="236">
        <f>SUM('прил3 '!Y186)</f>
        <v>40</v>
      </c>
      <c r="X170" s="235" t="e">
        <f>SUM(#REF!-W170)</f>
        <v>#REF!</v>
      </c>
      <c r="Y170" s="236">
        <f>SUM('прил3 '!AA186)</f>
        <v>54.6</v>
      </c>
      <c r="Z170" s="235">
        <f t="shared" si="30"/>
        <v>0</v>
      </c>
      <c r="AA170" s="236">
        <f>SUM('прил3 '!AC186)</f>
        <v>54.6</v>
      </c>
      <c r="AB170" s="236">
        <f>SUM('прил3 '!AD186)</f>
        <v>0</v>
      </c>
      <c r="AC170" s="200">
        <f>SUM('прил3 '!AE186+'прил3 '!AE384)</f>
        <v>86.6</v>
      </c>
      <c r="AD170" s="351">
        <f>SUM('прил3 '!AF186+'прил3 '!AF384)</f>
        <v>86.6</v>
      </c>
      <c r="AE170" s="349">
        <f t="shared" si="31"/>
        <v>100</v>
      </c>
    </row>
    <row r="171" spans="1:31">
      <c r="A171" s="32" t="s">
        <v>39</v>
      </c>
      <c r="B171" s="258"/>
      <c r="C171" s="258" t="s">
        <v>40</v>
      </c>
      <c r="D171" s="72"/>
      <c r="E171" s="257"/>
      <c r="F171" s="257"/>
      <c r="G171" s="200">
        <f>G177+G197+G185+G208+G203+G172+G192+G212</f>
        <v>24888.100000000002</v>
      </c>
      <c r="H171" s="36">
        <f t="shared" si="40"/>
        <v>86.200000000000728</v>
      </c>
      <c r="I171" s="200">
        <f>I177+I197+I185+I208+I203+I172+I192+I212</f>
        <v>24974.300000000003</v>
      </c>
      <c r="J171" s="36">
        <f t="shared" si="38"/>
        <v>139.99999999999272</v>
      </c>
      <c r="K171" s="200">
        <f>K177+K197+K185+K208+K203+K172+K192+K212</f>
        <v>25114.299999999996</v>
      </c>
      <c r="L171" s="36">
        <f t="shared" si="35"/>
        <v>62.400000000001455</v>
      </c>
      <c r="M171" s="236">
        <f>M177+M197+M185+M208+M203+M172+M192+M212</f>
        <v>25176.699999999997</v>
      </c>
      <c r="N171" s="235">
        <f t="shared" si="36"/>
        <v>61.200000000000728</v>
      </c>
      <c r="O171" s="236">
        <f>O177+O197+O185+O208+O203+O172+O192+O212</f>
        <v>25237.899999999998</v>
      </c>
      <c r="P171" s="236">
        <f>P177+P197+P185+P208+P203+P172+P192+P212</f>
        <v>0</v>
      </c>
      <c r="Q171" s="236">
        <f>Q177+Q197+Q185+Q208+Q203+Q172+Q192+Q212</f>
        <v>25237.899999999998</v>
      </c>
      <c r="R171" s="235" t="e">
        <f>SUM(#REF!-Q171)</f>
        <v>#REF!</v>
      </c>
      <c r="S171" s="236">
        <f>S177+S197+S185+S208+S203+S172+S192+S212</f>
        <v>25455.400000000009</v>
      </c>
      <c r="T171" s="235">
        <f t="shared" si="32"/>
        <v>35.299999999999272</v>
      </c>
      <c r="U171" s="236">
        <f>U177+U197+U185+U208+U203+U172+U192+U212</f>
        <v>25490.700000000008</v>
      </c>
      <c r="V171" s="235">
        <f t="shared" si="33"/>
        <v>80</v>
      </c>
      <c r="W171" s="236">
        <f>W177+W197+W185+W208+W203+W172+W192+W212</f>
        <v>25570.700000000008</v>
      </c>
      <c r="X171" s="235" t="e">
        <f>SUM(#REF!-W171)</f>
        <v>#REF!</v>
      </c>
      <c r="Y171" s="236">
        <f>Y177+Y197+Y185+Y208+Y203+Y172+Y192+Y212</f>
        <v>26006.300000000007</v>
      </c>
      <c r="Z171" s="235">
        <f t="shared" si="30"/>
        <v>5465.8000000000029</v>
      </c>
      <c r="AA171" s="236">
        <f>AA177+AA197+AA185+AA208+AA203+AA172+AA192+AA212</f>
        <v>31472.100000000009</v>
      </c>
      <c r="AB171" s="236">
        <f>AB177+AB197+AB185+AB208+AB203+AB172+AB192+AB212</f>
        <v>-16.5</v>
      </c>
      <c r="AC171" s="200">
        <f>AC177+AC197+AC185+AC208+AC203+AC172+AC192+AC212</f>
        <v>25525.899999999998</v>
      </c>
      <c r="AD171" s="351">
        <f>AD177+AD197+AD185+AD208+AD203+AD172+AD192+AD212</f>
        <v>23308.400000000001</v>
      </c>
      <c r="AE171" s="349">
        <f t="shared" si="31"/>
        <v>91.312745094198462</v>
      </c>
    </row>
    <row r="172" spans="1:31" ht="25.5">
      <c r="A172" s="32" t="s">
        <v>41</v>
      </c>
      <c r="B172" s="258"/>
      <c r="C172" s="76" t="s">
        <v>42</v>
      </c>
      <c r="D172" s="72"/>
      <c r="E172" s="74"/>
      <c r="F172" s="74"/>
      <c r="G172" s="200">
        <f>G173+G175</f>
        <v>75</v>
      </c>
      <c r="H172" s="36">
        <f t="shared" si="40"/>
        <v>0</v>
      </c>
      <c r="I172" s="200">
        <f>I173+I175</f>
        <v>75</v>
      </c>
      <c r="J172" s="36">
        <f t="shared" si="38"/>
        <v>0</v>
      </c>
      <c r="K172" s="200">
        <f>K173+K175</f>
        <v>75</v>
      </c>
      <c r="L172" s="36">
        <f t="shared" si="35"/>
        <v>0</v>
      </c>
      <c r="M172" s="236">
        <f>M173+M175</f>
        <v>75</v>
      </c>
      <c r="N172" s="235">
        <f t="shared" si="36"/>
        <v>0</v>
      </c>
      <c r="O172" s="236">
        <f>O173+O175</f>
        <v>75</v>
      </c>
      <c r="P172" s="236">
        <f>P173+P175</f>
        <v>0</v>
      </c>
      <c r="Q172" s="236">
        <f>Q173+Q175</f>
        <v>75</v>
      </c>
      <c r="R172" s="235" t="e">
        <f>SUM(#REF!-Q172)</f>
        <v>#REF!</v>
      </c>
      <c r="S172" s="236">
        <f>S173+S175</f>
        <v>75</v>
      </c>
      <c r="T172" s="235">
        <f t="shared" si="32"/>
        <v>0</v>
      </c>
      <c r="U172" s="236">
        <f>U173+U175</f>
        <v>75</v>
      </c>
      <c r="V172" s="235">
        <f t="shared" si="33"/>
        <v>0</v>
      </c>
      <c r="W172" s="236">
        <f>W173+W175</f>
        <v>75</v>
      </c>
      <c r="X172" s="235" t="e">
        <f>SUM(#REF!-W172)</f>
        <v>#REF!</v>
      </c>
      <c r="Y172" s="236">
        <f>Y173+Y175</f>
        <v>75</v>
      </c>
      <c r="Z172" s="235">
        <f t="shared" si="30"/>
        <v>0</v>
      </c>
      <c r="AA172" s="236">
        <f>AA173+AA175</f>
        <v>75</v>
      </c>
      <c r="AB172" s="236">
        <f>AB173+AB175</f>
        <v>0</v>
      </c>
      <c r="AC172" s="200">
        <f>AC173+AC175</f>
        <v>38</v>
      </c>
      <c r="AD172" s="351">
        <f>AD173+AD175</f>
        <v>38</v>
      </c>
      <c r="AE172" s="349">
        <f t="shared" si="31"/>
        <v>100</v>
      </c>
    </row>
    <row r="173" spans="1:31" ht="25.5">
      <c r="A173" s="49" t="s">
        <v>339</v>
      </c>
      <c r="B173" s="258"/>
      <c r="C173" s="76"/>
      <c r="D173" s="72" t="s">
        <v>340</v>
      </c>
      <c r="E173" s="74"/>
      <c r="F173" s="74"/>
      <c r="G173" s="200">
        <f>G174</f>
        <v>75</v>
      </c>
      <c r="H173" s="36">
        <f t="shared" si="40"/>
        <v>0</v>
      </c>
      <c r="I173" s="200">
        <f>I174</f>
        <v>75</v>
      </c>
      <c r="J173" s="36">
        <f t="shared" si="38"/>
        <v>0</v>
      </c>
      <c r="K173" s="200">
        <f>K174</f>
        <v>75</v>
      </c>
      <c r="L173" s="36">
        <f t="shared" si="35"/>
        <v>0</v>
      </c>
      <c r="M173" s="236">
        <f>M174</f>
        <v>75</v>
      </c>
      <c r="N173" s="235">
        <f t="shared" si="36"/>
        <v>0</v>
      </c>
      <c r="O173" s="236">
        <f>O174</f>
        <v>75</v>
      </c>
      <c r="P173" s="236">
        <f>P174</f>
        <v>0</v>
      </c>
      <c r="Q173" s="236">
        <f>Q174</f>
        <v>75</v>
      </c>
      <c r="R173" s="235" t="e">
        <f>SUM(#REF!-Q173)</f>
        <v>#REF!</v>
      </c>
      <c r="S173" s="236">
        <f>S174</f>
        <v>75</v>
      </c>
      <c r="T173" s="235">
        <f t="shared" si="32"/>
        <v>0</v>
      </c>
      <c r="U173" s="236">
        <f>U174</f>
        <v>75</v>
      </c>
      <c r="V173" s="235">
        <f t="shared" si="33"/>
        <v>0</v>
      </c>
      <c r="W173" s="236">
        <f>W174</f>
        <v>75</v>
      </c>
      <c r="X173" s="235" t="e">
        <f>SUM(#REF!-W173)</f>
        <v>#REF!</v>
      </c>
      <c r="Y173" s="236">
        <f>Y174</f>
        <v>75</v>
      </c>
      <c r="Z173" s="235">
        <f t="shared" si="30"/>
        <v>0</v>
      </c>
      <c r="AA173" s="236">
        <f>AA174</f>
        <v>75</v>
      </c>
      <c r="AB173" s="236">
        <f>AB174</f>
        <v>0</v>
      </c>
      <c r="AC173" s="200">
        <f>AC174</f>
        <v>38</v>
      </c>
      <c r="AD173" s="351">
        <f>AD174</f>
        <v>38</v>
      </c>
      <c r="AE173" s="349">
        <f t="shared" si="31"/>
        <v>100</v>
      </c>
    </row>
    <row r="174" spans="1:31" s="41" customFormat="1" ht="24" customHeight="1">
      <c r="A174" s="32" t="s">
        <v>341</v>
      </c>
      <c r="B174" s="258"/>
      <c r="C174" s="76"/>
      <c r="D174" s="72" t="s">
        <v>342</v>
      </c>
      <c r="E174" s="74"/>
      <c r="F174" s="74"/>
      <c r="G174" s="200">
        <f>SUM('прил3 '!I132)</f>
        <v>75</v>
      </c>
      <c r="H174" s="200">
        <f>SUM('прил3 '!J132)</f>
        <v>0</v>
      </c>
      <c r="I174" s="200">
        <f>SUM('прил3 '!K132)</f>
        <v>75</v>
      </c>
      <c r="J174" s="36">
        <f t="shared" si="38"/>
        <v>0</v>
      </c>
      <c r="K174" s="200">
        <f>SUM('прил3 '!M132)</f>
        <v>75</v>
      </c>
      <c r="L174" s="36">
        <f t="shared" si="35"/>
        <v>0</v>
      </c>
      <c r="M174" s="236">
        <f>SUM('прил3 '!O132)</f>
        <v>75</v>
      </c>
      <c r="N174" s="235">
        <f t="shared" si="36"/>
        <v>0</v>
      </c>
      <c r="O174" s="236">
        <f>SUM('прил3 '!Q132)</f>
        <v>75</v>
      </c>
      <c r="P174" s="236">
        <f>SUM('прил3 '!R132)</f>
        <v>0</v>
      </c>
      <c r="Q174" s="236">
        <f>SUM('прил3 '!S132)</f>
        <v>75</v>
      </c>
      <c r="R174" s="235" t="e">
        <f>SUM(#REF!-Q174)</f>
        <v>#REF!</v>
      </c>
      <c r="S174" s="236">
        <f>SUM('прил3 '!U132)</f>
        <v>75</v>
      </c>
      <c r="T174" s="235">
        <f t="shared" si="32"/>
        <v>0</v>
      </c>
      <c r="U174" s="236">
        <f>SUM('прил3 '!W132)</f>
        <v>75</v>
      </c>
      <c r="V174" s="235">
        <f t="shared" si="33"/>
        <v>0</v>
      </c>
      <c r="W174" s="236">
        <f>SUM('прил3 '!Y132)</f>
        <v>75</v>
      </c>
      <c r="X174" s="235" t="e">
        <f>SUM(#REF!-W174)</f>
        <v>#REF!</v>
      </c>
      <c r="Y174" s="236">
        <f>SUM('прил3 '!AA132)</f>
        <v>75</v>
      </c>
      <c r="Z174" s="235">
        <f t="shared" si="30"/>
        <v>0</v>
      </c>
      <c r="AA174" s="236">
        <f>SUM('прил3 '!AC132)</f>
        <v>75</v>
      </c>
      <c r="AB174" s="236">
        <f>SUM('прил3 '!AD132)</f>
        <v>0</v>
      </c>
      <c r="AC174" s="200">
        <f>SUM('прил3 '!AE132)</f>
        <v>38</v>
      </c>
      <c r="AD174" s="351">
        <f>SUM('прил3 '!AF132)</f>
        <v>38</v>
      </c>
      <c r="AE174" s="349">
        <f t="shared" si="31"/>
        <v>100</v>
      </c>
    </row>
    <row r="175" spans="1:31" hidden="1">
      <c r="A175" s="49" t="s">
        <v>354</v>
      </c>
      <c r="B175" s="258"/>
      <c r="C175" s="76"/>
      <c r="D175" s="72" t="s">
        <v>355</v>
      </c>
      <c r="E175" s="74"/>
      <c r="F175" s="74"/>
      <c r="G175" s="37">
        <f>G176</f>
        <v>0</v>
      </c>
      <c r="H175" s="36">
        <f t="shared" si="40"/>
        <v>0</v>
      </c>
      <c r="I175" s="37">
        <f>I176</f>
        <v>0</v>
      </c>
      <c r="J175" s="36">
        <f t="shared" si="38"/>
        <v>0</v>
      </c>
      <c r="K175" s="37">
        <f>K176</f>
        <v>0</v>
      </c>
      <c r="L175" s="36">
        <f t="shared" si="35"/>
        <v>0</v>
      </c>
      <c r="M175" s="236">
        <f>M176</f>
        <v>0</v>
      </c>
      <c r="N175" s="235">
        <f t="shared" si="36"/>
        <v>0</v>
      </c>
      <c r="O175" s="236">
        <f>O176</f>
        <v>0</v>
      </c>
      <c r="P175" s="236">
        <f>P176</f>
        <v>0</v>
      </c>
      <c r="Q175" s="236">
        <f>Q176</f>
        <v>0</v>
      </c>
      <c r="R175" s="235" t="e">
        <f>SUM(#REF!-Q175)</f>
        <v>#REF!</v>
      </c>
      <c r="S175" s="236">
        <f>S176</f>
        <v>0</v>
      </c>
      <c r="T175" s="235">
        <f t="shared" si="32"/>
        <v>0</v>
      </c>
      <c r="U175" s="236">
        <f>U176</f>
        <v>0</v>
      </c>
      <c r="V175" s="235">
        <f t="shared" si="33"/>
        <v>0</v>
      </c>
      <c r="W175" s="236">
        <f>W176</f>
        <v>0</v>
      </c>
      <c r="X175" s="235" t="e">
        <f>SUM(#REF!-W175)</f>
        <v>#REF!</v>
      </c>
      <c r="Y175" s="236">
        <f>Y176</f>
        <v>0</v>
      </c>
      <c r="Z175" s="235">
        <f t="shared" si="30"/>
        <v>0</v>
      </c>
      <c r="AA175" s="236">
        <f>AA176</f>
        <v>0</v>
      </c>
      <c r="AB175" s="236">
        <f>AB176</f>
        <v>0</v>
      </c>
      <c r="AC175" s="200">
        <f>AC176</f>
        <v>0</v>
      </c>
      <c r="AD175" s="351">
        <f>AD176</f>
        <v>0</v>
      </c>
      <c r="AE175" s="349"/>
    </row>
    <row r="176" spans="1:31" ht="38.25" hidden="1">
      <c r="A176" s="46" t="s">
        <v>43</v>
      </c>
      <c r="B176" s="258"/>
      <c r="C176" s="76"/>
      <c r="D176" s="72" t="s">
        <v>44</v>
      </c>
      <c r="E176" s="74"/>
      <c r="F176" s="74"/>
      <c r="G176" s="37">
        <v>0</v>
      </c>
      <c r="H176" s="36">
        <f t="shared" si="40"/>
        <v>0</v>
      </c>
      <c r="I176" s="37">
        <v>0</v>
      </c>
      <c r="J176" s="36">
        <f t="shared" si="38"/>
        <v>0</v>
      </c>
      <c r="K176" s="37">
        <v>0</v>
      </c>
      <c r="L176" s="36">
        <f t="shared" si="35"/>
        <v>0</v>
      </c>
      <c r="M176" s="236">
        <v>0</v>
      </c>
      <c r="N176" s="235">
        <f t="shared" si="36"/>
        <v>0</v>
      </c>
      <c r="O176" s="236">
        <v>0</v>
      </c>
      <c r="P176" s="236">
        <v>0</v>
      </c>
      <c r="Q176" s="236">
        <v>0</v>
      </c>
      <c r="R176" s="235" t="e">
        <f>SUM(#REF!-Q176)</f>
        <v>#REF!</v>
      </c>
      <c r="S176" s="236">
        <v>0</v>
      </c>
      <c r="T176" s="235">
        <f t="shared" si="32"/>
        <v>0</v>
      </c>
      <c r="U176" s="236">
        <v>0</v>
      </c>
      <c r="V176" s="235">
        <f t="shared" si="33"/>
        <v>0</v>
      </c>
      <c r="W176" s="236">
        <v>0</v>
      </c>
      <c r="X176" s="235" t="e">
        <f>SUM(#REF!-W176)</f>
        <v>#REF!</v>
      </c>
      <c r="Y176" s="236">
        <v>0</v>
      </c>
      <c r="Z176" s="235">
        <f t="shared" si="30"/>
        <v>0</v>
      </c>
      <c r="AA176" s="236">
        <v>0</v>
      </c>
      <c r="AB176" s="236">
        <v>0</v>
      </c>
      <c r="AC176" s="200">
        <v>0</v>
      </c>
      <c r="AD176" s="351">
        <v>0</v>
      </c>
      <c r="AE176" s="349"/>
    </row>
    <row r="177" spans="1:31" ht="38.25">
      <c r="A177" s="32" t="s">
        <v>56</v>
      </c>
      <c r="B177" s="258"/>
      <c r="C177" s="258" t="s">
        <v>57</v>
      </c>
      <c r="D177" s="72"/>
      <c r="E177" s="257"/>
      <c r="F177" s="257"/>
      <c r="G177" s="200">
        <f>G178+G180+G182</f>
        <v>16398.7</v>
      </c>
      <c r="H177" s="36">
        <f t="shared" si="40"/>
        <v>0</v>
      </c>
      <c r="I177" s="200">
        <f>I178+I180+I182</f>
        <v>16398.7</v>
      </c>
      <c r="J177" s="36">
        <f t="shared" si="38"/>
        <v>39.999999999996362</v>
      </c>
      <c r="K177" s="200">
        <f>K178+K180+K182</f>
        <v>16438.699999999997</v>
      </c>
      <c r="L177" s="36">
        <f t="shared" si="35"/>
        <v>0</v>
      </c>
      <c r="M177" s="236">
        <f>M178+M180+M182</f>
        <v>16438.699999999997</v>
      </c>
      <c r="N177" s="235">
        <f t="shared" si="36"/>
        <v>0</v>
      </c>
      <c r="O177" s="236">
        <f>O178+O180+O182</f>
        <v>16438.699999999997</v>
      </c>
      <c r="P177" s="236">
        <f>P178+P180+P182</f>
        <v>0</v>
      </c>
      <c r="Q177" s="236">
        <f>Q178+Q180+Q182</f>
        <v>16438.699999999997</v>
      </c>
      <c r="R177" s="235" t="e">
        <f>SUM(#REF!-Q177)</f>
        <v>#REF!</v>
      </c>
      <c r="S177" s="236">
        <f>S178+S180+S182</f>
        <v>17109.200000000004</v>
      </c>
      <c r="T177" s="235">
        <f t="shared" si="32"/>
        <v>0</v>
      </c>
      <c r="U177" s="236">
        <f>U178+U180+U182</f>
        <v>17109.200000000004</v>
      </c>
      <c r="V177" s="235">
        <f t="shared" si="33"/>
        <v>116.5</v>
      </c>
      <c r="W177" s="236">
        <f>W178+W180+W182</f>
        <v>17225.700000000004</v>
      </c>
      <c r="X177" s="235" t="e">
        <f>SUM(#REF!-W177)</f>
        <v>#REF!</v>
      </c>
      <c r="Y177" s="236">
        <f>Y178+Y180+Y182</f>
        <v>17634.900000000001</v>
      </c>
      <c r="Z177" s="235">
        <f t="shared" si="30"/>
        <v>5325.7000000000007</v>
      </c>
      <c r="AA177" s="236">
        <f>AA178+AA180+AA182</f>
        <v>22960.600000000002</v>
      </c>
      <c r="AB177" s="236">
        <f>AB178+AB180+AB182</f>
        <v>0</v>
      </c>
      <c r="AC177" s="200">
        <f>AC178+AC180+AC182</f>
        <v>16560.2</v>
      </c>
      <c r="AD177" s="351">
        <f>AD178+AD180+AD182</f>
        <v>15434</v>
      </c>
      <c r="AE177" s="349">
        <f t="shared" si="31"/>
        <v>93.199357495682406</v>
      </c>
    </row>
    <row r="178" spans="1:31" ht="51">
      <c r="A178" s="43" t="s">
        <v>352</v>
      </c>
      <c r="B178" s="258"/>
      <c r="C178" s="258"/>
      <c r="D178" s="72" t="s">
        <v>335</v>
      </c>
      <c r="E178" s="257"/>
      <c r="F178" s="257"/>
      <c r="G178" s="200">
        <f>G179</f>
        <v>14060.6</v>
      </c>
      <c r="H178" s="36">
        <f t="shared" si="40"/>
        <v>0</v>
      </c>
      <c r="I178" s="200">
        <f>I179</f>
        <v>14060.6</v>
      </c>
      <c r="J178" s="36">
        <f t="shared" si="38"/>
        <v>0</v>
      </c>
      <c r="K178" s="200">
        <f>K179</f>
        <v>14060.6</v>
      </c>
      <c r="L178" s="36">
        <f t="shared" si="35"/>
        <v>0</v>
      </c>
      <c r="M178" s="236">
        <f>M179</f>
        <v>14060.6</v>
      </c>
      <c r="N178" s="235">
        <f t="shared" si="36"/>
        <v>0</v>
      </c>
      <c r="O178" s="236">
        <f>O179</f>
        <v>14060.6</v>
      </c>
      <c r="P178" s="236">
        <f>P179</f>
        <v>0</v>
      </c>
      <c r="Q178" s="236">
        <f>Q179</f>
        <v>14060.6</v>
      </c>
      <c r="R178" s="235" t="e">
        <f>SUM(#REF!-Q178)</f>
        <v>#REF!</v>
      </c>
      <c r="S178" s="236">
        <f>S179</f>
        <v>14694.300000000001</v>
      </c>
      <c r="T178" s="235">
        <f t="shared" si="32"/>
        <v>0</v>
      </c>
      <c r="U178" s="236">
        <f>U179</f>
        <v>14694.300000000001</v>
      </c>
      <c r="V178" s="235">
        <f t="shared" si="33"/>
        <v>0</v>
      </c>
      <c r="W178" s="236">
        <f>W179</f>
        <v>14694.300000000001</v>
      </c>
      <c r="X178" s="235" t="e">
        <f>SUM(#REF!-W178)</f>
        <v>#REF!</v>
      </c>
      <c r="Y178" s="236">
        <f>Y179</f>
        <v>14694.300000000001</v>
      </c>
      <c r="Z178" s="235">
        <f t="shared" si="30"/>
        <v>0</v>
      </c>
      <c r="AA178" s="236">
        <f>AA179</f>
        <v>14694.300000000001</v>
      </c>
      <c r="AB178" s="236">
        <f>AB179</f>
        <v>0</v>
      </c>
      <c r="AC178" s="200">
        <f>AC179</f>
        <v>13525.5</v>
      </c>
      <c r="AD178" s="351">
        <f>AD179</f>
        <v>12533.5</v>
      </c>
      <c r="AE178" s="349">
        <f t="shared" si="31"/>
        <v>92.665705519204465</v>
      </c>
    </row>
    <row r="179" spans="1:31">
      <c r="A179" s="46" t="s">
        <v>16</v>
      </c>
      <c r="B179" s="258"/>
      <c r="C179" s="258"/>
      <c r="D179" s="72" t="s">
        <v>17</v>
      </c>
      <c r="E179" s="257"/>
      <c r="F179" s="257"/>
      <c r="G179" s="200">
        <f>SUM('прил3 '!I147)</f>
        <v>14060.6</v>
      </c>
      <c r="H179" s="36">
        <f t="shared" si="40"/>
        <v>0</v>
      </c>
      <c r="I179" s="200">
        <f>SUM('прил3 '!K147)</f>
        <v>14060.6</v>
      </c>
      <c r="J179" s="36">
        <f t="shared" si="38"/>
        <v>0</v>
      </c>
      <c r="K179" s="200">
        <f>SUM('прил3 '!M147)</f>
        <v>14060.6</v>
      </c>
      <c r="L179" s="36">
        <f t="shared" si="35"/>
        <v>0</v>
      </c>
      <c r="M179" s="236">
        <f>SUM('прил3 '!O147)</f>
        <v>14060.6</v>
      </c>
      <c r="N179" s="235">
        <f t="shared" si="36"/>
        <v>0</v>
      </c>
      <c r="O179" s="236">
        <f>SUM('прил3 '!Q147)</f>
        <v>14060.6</v>
      </c>
      <c r="P179" s="236">
        <f>SUM('прил3 '!R147)</f>
        <v>0</v>
      </c>
      <c r="Q179" s="236">
        <f>SUM('прил3 '!S147)</f>
        <v>14060.6</v>
      </c>
      <c r="R179" s="235" t="e">
        <f>SUM(#REF!-Q179)</f>
        <v>#REF!</v>
      </c>
      <c r="S179" s="236">
        <f>SUM('прил3 '!U147)</f>
        <v>14694.300000000001</v>
      </c>
      <c r="T179" s="235">
        <f t="shared" si="32"/>
        <v>0</v>
      </c>
      <c r="U179" s="236">
        <f>SUM('прил3 '!W147)</f>
        <v>14694.300000000001</v>
      </c>
      <c r="V179" s="235">
        <f t="shared" si="33"/>
        <v>0</v>
      </c>
      <c r="W179" s="236">
        <f>SUM('прил3 '!Y147)</f>
        <v>14694.300000000001</v>
      </c>
      <c r="X179" s="235" t="e">
        <f>SUM(#REF!-W179)</f>
        <v>#REF!</v>
      </c>
      <c r="Y179" s="236">
        <f>SUM('прил3 '!AA147)</f>
        <v>14694.300000000001</v>
      </c>
      <c r="Z179" s="235">
        <f t="shared" si="30"/>
        <v>0</v>
      </c>
      <c r="AA179" s="236">
        <f>SUM('прил3 '!AC147)</f>
        <v>14694.300000000001</v>
      </c>
      <c r="AB179" s="236">
        <f>SUM('прил3 '!AD147)</f>
        <v>0</v>
      </c>
      <c r="AC179" s="200">
        <f>SUM('прил3 '!AE147)</f>
        <v>13525.5</v>
      </c>
      <c r="AD179" s="351">
        <f>SUM('прил3 '!AF147)</f>
        <v>12533.5</v>
      </c>
      <c r="AE179" s="349">
        <f t="shared" si="31"/>
        <v>92.665705519204465</v>
      </c>
    </row>
    <row r="180" spans="1:31" ht="25.5">
      <c r="A180" s="49" t="s">
        <v>339</v>
      </c>
      <c r="B180" s="258"/>
      <c r="C180" s="258"/>
      <c r="D180" s="72" t="s">
        <v>340</v>
      </c>
      <c r="E180" s="257"/>
      <c r="F180" s="257"/>
      <c r="G180" s="200">
        <f>G181</f>
        <v>2323</v>
      </c>
      <c r="H180" s="36">
        <f t="shared" si="40"/>
        <v>0</v>
      </c>
      <c r="I180" s="200">
        <f>I181</f>
        <v>2323</v>
      </c>
      <c r="J180" s="36">
        <f t="shared" si="38"/>
        <v>40</v>
      </c>
      <c r="K180" s="200">
        <f>K181</f>
        <v>2363</v>
      </c>
      <c r="L180" s="36">
        <f t="shared" si="35"/>
        <v>0</v>
      </c>
      <c r="M180" s="236">
        <f>M181</f>
        <v>2363</v>
      </c>
      <c r="N180" s="235">
        <f t="shared" si="36"/>
        <v>0</v>
      </c>
      <c r="O180" s="236">
        <f>O181</f>
        <v>2363</v>
      </c>
      <c r="P180" s="236">
        <f>P181</f>
        <v>0</v>
      </c>
      <c r="Q180" s="236">
        <f>Q181</f>
        <v>2363</v>
      </c>
      <c r="R180" s="235" t="e">
        <f>SUM(#REF!-Q180)</f>
        <v>#REF!</v>
      </c>
      <c r="S180" s="236">
        <f>S181</f>
        <v>2363</v>
      </c>
      <c r="T180" s="235">
        <f t="shared" si="32"/>
        <v>0</v>
      </c>
      <c r="U180" s="236">
        <f>U181</f>
        <v>2363</v>
      </c>
      <c r="V180" s="235">
        <f t="shared" si="33"/>
        <v>116.5</v>
      </c>
      <c r="W180" s="236">
        <f>W181</f>
        <v>2479.5</v>
      </c>
      <c r="X180" s="235" t="e">
        <f>SUM(#REF!-W180)</f>
        <v>#REF!</v>
      </c>
      <c r="Y180" s="236">
        <f>Y181</f>
        <v>2888.7</v>
      </c>
      <c r="Z180" s="235">
        <f t="shared" si="30"/>
        <v>5325.7</v>
      </c>
      <c r="AA180" s="236">
        <f>AA181</f>
        <v>8214.4</v>
      </c>
      <c r="AB180" s="236">
        <f>AB181</f>
        <v>0</v>
      </c>
      <c r="AC180" s="200">
        <f>AC181</f>
        <v>2978</v>
      </c>
      <c r="AD180" s="351">
        <f>AD181</f>
        <v>2843.8</v>
      </c>
      <c r="AE180" s="349">
        <f t="shared" si="31"/>
        <v>95.493619879113496</v>
      </c>
    </row>
    <row r="181" spans="1:31" ht="25.5">
      <c r="A181" s="32" t="s">
        <v>341</v>
      </c>
      <c r="B181" s="258"/>
      <c r="C181" s="258"/>
      <c r="D181" s="72" t="s">
        <v>342</v>
      </c>
      <c r="E181" s="257"/>
      <c r="F181" s="257"/>
      <c r="G181" s="200">
        <f>SUM('прил3 '!I149)</f>
        <v>2323</v>
      </c>
      <c r="H181" s="36">
        <f t="shared" si="40"/>
        <v>0</v>
      </c>
      <c r="I181" s="200">
        <f>SUM('прил3 '!K149)</f>
        <v>2323</v>
      </c>
      <c r="J181" s="36">
        <f t="shared" si="38"/>
        <v>40</v>
      </c>
      <c r="K181" s="200">
        <f>SUM('прил3 '!M149)</f>
        <v>2363</v>
      </c>
      <c r="L181" s="36">
        <f t="shared" si="35"/>
        <v>0</v>
      </c>
      <c r="M181" s="236">
        <f>SUM('прил3 '!O149)</f>
        <v>2363</v>
      </c>
      <c r="N181" s="235">
        <f t="shared" si="36"/>
        <v>0</v>
      </c>
      <c r="O181" s="236">
        <f>SUM('прил3 '!Q149)</f>
        <v>2363</v>
      </c>
      <c r="P181" s="236">
        <f>SUM('прил3 '!R149)</f>
        <v>0</v>
      </c>
      <c r="Q181" s="236">
        <f>SUM('прил3 '!S149)</f>
        <v>2363</v>
      </c>
      <c r="R181" s="235" t="e">
        <f>SUM(#REF!-Q181)</f>
        <v>#REF!</v>
      </c>
      <c r="S181" s="236">
        <f>SUM('прил3 '!U149)</f>
        <v>2363</v>
      </c>
      <c r="T181" s="235">
        <f t="shared" si="32"/>
        <v>0</v>
      </c>
      <c r="U181" s="236">
        <f>SUM('прил3 '!W149)</f>
        <v>2363</v>
      </c>
      <c r="V181" s="235">
        <f t="shared" si="33"/>
        <v>116.5</v>
      </c>
      <c r="W181" s="236">
        <f>SUM('прил3 '!Y149)</f>
        <v>2479.5</v>
      </c>
      <c r="X181" s="235" t="e">
        <f>SUM(#REF!-W181)</f>
        <v>#REF!</v>
      </c>
      <c r="Y181" s="236">
        <f>SUM('прил3 '!AA149)</f>
        <v>2888.7</v>
      </c>
      <c r="Z181" s="235">
        <f t="shared" si="30"/>
        <v>5325.7</v>
      </c>
      <c r="AA181" s="236">
        <f>SUM('прил3 '!AC149)</f>
        <v>8214.4</v>
      </c>
      <c r="AB181" s="236">
        <f>SUM('прил3 '!AD149)</f>
        <v>0</v>
      </c>
      <c r="AC181" s="200">
        <f>SUM('прил3 '!AE149)</f>
        <v>2978</v>
      </c>
      <c r="AD181" s="351">
        <f>SUM('прил3 '!AF149)</f>
        <v>2843.8</v>
      </c>
      <c r="AE181" s="349">
        <f t="shared" si="31"/>
        <v>95.493619879113496</v>
      </c>
    </row>
    <row r="182" spans="1:31">
      <c r="A182" s="49" t="s">
        <v>354</v>
      </c>
      <c r="B182" s="258"/>
      <c r="C182" s="258"/>
      <c r="D182" s="72" t="s">
        <v>355</v>
      </c>
      <c r="E182" s="74"/>
      <c r="F182" s="74"/>
      <c r="G182" s="200">
        <f>G183+G184</f>
        <v>15.1</v>
      </c>
      <c r="H182" s="36">
        <f t="shared" si="40"/>
        <v>0</v>
      </c>
      <c r="I182" s="200">
        <f>I183+I184</f>
        <v>15.1</v>
      </c>
      <c r="J182" s="36">
        <f t="shared" si="38"/>
        <v>0</v>
      </c>
      <c r="K182" s="200">
        <f>K183+K184</f>
        <v>15.1</v>
      </c>
      <c r="L182" s="36">
        <f t="shared" si="35"/>
        <v>0</v>
      </c>
      <c r="M182" s="236">
        <f>M183+M184</f>
        <v>15.1</v>
      </c>
      <c r="N182" s="235">
        <f t="shared" si="36"/>
        <v>0</v>
      </c>
      <c r="O182" s="236">
        <f>O183+O184</f>
        <v>15.1</v>
      </c>
      <c r="P182" s="236">
        <f>P183+P184</f>
        <v>0</v>
      </c>
      <c r="Q182" s="236">
        <f>Q183+Q184</f>
        <v>15.1</v>
      </c>
      <c r="R182" s="235" t="e">
        <f>SUM(#REF!-Q182)</f>
        <v>#REF!</v>
      </c>
      <c r="S182" s="236">
        <f>S183+S184</f>
        <v>51.9</v>
      </c>
      <c r="T182" s="235">
        <f t="shared" si="32"/>
        <v>0</v>
      </c>
      <c r="U182" s="236">
        <f>U183+U184</f>
        <v>51.9</v>
      </c>
      <c r="V182" s="235">
        <f t="shared" si="33"/>
        <v>0</v>
      </c>
      <c r="W182" s="236">
        <f>W183+W184</f>
        <v>51.9</v>
      </c>
      <c r="X182" s="235" t="e">
        <f>SUM(#REF!-W182)</f>
        <v>#REF!</v>
      </c>
      <c r="Y182" s="236">
        <f>Y183+Y184</f>
        <v>51.9</v>
      </c>
      <c r="Z182" s="235">
        <f t="shared" si="30"/>
        <v>0</v>
      </c>
      <c r="AA182" s="236">
        <f>AA183+AA184</f>
        <v>51.9</v>
      </c>
      <c r="AB182" s="236">
        <f>AB183+AB184</f>
        <v>0</v>
      </c>
      <c r="AC182" s="200">
        <f>AC183+AC184</f>
        <v>56.7</v>
      </c>
      <c r="AD182" s="351">
        <f>AD183+AD184</f>
        <v>56.7</v>
      </c>
      <c r="AE182" s="349">
        <f t="shared" si="31"/>
        <v>100</v>
      </c>
    </row>
    <row r="183" spans="1:31">
      <c r="A183" s="32" t="s">
        <v>356</v>
      </c>
      <c r="B183" s="258"/>
      <c r="C183" s="258"/>
      <c r="D183" s="72" t="s">
        <v>0</v>
      </c>
      <c r="E183" s="74"/>
      <c r="F183" s="74"/>
      <c r="G183" s="200">
        <f>SUM('прил3 '!I151)</f>
        <v>15.1</v>
      </c>
      <c r="H183" s="36">
        <f t="shared" si="40"/>
        <v>0</v>
      </c>
      <c r="I183" s="200">
        <f>SUM('прил3 '!K151)</f>
        <v>15.1</v>
      </c>
      <c r="J183" s="36">
        <f t="shared" si="38"/>
        <v>0</v>
      </c>
      <c r="K183" s="200">
        <f>SUM('прил3 '!M151)</f>
        <v>15.1</v>
      </c>
      <c r="L183" s="36">
        <f t="shared" si="35"/>
        <v>0</v>
      </c>
      <c r="M183" s="236">
        <f>SUM('прил3 '!O151)</f>
        <v>15.1</v>
      </c>
      <c r="N183" s="235">
        <f t="shared" si="36"/>
        <v>0</v>
      </c>
      <c r="O183" s="236">
        <f>SUM('прил3 '!Q151)</f>
        <v>15.1</v>
      </c>
      <c r="P183" s="236">
        <f>SUM('прил3 '!R151)</f>
        <v>0</v>
      </c>
      <c r="Q183" s="236">
        <f>SUM('прил3 '!S151)</f>
        <v>15.1</v>
      </c>
      <c r="R183" s="235" t="e">
        <f>SUM(#REF!-Q183)</f>
        <v>#REF!</v>
      </c>
      <c r="S183" s="236">
        <f>SUM('прил3 '!U151)</f>
        <v>51.9</v>
      </c>
      <c r="T183" s="235">
        <f t="shared" si="32"/>
        <v>0</v>
      </c>
      <c r="U183" s="236">
        <f>SUM('прил3 '!W151)</f>
        <v>51.9</v>
      </c>
      <c r="V183" s="235">
        <f t="shared" si="33"/>
        <v>0</v>
      </c>
      <c r="W183" s="236">
        <f>SUM('прил3 '!Y151)</f>
        <v>51.9</v>
      </c>
      <c r="X183" s="235" t="e">
        <f>SUM(#REF!-W183)</f>
        <v>#REF!</v>
      </c>
      <c r="Y183" s="236">
        <f>SUM('прил3 '!AA151)</f>
        <v>51.9</v>
      </c>
      <c r="Z183" s="235">
        <f t="shared" si="30"/>
        <v>0</v>
      </c>
      <c r="AA183" s="236">
        <f>SUM('прил3 '!AC151)</f>
        <v>51.9</v>
      </c>
      <c r="AB183" s="236">
        <f>SUM('прил3 '!AD151)</f>
        <v>0</v>
      </c>
      <c r="AC183" s="200">
        <f>SUM('прил3 '!AE151)</f>
        <v>56.7</v>
      </c>
      <c r="AD183" s="351">
        <f>SUM('прил3 '!AF151)</f>
        <v>56.7</v>
      </c>
      <c r="AE183" s="349">
        <f t="shared" si="31"/>
        <v>100</v>
      </c>
    </row>
    <row r="184" spans="1:31">
      <c r="A184" s="47" t="s">
        <v>54</v>
      </c>
      <c r="B184" s="258"/>
      <c r="C184" s="258"/>
      <c r="D184" s="72" t="s">
        <v>55</v>
      </c>
      <c r="E184" s="74"/>
      <c r="F184" s="74"/>
      <c r="G184" s="37"/>
      <c r="H184" s="36">
        <f t="shared" si="40"/>
        <v>0</v>
      </c>
      <c r="I184" s="37"/>
      <c r="J184" s="36">
        <f t="shared" si="38"/>
        <v>0</v>
      </c>
      <c r="K184" s="37"/>
      <c r="L184" s="36">
        <f t="shared" si="35"/>
        <v>0</v>
      </c>
      <c r="M184" s="236"/>
      <c r="N184" s="235">
        <f t="shared" si="36"/>
        <v>0</v>
      </c>
      <c r="O184" s="236"/>
      <c r="P184" s="236"/>
      <c r="Q184" s="236"/>
      <c r="R184" s="235" t="e">
        <f>SUM(#REF!-Q184)</f>
        <v>#REF!</v>
      </c>
      <c r="S184" s="236"/>
      <c r="T184" s="235">
        <f t="shared" si="32"/>
        <v>0</v>
      </c>
      <c r="U184" s="236"/>
      <c r="V184" s="235">
        <f t="shared" si="33"/>
        <v>0</v>
      </c>
      <c r="W184" s="236"/>
      <c r="X184" s="235" t="e">
        <f>SUM(#REF!-W184)</f>
        <v>#REF!</v>
      </c>
      <c r="Y184" s="236"/>
      <c r="Z184" s="235">
        <f t="shared" si="30"/>
        <v>0</v>
      </c>
      <c r="AA184" s="236"/>
      <c r="AB184" s="236"/>
      <c r="AC184" s="200"/>
      <c r="AD184" s="351"/>
      <c r="AE184" s="349"/>
    </row>
    <row r="185" spans="1:31" ht="42" customHeight="1">
      <c r="A185" s="32" t="s">
        <v>580</v>
      </c>
      <c r="B185" s="258"/>
      <c r="C185" s="246" t="s">
        <v>581</v>
      </c>
      <c r="D185" s="72"/>
      <c r="E185" s="257"/>
      <c r="F185" s="257"/>
      <c r="G185" s="200">
        <f>G186+G188+G190</f>
        <v>4334.2</v>
      </c>
      <c r="H185" s="36">
        <f t="shared" si="40"/>
        <v>86.199999999999818</v>
      </c>
      <c r="I185" s="200">
        <f>I186+I188+I190</f>
        <v>4420.3999999999996</v>
      </c>
      <c r="J185" s="36">
        <f t="shared" si="38"/>
        <v>-5</v>
      </c>
      <c r="K185" s="200">
        <f>K186+K188+K190</f>
        <v>4415.3999999999996</v>
      </c>
      <c r="L185" s="36">
        <f t="shared" si="35"/>
        <v>0</v>
      </c>
      <c r="M185" s="236">
        <f>M186+M188+M190</f>
        <v>4415.3999999999996</v>
      </c>
      <c r="N185" s="235">
        <f t="shared" si="36"/>
        <v>0</v>
      </c>
      <c r="O185" s="236">
        <f>O186+O188+O190</f>
        <v>4415.3999999999996</v>
      </c>
      <c r="P185" s="236">
        <f>P186+P188+P190</f>
        <v>0</v>
      </c>
      <c r="Q185" s="236">
        <f>Q186+Q188+Q190</f>
        <v>4415.3999999999996</v>
      </c>
      <c r="R185" s="235" t="e">
        <f>SUM(#REF!-Q185)</f>
        <v>#REF!</v>
      </c>
      <c r="S185" s="236">
        <f>S186+S188+S190</f>
        <v>4691.7</v>
      </c>
      <c r="T185" s="235">
        <f t="shared" si="32"/>
        <v>0</v>
      </c>
      <c r="U185" s="236">
        <f>U186+U188+U190</f>
        <v>4691.7</v>
      </c>
      <c r="V185" s="235">
        <f t="shared" si="33"/>
        <v>0</v>
      </c>
      <c r="W185" s="236">
        <f>W186+W188+W190</f>
        <v>4691.7</v>
      </c>
      <c r="X185" s="235" t="e">
        <f>SUM(#REF!-W185)</f>
        <v>#REF!</v>
      </c>
      <c r="Y185" s="236">
        <f>Y186+Y188+Y190</f>
        <v>4691.7</v>
      </c>
      <c r="Z185" s="235">
        <f t="shared" si="30"/>
        <v>105</v>
      </c>
      <c r="AA185" s="236">
        <f>AA186+AA188+AA190</f>
        <v>4796.7</v>
      </c>
      <c r="AB185" s="236">
        <f>AB186+AB188+AB190</f>
        <v>1.8</v>
      </c>
      <c r="AC185" s="200">
        <f>AC186+AC188+AC190</f>
        <v>4760.1000000000004</v>
      </c>
      <c r="AD185" s="351">
        <f>AD186+AD188+AD190</f>
        <v>4182.5</v>
      </c>
      <c r="AE185" s="349">
        <f t="shared" si="31"/>
        <v>87.865801138631539</v>
      </c>
    </row>
    <row r="186" spans="1:31" ht="51">
      <c r="A186" s="43" t="s">
        <v>352</v>
      </c>
      <c r="B186" s="258"/>
      <c r="C186" s="258"/>
      <c r="D186" s="72" t="s">
        <v>335</v>
      </c>
      <c r="E186" s="257"/>
      <c r="F186" s="257"/>
      <c r="G186" s="200">
        <f>G187</f>
        <v>4149</v>
      </c>
      <c r="H186" s="36">
        <f t="shared" si="40"/>
        <v>86.199999999999818</v>
      </c>
      <c r="I186" s="200">
        <f>I187</f>
        <v>4235.2</v>
      </c>
      <c r="J186" s="36">
        <f t="shared" si="38"/>
        <v>0</v>
      </c>
      <c r="K186" s="200">
        <f>K187</f>
        <v>4235.2</v>
      </c>
      <c r="L186" s="36">
        <f t="shared" si="35"/>
        <v>0</v>
      </c>
      <c r="M186" s="236">
        <f>M187</f>
        <v>4235.2</v>
      </c>
      <c r="N186" s="235">
        <f t="shared" si="36"/>
        <v>0</v>
      </c>
      <c r="O186" s="236">
        <f>O187</f>
        <v>4235.2</v>
      </c>
      <c r="P186" s="236">
        <f>P187</f>
        <v>0</v>
      </c>
      <c r="Q186" s="236">
        <f>Q187</f>
        <v>4235.2</v>
      </c>
      <c r="R186" s="235" t="e">
        <f>SUM(#REF!-Q186)</f>
        <v>#REF!</v>
      </c>
      <c r="S186" s="236">
        <f>S187</f>
        <v>4511.2</v>
      </c>
      <c r="T186" s="235">
        <f t="shared" si="32"/>
        <v>0</v>
      </c>
      <c r="U186" s="236">
        <f>U187</f>
        <v>4511.2</v>
      </c>
      <c r="V186" s="235">
        <f t="shared" si="33"/>
        <v>0</v>
      </c>
      <c r="W186" s="236">
        <f>W187</f>
        <v>4511.2</v>
      </c>
      <c r="X186" s="235" t="e">
        <f>SUM(#REF!-W186)</f>
        <v>#REF!</v>
      </c>
      <c r="Y186" s="236">
        <f>Y187</f>
        <v>4511.2</v>
      </c>
      <c r="Z186" s="235">
        <f t="shared" si="30"/>
        <v>0</v>
      </c>
      <c r="AA186" s="236">
        <f>AA187</f>
        <v>4511.2</v>
      </c>
      <c r="AB186" s="236">
        <f>AB187</f>
        <v>0</v>
      </c>
      <c r="AC186" s="200">
        <f>AC187</f>
        <v>4450.1000000000004</v>
      </c>
      <c r="AD186" s="351">
        <f>AD187</f>
        <v>3893.1</v>
      </c>
      <c r="AE186" s="349">
        <f t="shared" si="31"/>
        <v>87.483427338711479</v>
      </c>
    </row>
    <row r="187" spans="1:31">
      <c r="A187" s="46" t="s">
        <v>16</v>
      </c>
      <c r="B187" s="258"/>
      <c r="C187" s="258"/>
      <c r="D187" s="72" t="s">
        <v>17</v>
      </c>
      <c r="E187" s="257"/>
      <c r="F187" s="257"/>
      <c r="G187" s="200">
        <f>SUM('прил3 '!I830)</f>
        <v>4149</v>
      </c>
      <c r="H187" s="36">
        <f t="shared" si="40"/>
        <v>86.199999999999818</v>
      </c>
      <c r="I187" s="200">
        <f>SUM('прил3 '!K830)</f>
        <v>4235.2</v>
      </c>
      <c r="J187" s="36">
        <f t="shared" si="38"/>
        <v>0</v>
      </c>
      <c r="K187" s="200">
        <f>SUM('прил3 '!M830)</f>
        <v>4235.2</v>
      </c>
      <c r="L187" s="36">
        <f t="shared" si="35"/>
        <v>0</v>
      </c>
      <c r="M187" s="236">
        <f>SUM('прил3 '!O830)</f>
        <v>4235.2</v>
      </c>
      <c r="N187" s="235">
        <f t="shared" si="36"/>
        <v>0</v>
      </c>
      <c r="O187" s="236">
        <f>SUM('прил3 '!Q830)</f>
        <v>4235.2</v>
      </c>
      <c r="P187" s="236">
        <f>SUM('прил3 '!R830)</f>
        <v>0</v>
      </c>
      <c r="Q187" s="236">
        <f>SUM('прил3 '!S830)</f>
        <v>4235.2</v>
      </c>
      <c r="R187" s="235" t="e">
        <f>SUM(#REF!-Q187)</f>
        <v>#REF!</v>
      </c>
      <c r="S187" s="236">
        <f>SUM('прил3 '!U830)</f>
        <v>4511.2</v>
      </c>
      <c r="T187" s="235">
        <f t="shared" si="32"/>
        <v>0</v>
      </c>
      <c r="U187" s="236">
        <f>SUM('прил3 '!W830)</f>
        <v>4511.2</v>
      </c>
      <c r="V187" s="235">
        <f t="shared" si="33"/>
        <v>0</v>
      </c>
      <c r="W187" s="236">
        <f>SUM('прил3 '!Y830)</f>
        <v>4511.2</v>
      </c>
      <c r="X187" s="235" t="e">
        <f>SUM(#REF!-W187)</f>
        <v>#REF!</v>
      </c>
      <c r="Y187" s="236">
        <f>SUM('прил3 '!AA830)</f>
        <v>4511.2</v>
      </c>
      <c r="Z187" s="235">
        <f t="shared" si="30"/>
        <v>0</v>
      </c>
      <c r="AA187" s="236">
        <f>SUM('прил3 '!AC830)</f>
        <v>4511.2</v>
      </c>
      <c r="AB187" s="236">
        <f>SUM('прил3 '!AD830)</f>
        <v>0</v>
      </c>
      <c r="AC187" s="200">
        <f>SUM('прил3 '!AE830)</f>
        <v>4450.1000000000004</v>
      </c>
      <c r="AD187" s="351">
        <f>SUM('прил3 '!AF830)</f>
        <v>3893.1</v>
      </c>
      <c r="AE187" s="349">
        <f t="shared" si="31"/>
        <v>87.483427338711479</v>
      </c>
    </row>
    <row r="188" spans="1:31" ht="25.5">
      <c r="A188" s="49" t="s">
        <v>339</v>
      </c>
      <c r="B188" s="258"/>
      <c r="C188" s="258"/>
      <c r="D188" s="72" t="s">
        <v>340</v>
      </c>
      <c r="E188" s="257"/>
      <c r="F188" s="257"/>
      <c r="G188" s="200">
        <f>G189</f>
        <v>174.2</v>
      </c>
      <c r="H188" s="36">
        <f t="shared" si="40"/>
        <v>0</v>
      </c>
      <c r="I188" s="200">
        <f>I189</f>
        <v>174.2</v>
      </c>
      <c r="J188" s="36">
        <f t="shared" si="38"/>
        <v>0</v>
      </c>
      <c r="K188" s="200">
        <f>K189</f>
        <v>174.2</v>
      </c>
      <c r="L188" s="36">
        <f t="shared" si="35"/>
        <v>0</v>
      </c>
      <c r="M188" s="236">
        <f>M189</f>
        <v>174.2</v>
      </c>
      <c r="N188" s="235">
        <f t="shared" si="36"/>
        <v>0</v>
      </c>
      <c r="O188" s="236">
        <f>O189</f>
        <v>174.2</v>
      </c>
      <c r="P188" s="236">
        <f>P189</f>
        <v>0</v>
      </c>
      <c r="Q188" s="236">
        <f>Q189</f>
        <v>174.2</v>
      </c>
      <c r="R188" s="235" t="e">
        <f>SUM(#REF!-Q188)</f>
        <v>#REF!</v>
      </c>
      <c r="S188" s="236">
        <f>S189</f>
        <v>174.2</v>
      </c>
      <c r="T188" s="235">
        <f t="shared" si="32"/>
        <v>0</v>
      </c>
      <c r="U188" s="236">
        <f>U189</f>
        <v>174.2</v>
      </c>
      <c r="V188" s="235">
        <f t="shared" si="33"/>
        <v>0</v>
      </c>
      <c r="W188" s="236">
        <f>W189</f>
        <v>174.2</v>
      </c>
      <c r="X188" s="235" t="e">
        <f>SUM(#REF!-W188)</f>
        <v>#REF!</v>
      </c>
      <c r="Y188" s="236">
        <f>Y189</f>
        <v>174.2</v>
      </c>
      <c r="Z188" s="235">
        <f t="shared" si="30"/>
        <v>105</v>
      </c>
      <c r="AA188" s="236">
        <f>AA189</f>
        <v>279.2</v>
      </c>
      <c r="AB188" s="236">
        <f>AB189</f>
        <v>0</v>
      </c>
      <c r="AC188" s="200">
        <f>AC189</f>
        <v>193.2</v>
      </c>
      <c r="AD188" s="351">
        <f>AD189</f>
        <v>172.6</v>
      </c>
      <c r="AE188" s="349">
        <f t="shared" si="31"/>
        <v>89.337474120082817</v>
      </c>
    </row>
    <row r="189" spans="1:31" ht="25.5">
      <c r="A189" s="32" t="s">
        <v>341</v>
      </c>
      <c r="B189" s="258"/>
      <c r="C189" s="258"/>
      <c r="D189" s="72" t="s">
        <v>342</v>
      </c>
      <c r="E189" s="257"/>
      <c r="F189" s="257"/>
      <c r="G189" s="200">
        <f>SUM('прил3 '!I833)</f>
        <v>174.2</v>
      </c>
      <c r="H189" s="36">
        <f t="shared" si="40"/>
        <v>0</v>
      </c>
      <c r="I189" s="200">
        <f>SUM('прил3 '!K833)</f>
        <v>174.2</v>
      </c>
      <c r="J189" s="36">
        <f t="shared" si="38"/>
        <v>0</v>
      </c>
      <c r="K189" s="200">
        <f>SUM('прил3 '!M833)</f>
        <v>174.2</v>
      </c>
      <c r="L189" s="36">
        <f t="shared" si="35"/>
        <v>0</v>
      </c>
      <c r="M189" s="236">
        <f>SUM('прил3 '!O833)</f>
        <v>174.2</v>
      </c>
      <c r="N189" s="235">
        <f t="shared" si="36"/>
        <v>0</v>
      </c>
      <c r="O189" s="236">
        <f>SUM('прил3 '!Q833)</f>
        <v>174.2</v>
      </c>
      <c r="P189" s="236">
        <f>SUM('прил3 '!R833)</f>
        <v>0</v>
      </c>
      <c r="Q189" s="236">
        <f>SUM('прил3 '!S833)</f>
        <v>174.2</v>
      </c>
      <c r="R189" s="235" t="e">
        <f>SUM(#REF!-Q189)</f>
        <v>#REF!</v>
      </c>
      <c r="S189" s="236">
        <f>SUM('прил3 '!U833)</f>
        <v>174.2</v>
      </c>
      <c r="T189" s="235">
        <f t="shared" si="32"/>
        <v>0</v>
      </c>
      <c r="U189" s="236">
        <f>SUM('прил3 '!W833)</f>
        <v>174.2</v>
      </c>
      <c r="V189" s="235">
        <f t="shared" si="33"/>
        <v>0</v>
      </c>
      <c r="W189" s="236">
        <f>SUM('прил3 '!Y833)</f>
        <v>174.2</v>
      </c>
      <c r="X189" s="235" t="e">
        <f>SUM(#REF!-W189)</f>
        <v>#REF!</v>
      </c>
      <c r="Y189" s="236">
        <f>SUM('прил3 '!AA833)</f>
        <v>174.2</v>
      </c>
      <c r="Z189" s="235">
        <f t="shared" si="30"/>
        <v>105</v>
      </c>
      <c r="AA189" s="236">
        <f>SUM('прил3 '!AC833)</f>
        <v>279.2</v>
      </c>
      <c r="AB189" s="236">
        <f>SUM('прил3 '!AD833)</f>
        <v>0</v>
      </c>
      <c r="AC189" s="200">
        <f>SUM('прил3 '!AE833)</f>
        <v>193.2</v>
      </c>
      <c r="AD189" s="351">
        <f>SUM('прил3 '!AF833)</f>
        <v>172.6</v>
      </c>
      <c r="AE189" s="349">
        <f t="shared" si="31"/>
        <v>89.337474120082817</v>
      </c>
    </row>
    <row r="190" spans="1:31">
      <c r="A190" s="49" t="s">
        <v>354</v>
      </c>
      <c r="B190" s="258"/>
      <c r="C190" s="258"/>
      <c r="D190" s="72" t="s">
        <v>355</v>
      </c>
      <c r="E190" s="257"/>
      <c r="F190" s="257"/>
      <c r="G190" s="200">
        <f>G191</f>
        <v>11</v>
      </c>
      <c r="H190" s="36">
        <f t="shared" si="40"/>
        <v>0</v>
      </c>
      <c r="I190" s="200">
        <f>I191</f>
        <v>11</v>
      </c>
      <c r="J190" s="36">
        <f t="shared" si="38"/>
        <v>-5</v>
      </c>
      <c r="K190" s="200">
        <f>K191</f>
        <v>6</v>
      </c>
      <c r="L190" s="36">
        <f t="shared" si="35"/>
        <v>0</v>
      </c>
      <c r="M190" s="236">
        <f>M191</f>
        <v>6</v>
      </c>
      <c r="N190" s="235">
        <f t="shared" si="36"/>
        <v>0</v>
      </c>
      <c r="O190" s="236">
        <f>O191</f>
        <v>6</v>
      </c>
      <c r="P190" s="236">
        <f>P191</f>
        <v>0</v>
      </c>
      <c r="Q190" s="236">
        <f>Q191</f>
        <v>6</v>
      </c>
      <c r="R190" s="235" t="e">
        <f>SUM(#REF!-Q190)</f>
        <v>#REF!</v>
      </c>
      <c r="S190" s="236">
        <f>S191</f>
        <v>6.3</v>
      </c>
      <c r="T190" s="235">
        <f t="shared" si="32"/>
        <v>0</v>
      </c>
      <c r="U190" s="236">
        <f>U191</f>
        <v>6.3</v>
      </c>
      <c r="V190" s="235">
        <f t="shared" si="33"/>
        <v>0</v>
      </c>
      <c r="W190" s="236">
        <f>W191</f>
        <v>6.3</v>
      </c>
      <c r="X190" s="235" t="e">
        <f>SUM(#REF!-W190)</f>
        <v>#REF!</v>
      </c>
      <c r="Y190" s="236">
        <f>Y191</f>
        <v>6.3</v>
      </c>
      <c r="Z190" s="235">
        <f t="shared" si="30"/>
        <v>0</v>
      </c>
      <c r="AA190" s="236">
        <f>AA191</f>
        <v>6.3</v>
      </c>
      <c r="AB190" s="236">
        <f>AB191</f>
        <v>1.8</v>
      </c>
      <c r="AC190" s="200">
        <f>AC191</f>
        <v>116.8</v>
      </c>
      <c r="AD190" s="351">
        <f>AD191</f>
        <v>116.8</v>
      </c>
      <c r="AE190" s="349">
        <f t="shared" si="31"/>
        <v>100</v>
      </c>
    </row>
    <row r="191" spans="1:31">
      <c r="A191" s="32" t="s">
        <v>356</v>
      </c>
      <c r="B191" s="258"/>
      <c r="C191" s="258"/>
      <c r="D191" s="72" t="s">
        <v>0</v>
      </c>
      <c r="E191" s="257"/>
      <c r="F191" s="257"/>
      <c r="G191" s="200">
        <f>SUM('прил3 '!I835)</f>
        <v>11</v>
      </c>
      <c r="H191" s="36">
        <f t="shared" si="40"/>
        <v>0</v>
      </c>
      <c r="I191" s="200">
        <f>SUM('прил3 '!K835)</f>
        <v>11</v>
      </c>
      <c r="J191" s="36">
        <f t="shared" si="38"/>
        <v>-5</v>
      </c>
      <c r="K191" s="200">
        <f>SUM('прил3 '!M835)</f>
        <v>6</v>
      </c>
      <c r="L191" s="36">
        <f t="shared" si="35"/>
        <v>0</v>
      </c>
      <c r="M191" s="236">
        <f>SUM('прил3 '!O835)</f>
        <v>6</v>
      </c>
      <c r="N191" s="235">
        <f t="shared" si="36"/>
        <v>0</v>
      </c>
      <c r="O191" s="236">
        <f>SUM('прил3 '!Q835)</f>
        <v>6</v>
      </c>
      <c r="P191" s="236">
        <f>SUM('прил3 '!R835)</f>
        <v>0</v>
      </c>
      <c r="Q191" s="236">
        <f>SUM('прил3 '!S835)</f>
        <v>6</v>
      </c>
      <c r="R191" s="235" t="e">
        <f>SUM(#REF!-Q191)</f>
        <v>#REF!</v>
      </c>
      <c r="S191" s="236">
        <f>SUM('прил3 '!U835)</f>
        <v>6.3</v>
      </c>
      <c r="T191" s="235">
        <f t="shared" si="32"/>
        <v>0</v>
      </c>
      <c r="U191" s="236">
        <f>SUM('прил3 '!W835)</f>
        <v>6.3</v>
      </c>
      <c r="V191" s="235">
        <f t="shared" si="33"/>
        <v>0</v>
      </c>
      <c r="W191" s="236">
        <f>SUM('прил3 '!Y835)</f>
        <v>6.3</v>
      </c>
      <c r="X191" s="235" t="e">
        <f>SUM(#REF!-W191)</f>
        <v>#REF!</v>
      </c>
      <c r="Y191" s="236">
        <f>SUM('прил3 '!AA835)</f>
        <v>6.3</v>
      </c>
      <c r="Z191" s="235">
        <f t="shared" si="30"/>
        <v>0</v>
      </c>
      <c r="AA191" s="236">
        <f>SUM('прил3 '!AC835)</f>
        <v>6.3</v>
      </c>
      <c r="AB191" s="236">
        <f>SUM('прил3 '!AD835)</f>
        <v>1.8</v>
      </c>
      <c r="AC191" s="200">
        <f>SUM('прил3 '!AE835)</f>
        <v>116.8</v>
      </c>
      <c r="AD191" s="351">
        <f>SUM('прил3 '!AF835)</f>
        <v>116.8</v>
      </c>
      <c r="AE191" s="349">
        <f t="shared" si="31"/>
        <v>100</v>
      </c>
    </row>
    <row r="192" spans="1:31" ht="51">
      <c r="A192" s="32" t="s">
        <v>582</v>
      </c>
      <c r="B192" s="258"/>
      <c r="C192" s="246" t="s">
        <v>583</v>
      </c>
      <c r="D192" s="72"/>
      <c r="E192" s="74"/>
      <c r="F192" s="74"/>
      <c r="G192" s="200">
        <f>SUM('прил3 '!I836)</f>
        <v>731</v>
      </c>
      <c r="H192" s="36">
        <f t="shared" si="40"/>
        <v>0</v>
      </c>
      <c r="I192" s="200">
        <f>SUM('прил3 '!K836)</f>
        <v>731</v>
      </c>
      <c r="J192" s="36">
        <f t="shared" si="38"/>
        <v>5</v>
      </c>
      <c r="K192" s="200">
        <f>SUM('прил3 '!M836)</f>
        <v>736</v>
      </c>
      <c r="L192" s="36">
        <f t="shared" si="35"/>
        <v>0</v>
      </c>
      <c r="M192" s="236">
        <f>SUM('прил3 '!O836)</f>
        <v>736</v>
      </c>
      <c r="N192" s="235">
        <f t="shared" si="36"/>
        <v>0</v>
      </c>
      <c r="O192" s="236">
        <f>SUM('прил3 '!Q836)</f>
        <v>736</v>
      </c>
      <c r="P192" s="236">
        <f>SUM('прил3 '!R836)</f>
        <v>0</v>
      </c>
      <c r="Q192" s="236">
        <f>SUM('прил3 '!S836)</f>
        <v>736</v>
      </c>
      <c r="R192" s="235" t="e">
        <f>SUM(#REF!-Q192)</f>
        <v>#REF!</v>
      </c>
      <c r="S192" s="236">
        <f>SUM('прил3 '!U836)</f>
        <v>459.7</v>
      </c>
      <c r="T192" s="235">
        <f t="shared" si="32"/>
        <v>0</v>
      </c>
      <c r="U192" s="236">
        <f>SUM('прил3 '!W836)</f>
        <v>459.7</v>
      </c>
      <c r="V192" s="235">
        <f t="shared" si="33"/>
        <v>0</v>
      </c>
      <c r="W192" s="236">
        <f>SUM('прил3 '!Y836)</f>
        <v>459.7</v>
      </c>
      <c r="X192" s="235" t="e">
        <f>SUM(#REF!-W192)</f>
        <v>#REF!</v>
      </c>
      <c r="Y192" s="236">
        <f>SUM('прил3 '!AA836)</f>
        <v>459.7</v>
      </c>
      <c r="Z192" s="235">
        <f t="shared" si="30"/>
        <v>0</v>
      </c>
      <c r="AA192" s="236">
        <f>SUM('прил3 '!AC836)</f>
        <v>459.7</v>
      </c>
      <c r="AB192" s="236">
        <f>SUM('прил3 '!AD836)</f>
        <v>0</v>
      </c>
      <c r="AC192" s="200">
        <f>SUM('прил3 '!AE836)</f>
        <v>459.6</v>
      </c>
      <c r="AD192" s="351">
        <f>SUM('прил3 '!AF836)</f>
        <v>459.6</v>
      </c>
      <c r="AE192" s="349">
        <f t="shared" si="31"/>
        <v>100</v>
      </c>
    </row>
    <row r="193" spans="1:31" ht="51">
      <c r="A193" s="43" t="s">
        <v>352</v>
      </c>
      <c r="B193" s="258"/>
      <c r="C193" s="246"/>
      <c r="D193" s="72" t="s">
        <v>335</v>
      </c>
      <c r="E193" s="74"/>
      <c r="F193" s="74"/>
      <c r="G193" s="200">
        <f>SUM('прил3 '!I837)</f>
        <v>731</v>
      </c>
      <c r="H193" s="36">
        <f t="shared" si="40"/>
        <v>0</v>
      </c>
      <c r="I193" s="200">
        <f>SUM('прил3 '!K837)</f>
        <v>731</v>
      </c>
      <c r="J193" s="36">
        <f t="shared" si="38"/>
        <v>0</v>
      </c>
      <c r="K193" s="200">
        <f>SUM('прил3 '!M837)</f>
        <v>731</v>
      </c>
      <c r="L193" s="36">
        <f t="shared" si="35"/>
        <v>0</v>
      </c>
      <c r="M193" s="236">
        <f>SUM('прил3 '!O837)</f>
        <v>731</v>
      </c>
      <c r="N193" s="235">
        <f t="shared" si="36"/>
        <v>0</v>
      </c>
      <c r="O193" s="236">
        <f>SUM('прил3 '!Q837)</f>
        <v>731</v>
      </c>
      <c r="P193" s="236">
        <f>SUM('прил3 '!R837)</f>
        <v>0</v>
      </c>
      <c r="Q193" s="236">
        <f>SUM('прил3 '!S837)</f>
        <v>731</v>
      </c>
      <c r="R193" s="235" t="e">
        <f>SUM(#REF!-Q193)</f>
        <v>#REF!</v>
      </c>
      <c r="S193" s="236">
        <f>SUM('прил3 '!U837)</f>
        <v>455</v>
      </c>
      <c r="T193" s="235">
        <f t="shared" si="32"/>
        <v>0</v>
      </c>
      <c r="U193" s="236">
        <f>SUM('прил3 '!W837)</f>
        <v>455</v>
      </c>
      <c r="V193" s="235">
        <f t="shared" si="33"/>
        <v>0</v>
      </c>
      <c r="W193" s="236">
        <f>SUM('прил3 '!Y837)</f>
        <v>455</v>
      </c>
      <c r="X193" s="235" t="e">
        <f>SUM(#REF!-W193)</f>
        <v>#REF!</v>
      </c>
      <c r="Y193" s="236">
        <f>SUM('прил3 '!AA837)</f>
        <v>455</v>
      </c>
      <c r="Z193" s="235">
        <f t="shared" si="30"/>
        <v>0</v>
      </c>
      <c r="AA193" s="236">
        <f>SUM('прил3 '!AC837)</f>
        <v>455</v>
      </c>
      <c r="AB193" s="236">
        <f>SUM('прил3 '!AD837)</f>
        <v>0</v>
      </c>
      <c r="AC193" s="200">
        <f>SUM('прил3 '!AE837)</f>
        <v>455</v>
      </c>
      <c r="AD193" s="351">
        <f>SUM('прил3 '!AF837)</f>
        <v>455</v>
      </c>
      <c r="AE193" s="349">
        <f t="shared" si="31"/>
        <v>100</v>
      </c>
    </row>
    <row r="194" spans="1:31">
      <c r="A194" s="46" t="s">
        <v>16</v>
      </c>
      <c r="B194" s="258"/>
      <c r="C194" s="246"/>
      <c r="D194" s="72" t="s">
        <v>17</v>
      </c>
      <c r="E194" s="74"/>
      <c r="F194" s="74"/>
      <c r="G194" s="200">
        <f>SUM('прил3 '!I838)</f>
        <v>731</v>
      </c>
      <c r="H194" s="36">
        <f t="shared" si="40"/>
        <v>0</v>
      </c>
      <c r="I194" s="200">
        <f>SUM('прил3 '!K838)</f>
        <v>731</v>
      </c>
      <c r="J194" s="36">
        <f t="shared" si="38"/>
        <v>0</v>
      </c>
      <c r="K194" s="200">
        <f>SUM('прил3 '!M838)</f>
        <v>731</v>
      </c>
      <c r="L194" s="36">
        <f t="shared" si="35"/>
        <v>0</v>
      </c>
      <c r="M194" s="236">
        <f>SUM('прил3 '!O838)</f>
        <v>731</v>
      </c>
      <c r="N194" s="235">
        <f t="shared" si="36"/>
        <v>0</v>
      </c>
      <c r="O194" s="236">
        <f>SUM('прил3 '!Q838)</f>
        <v>731</v>
      </c>
      <c r="P194" s="236">
        <f>SUM('прил3 '!R838)</f>
        <v>0</v>
      </c>
      <c r="Q194" s="236">
        <f>SUM('прил3 '!S838)</f>
        <v>731</v>
      </c>
      <c r="R194" s="235" t="e">
        <f>SUM(#REF!-Q194)</f>
        <v>#REF!</v>
      </c>
      <c r="S194" s="236">
        <f>SUM('прил3 '!U838)</f>
        <v>455</v>
      </c>
      <c r="T194" s="235">
        <f t="shared" si="32"/>
        <v>0</v>
      </c>
      <c r="U194" s="236">
        <f>SUM('прил3 '!W838)</f>
        <v>455</v>
      </c>
      <c r="V194" s="235">
        <f t="shared" si="33"/>
        <v>0</v>
      </c>
      <c r="W194" s="236">
        <f>SUM('прил3 '!Y838)</f>
        <v>455</v>
      </c>
      <c r="X194" s="235" t="e">
        <f>SUM(#REF!-W194)</f>
        <v>#REF!</v>
      </c>
      <c r="Y194" s="236">
        <f>SUM('прил3 '!AA838)</f>
        <v>455</v>
      </c>
      <c r="Z194" s="235">
        <f t="shared" si="30"/>
        <v>0</v>
      </c>
      <c r="AA194" s="236">
        <f>SUM('прил3 '!AC838)</f>
        <v>455</v>
      </c>
      <c r="AB194" s="236">
        <f>SUM('прил3 '!AD838)</f>
        <v>0</v>
      </c>
      <c r="AC194" s="200">
        <f>SUM('прил3 '!AE838)</f>
        <v>455</v>
      </c>
      <c r="AD194" s="351">
        <f>SUM('прил3 '!AF838)</f>
        <v>455</v>
      </c>
      <c r="AE194" s="349">
        <f t="shared" si="31"/>
        <v>100</v>
      </c>
    </row>
    <row r="195" spans="1:31">
      <c r="A195" s="49" t="s">
        <v>354</v>
      </c>
      <c r="B195" s="258"/>
      <c r="C195" s="246"/>
      <c r="D195" s="72" t="s">
        <v>355</v>
      </c>
      <c r="E195" s="74"/>
      <c r="F195" s="74"/>
      <c r="G195" s="37">
        <f>SUM('прил3 '!I839)</f>
        <v>0</v>
      </c>
      <c r="H195" s="36">
        <f t="shared" si="40"/>
        <v>0</v>
      </c>
      <c r="I195" s="37">
        <f>SUM('прил3 '!K839)</f>
        <v>0</v>
      </c>
      <c r="J195" s="36">
        <f t="shared" si="38"/>
        <v>5</v>
      </c>
      <c r="K195" s="37">
        <f>SUM('прил3 '!M839)</f>
        <v>5</v>
      </c>
      <c r="L195" s="36">
        <f t="shared" si="35"/>
        <v>0</v>
      </c>
      <c r="M195" s="236">
        <f>SUM('прил3 '!O839)</f>
        <v>5</v>
      </c>
      <c r="N195" s="235">
        <f t="shared" si="36"/>
        <v>0</v>
      </c>
      <c r="O195" s="236">
        <f>SUM('прил3 '!Q839)</f>
        <v>5</v>
      </c>
      <c r="P195" s="236">
        <f>SUM('прил3 '!R839)</f>
        <v>0</v>
      </c>
      <c r="Q195" s="236">
        <f>SUM('прил3 '!S839)</f>
        <v>5</v>
      </c>
      <c r="R195" s="235" t="e">
        <f>SUM(#REF!-Q195)</f>
        <v>#REF!</v>
      </c>
      <c r="S195" s="236">
        <f>SUM('прил3 '!U839)</f>
        <v>4.7</v>
      </c>
      <c r="T195" s="235">
        <f t="shared" si="32"/>
        <v>0</v>
      </c>
      <c r="U195" s="236">
        <f>SUM('прил3 '!W839)</f>
        <v>4.7</v>
      </c>
      <c r="V195" s="235">
        <f t="shared" si="33"/>
        <v>0</v>
      </c>
      <c r="W195" s="236">
        <f>SUM('прил3 '!Y839)</f>
        <v>4.7</v>
      </c>
      <c r="X195" s="235" t="e">
        <f>SUM(#REF!-W195)</f>
        <v>#REF!</v>
      </c>
      <c r="Y195" s="236">
        <f>SUM('прил3 '!AA839)</f>
        <v>4.7</v>
      </c>
      <c r="Z195" s="235">
        <f t="shared" si="30"/>
        <v>0</v>
      </c>
      <c r="AA195" s="236">
        <f>SUM('прил3 '!AC839)</f>
        <v>4.7</v>
      </c>
      <c r="AB195" s="236">
        <f>SUM('прил3 '!AD839)</f>
        <v>0</v>
      </c>
      <c r="AC195" s="200">
        <f>SUM('прил3 '!AE839)</f>
        <v>4.5999999999999996</v>
      </c>
      <c r="AD195" s="351">
        <f>SUM('прил3 '!AF839)</f>
        <v>4.5999999999999996</v>
      </c>
      <c r="AE195" s="349">
        <f t="shared" si="31"/>
        <v>100</v>
      </c>
    </row>
    <row r="196" spans="1:31">
      <c r="A196" s="32" t="s">
        <v>356</v>
      </c>
      <c r="B196" s="258"/>
      <c r="C196" s="246"/>
      <c r="D196" s="72" t="s">
        <v>0</v>
      </c>
      <c r="E196" s="74"/>
      <c r="F196" s="74"/>
      <c r="G196" s="37">
        <f>SUM('прил3 '!I840)</f>
        <v>0</v>
      </c>
      <c r="H196" s="36">
        <f t="shared" si="40"/>
        <v>0</v>
      </c>
      <c r="I196" s="37">
        <f>SUM('прил3 '!K840)</f>
        <v>0</v>
      </c>
      <c r="J196" s="36">
        <f t="shared" si="38"/>
        <v>5</v>
      </c>
      <c r="K196" s="37">
        <f>SUM('прил3 '!M840)</f>
        <v>5</v>
      </c>
      <c r="L196" s="36">
        <f t="shared" si="35"/>
        <v>0</v>
      </c>
      <c r="M196" s="236">
        <f>SUM('прил3 '!O840)</f>
        <v>5</v>
      </c>
      <c r="N196" s="235">
        <f t="shared" si="36"/>
        <v>0</v>
      </c>
      <c r="O196" s="236">
        <f>SUM('прил3 '!Q840)</f>
        <v>5</v>
      </c>
      <c r="P196" s="236">
        <f>SUM('прил3 '!R840)</f>
        <v>0</v>
      </c>
      <c r="Q196" s="236">
        <f>SUM('прил3 '!S840)</f>
        <v>5</v>
      </c>
      <c r="R196" s="235" t="e">
        <f>SUM(#REF!-Q196)</f>
        <v>#REF!</v>
      </c>
      <c r="S196" s="236">
        <f>SUM('прил3 '!U840)</f>
        <v>4.7</v>
      </c>
      <c r="T196" s="235">
        <f t="shared" si="32"/>
        <v>0</v>
      </c>
      <c r="U196" s="236">
        <f>SUM('прил3 '!W840)</f>
        <v>4.7</v>
      </c>
      <c r="V196" s="235">
        <f t="shared" si="33"/>
        <v>0</v>
      </c>
      <c r="W196" s="236">
        <f>SUM('прил3 '!Y840)</f>
        <v>4.7</v>
      </c>
      <c r="X196" s="235" t="e">
        <f>SUM(#REF!-W196)</f>
        <v>#REF!</v>
      </c>
      <c r="Y196" s="236">
        <f>SUM('прил3 '!AA840)</f>
        <v>4.7</v>
      </c>
      <c r="Z196" s="235">
        <f t="shared" si="30"/>
        <v>0</v>
      </c>
      <c r="AA196" s="236">
        <f>SUM('прил3 '!AC840)</f>
        <v>4.7</v>
      </c>
      <c r="AB196" s="236">
        <f>SUM('прил3 '!AD840)</f>
        <v>0</v>
      </c>
      <c r="AC196" s="200">
        <f>SUM('прил3 '!AE840)</f>
        <v>4.5999999999999996</v>
      </c>
      <c r="AD196" s="351">
        <f>SUM('прил3 '!AF840)</f>
        <v>4.5999999999999996</v>
      </c>
      <c r="AE196" s="349">
        <f t="shared" si="31"/>
        <v>100</v>
      </c>
    </row>
    <row r="197" spans="1:31">
      <c r="A197" s="247" t="s">
        <v>58</v>
      </c>
      <c r="B197" s="258"/>
      <c r="C197" s="246" t="s">
        <v>59</v>
      </c>
      <c r="D197" s="72"/>
      <c r="E197" s="257"/>
      <c r="F197" s="257"/>
      <c r="G197" s="200">
        <f>G198+G200</f>
        <v>1497.2</v>
      </c>
      <c r="H197" s="36">
        <f t="shared" si="40"/>
        <v>0</v>
      </c>
      <c r="I197" s="200">
        <f>I198+I200</f>
        <v>1497.2</v>
      </c>
      <c r="J197" s="36">
        <f t="shared" si="38"/>
        <v>61.099999999999909</v>
      </c>
      <c r="K197" s="200">
        <f>K198+K200</f>
        <v>1558.3</v>
      </c>
      <c r="L197" s="36">
        <f t="shared" si="35"/>
        <v>0</v>
      </c>
      <c r="M197" s="236">
        <f>M198+M200</f>
        <v>1558.3</v>
      </c>
      <c r="N197" s="235">
        <f t="shared" si="36"/>
        <v>0</v>
      </c>
      <c r="O197" s="236">
        <f>O198+O200</f>
        <v>1558.3</v>
      </c>
      <c r="P197" s="236">
        <f>P198+P200</f>
        <v>0</v>
      </c>
      <c r="Q197" s="236">
        <f>Q198+Q200</f>
        <v>1558.3</v>
      </c>
      <c r="R197" s="235" t="e">
        <f>SUM(#REF!-Q197)</f>
        <v>#REF!</v>
      </c>
      <c r="S197" s="236">
        <f>S198+S200</f>
        <v>1960.1</v>
      </c>
      <c r="T197" s="235">
        <f t="shared" si="32"/>
        <v>0</v>
      </c>
      <c r="U197" s="236">
        <f>U198+U200</f>
        <v>1960.1</v>
      </c>
      <c r="V197" s="235">
        <f t="shared" si="33"/>
        <v>508.59999999999991</v>
      </c>
      <c r="W197" s="236">
        <f>W198+W200</f>
        <v>2468.6999999999998</v>
      </c>
      <c r="X197" s="235" t="e">
        <f>SUM(#REF!-W197)</f>
        <v>#REF!</v>
      </c>
      <c r="Y197" s="236">
        <f>Y198+Y200</f>
        <v>2474.3000000000002</v>
      </c>
      <c r="Z197" s="235">
        <f t="shared" si="30"/>
        <v>35.099999999999909</v>
      </c>
      <c r="AA197" s="236">
        <f>AA198+AA200</f>
        <v>2509.4</v>
      </c>
      <c r="AB197" s="236">
        <f>AB198+AB200</f>
        <v>-18.3</v>
      </c>
      <c r="AC197" s="200">
        <f>AC198+AC200</f>
        <v>3038.3999999999996</v>
      </c>
      <c r="AD197" s="351">
        <f>AD198+AD200</f>
        <v>2524.6999999999998</v>
      </c>
      <c r="AE197" s="349">
        <f t="shared" si="31"/>
        <v>83.093075302790936</v>
      </c>
    </row>
    <row r="198" spans="1:31" ht="25.5">
      <c r="A198" s="49" t="s">
        <v>339</v>
      </c>
      <c r="B198" s="258"/>
      <c r="C198" s="73"/>
      <c r="D198" s="72" t="s">
        <v>340</v>
      </c>
      <c r="E198" s="257"/>
      <c r="F198" s="257"/>
      <c r="G198" s="200">
        <f>G199</f>
        <v>981</v>
      </c>
      <c r="H198" s="36">
        <f t="shared" si="40"/>
        <v>0</v>
      </c>
      <c r="I198" s="200">
        <f>I199</f>
        <v>981</v>
      </c>
      <c r="J198" s="36">
        <f t="shared" si="38"/>
        <v>61.099999999999909</v>
      </c>
      <c r="K198" s="200">
        <f>K199</f>
        <v>1042.0999999999999</v>
      </c>
      <c r="L198" s="36">
        <f t="shared" si="35"/>
        <v>0</v>
      </c>
      <c r="M198" s="236">
        <f>M199</f>
        <v>1042.0999999999999</v>
      </c>
      <c r="N198" s="235">
        <f t="shared" si="36"/>
        <v>0</v>
      </c>
      <c r="O198" s="236">
        <f>O199</f>
        <v>1042.0999999999999</v>
      </c>
      <c r="P198" s="236">
        <f>P199</f>
        <v>0</v>
      </c>
      <c r="Q198" s="236">
        <f>Q199</f>
        <v>1042.0999999999999</v>
      </c>
      <c r="R198" s="235" t="e">
        <f>SUM(#REF!-Q198)</f>
        <v>#REF!</v>
      </c>
      <c r="S198" s="236">
        <f>S199</f>
        <v>1192.0999999999999</v>
      </c>
      <c r="T198" s="235">
        <f t="shared" si="32"/>
        <v>0</v>
      </c>
      <c r="U198" s="236">
        <f>U199</f>
        <v>1192.0999999999999</v>
      </c>
      <c r="V198" s="235">
        <f t="shared" si="33"/>
        <v>545.10000000000014</v>
      </c>
      <c r="W198" s="236">
        <f>W199</f>
        <v>1737.2</v>
      </c>
      <c r="X198" s="235" t="e">
        <f>SUM(#REF!-W198)</f>
        <v>#REF!</v>
      </c>
      <c r="Y198" s="236">
        <f>Y199</f>
        <v>1736.4</v>
      </c>
      <c r="Z198" s="235">
        <f t="shared" si="30"/>
        <v>0</v>
      </c>
      <c r="AA198" s="236">
        <f>AA199</f>
        <v>1736.4</v>
      </c>
      <c r="AB198" s="236">
        <f>AB199</f>
        <v>18.8</v>
      </c>
      <c r="AC198" s="200">
        <f>AC199</f>
        <v>1903.6</v>
      </c>
      <c r="AD198" s="351">
        <f>AD199</f>
        <v>1394.4999999999998</v>
      </c>
      <c r="AE198" s="349">
        <f t="shared" si="31"/>
        <v>73.255936121033827</v>
      </c>
    </row>
    <row r="199" spans="1:31" ht="25.5">
      <c r="A199" s="32" t="s">
        <v>341</v>
      </c>
      <c r="B199" s="258"/>
      <c r="C199" s="73"/>
      <c r="D199" s="72" t="s">
        <v>342</v>
      </c>
      <c r="E199" s="257"/>
      <c r="F199" s="257"/>
      <c r="G199" s="200">
        <f>SUM('прил3 '!I154+'прил3 '!I376)</f>
        <v>981</v>
      </c>
      <c r="H199" s="36">
        <f t="shared" si="40"/>
        <v>0</v>
      </c>
      <c r="I199" s="200">
        <f>SUM('прил3 '!K154+'прил3 '!K376)</f>
        <v>981</v>
      </c>
      <c r="J199" s="36">
        <f t="shared" si="38"/>
        <v>61.099999999999909</v>
      </c>
      <c r="K199" s="200">
        <f>SUM('прил3 '!M154+'прил3 '!M376)</f>
        <v>1042.0999999999999</v>
      </c>
      <c r="L199" s="36">
        <f t="shared" si="35"/>
        <v>0</v>
      </c>
      <c r="M199" s="236">
        <f>SUM('прил3 '!O154+'прил3 '!O376)</f>
        <v>1042.0999999999999</v>
      </c>
      <c r="N199" s="235">
        <f t="shared" si="36"/>
        <v>0</v>
      </c>
      <c r="O199" s="236">
        <f>SUM('прил3 '!Q154+'прил3 '!Q376)</f>
        <v>1042.0999999999999</v>
      </c>
      <c r="P199" s="236">
        <f>SUM('прил3 '!R154+'прил3 '!R376)</f>
        <v>0</v>
      </c>
      <c r="Q199" s="236">
        <f>SUM('прил3 '!S154+'прил3 '!S376)</f>
        <v>1042.0999999999999</v>
      </c>
      <c r="R199" s="235" t="e">
        <f>SUM(#REF!-Q199)</f>
        <v>#REF!</v>
      </c>
      <c r="S199" s="236">
        <f>SUM('прил3 '!U154+'прил3 '!U376)</f>
        <v>1192.0999999999999</v>
      </c>
      <c r="T199" s="235">
        <f t="shared" si="32"/>
        <v>0</v>
      </c>
      <c r="U199" s="236">
        <f>SUM('прил3 '!W154+'прил3 '!W376)</f>
        <v>1192.0999999999999</v>
      </c>
      <c r="V199" s="235">
        <f t="shared" si="33"/>
        <v>545.10000000000014</v>
      </c>
      <c r="W199" s="236">
        <f>SUM('прил3 '!Y154+'прил3 '!Y376)</f>
        <v>1737.2</v>
      </c>
      <c r="X199" s="235" t="e">
        <f>SUM(#REF!-W199)</f>
        <v>#REF!</v>
      </c>
      <c r="Y199" s="236">
        <f>SUM('прил3 '!AA154+'прил3 '!AA376)</f>
        <v>1736.4</v>
      </c>
      <c r="Z199" s="235">
        <f t="shared" si="30"/>
        <v>0</v>
      </c>
      <c r="AA199" s="236">
        <f>SUM('прил3 '!AC154+'прил3 '!AC376)</f>
        <v>1736.4</v>
      </c>
      <c r="AB199" s="236">
        <f>SUM('прил3 '!AD154+'прил3 '!AD376+'прил3 '!AD653)</f>
        <v>18.8</v>
      </c>
      <c r="AC199" s="200">
        <f>SUM('прил3 '!AE154+'прил3 '!AE376+'прил3 '!AE653)</f>
        <v>1903.6</v>
      </c>
      <c r="AD199" s="351">
        <f>SUM('прил3 '!AF154+'прил3 '!AF376+'прил3 '!AF653)</f>
        <v>1394.4999999999998</v>
      </c>
      <c r="AE199" s="349">
        <f t="shared" si="31"/>
        <v>73.255936121033827</v>
      </c>
    </row>
    <row r="200" spans="1:31">
      <c r="A200" s="49" t="s">
        <v>354</v>
      </c>
      <c r="B200" s="258"/>
      <c r="C200" s="73"/>
      <c r="D200" s="72" t="s">
        <v>355</v>
      </c>
      <c r="E200" s="257"/>
      <c r="F200" s="257"/>
      <c r="G200" s="200">
        <f>SUM(G201:G202)</f>
        <v>516.20000000000005</v>
      </c>
      <c r="H200" s="36">
        <f t="shared" si="40"/>
        <v>0</v>
      </c>
      <c r="I200" s="200">
        <f>SUM(I201:I202)</f>
        <v>516.20000000000005</v>
      </c>
      <c r="J200" s="36">
        <f t="shared" si="38"/>
        <v>0</v>
      </c>
      <c r="K200" s="200">
        <f>SUM(K201:K202)</f>
        <v>516.20000000000005</v>
      </c>
      <c r="L200" s="36">
        <f t="shared" si="35"/>
        <v>0</v>
      </c>
      <c r="M200" s="236">
        <f>SUM(M201:M202)</f>
        <v>516.20000000000005</v>
      </c>
      <c r="N200" s="235">
        <f t="shared" si="36"/>
        <v>0</v>
      </c>
      <c r="O200" s="236">
        <f>SUM(O201:O202)</f>
        <v>516.20000000000005</v>
      </c>
      <c r="P200" s="236">
        <f>SUM(P201:P202)</f>
        <v>0</v>
      </c>
      <c r="Q200" s="236">
        <f>SUM(Q201:Q202)</f>
        <v>516.20000000000005</v>
      </c>
      <c r="R200" s="235" t="e">
        <f>SUM(#REF!-Q200)</f>
        <v>#REF!</v>
      </c>
      <c r="S200" s="236">
        <f>SUM(S201:S202)</f>
        <v>768</v>
      </c>
      <c r="T200" s="235">
        <f t="shared" si="32"/>
        <v>0</v>
      </c>
      <c r="U200" s="236">
        <f>SUM(U201:U202)</f>
        <v>768</v>
      </c>
      <c r="V200" s="235">
        <f t="shared" si="33"/>
        <v>-36.5</v>
      </c>
      <c r="W200" s="236">
        <f>SUM(W201:W202)</f>
        <v>731.5</v>
      </c>
      <c r="X200" s="235" t="e">
        <f>SUM(#REF!-W200)</f>
        <v>#REF!</v>
      </c>
      <c r="Y200" s="236">
        <f>SUM(Y201:Y202)</f>
        <v>737.9</v>
      </c>
      <c r="Z200" s="235">
        <f t="shared" si="30"/>
        <v>35.100000000000023</v>
      </c>
      <c r="AA200" s="236">
        <f>SUM(AA201:AA202)</f>
        <v>773</v>
      </c>
      <c r="AB200" s="236">
        <f>SUM(AB201:AB202)</f>
        <v>-37.1</v>
      </c>
      <c r="AC200" s="200">
        <f>SUM(AC201:AC202)</f>
        <v>1134.8</v>
      </c>
      <c r="AD200" s="351">
        <f>SUM(AD201:AD202)</f>
        <v>1130.2</v>
      </c>
      <c r="AE200" s="349">
        <f t="shared" si="31"/>
        <v>99.594642227705336</v>
      </c>
    </row>
    <row r="201" spans="1:31">
      <c r="A201" s="47" t="s">
        <v>503</v>
      </c>
      <c r="B201" s="258"/>
      <c r="C201" s="73"/>
      <c r="D201" s="72" t="s">
        <v>60</v>
      </c>
      <c r="E201" s="257"/>
      <c r="F201" s="257"/>
      <c r="G201" s="200">
        <f>SUM('прил3 '!I156+'прил3 '!I846)</f>
        <v>504</v>
      </c>
      <c r="H201" s="36">
        <f t="shared" si="40"/>
        <v>0</v>
      </c>
      <c r="I201" s="200">
        <f>SUM('прил3 '!K156+'прил3 '!K846)</f>
        <v>504</v>
      </c>
      <c r="J201" s="36">
        <f t="shared" si="38"/>
        <v>2.1999999999999886</v>
      </c>
      <c r="K201" s="200">
        <f>SUM('прил3 '!M156+'прил3 '!M846)</f>
        <v>506.2</v>
      </c>
      <c r="L201" s="36">
        <f t="shared" si="35"/>
        <v>0</v>
      </c>
      <c r="M201" s="236">
        <f>SUM('прил3 '!O156+'прил3 '!O846)</f>
        <v>506.2</v>
      </c>
      <c r="N201" s="235">
        <f t="shared" si="36"/>
        <v>0</v>
      </c>
      <c r="O201" s="236">
        <f>SUM('прил3 '!Q156+'прил3 '!Q846)</f>
        <v>506.2</v>
      </c>
      <c r="P201" s="236">
        <f>SUM('прил3 '!R156+'прил3 '!R846)</f>
        <v>0</v>
      </c>
      <c r="Q201" s="236">
        <f>SUM('прил3 '!S156+'прил3 '!S846)</f>
        <v>506.2</v>
      </c>
      <c r="R201" s="235" t="e">
        <f>SUM(#REF!-Q201)</f>
        <v>#REF!</v>
      </c>
      <c r="S201" s="236">
        <f>SUM('прил3 '!U156+'прил3 '!U846)</f>
        <v>572.70000000000005</v>
      </c>
      <c r="T201" s="235">
        <f t="shared" si="32"/>
        <v>0</v>
      </c>
      <c r="U201" s="236">
        <f>SUM('прил3 '!W156+'прил3 '!W846)</f>
        <v>572.70000000000005</v>
      </c>
      <c r="V201" s="235">
        <f t="shared" si="33"/>
        <v>-66.500000000000057</v>
      </c>
      <c r="W201" s="236">
        <f>SUM('прил3 '!Y156+'прил3 '!Y846)</f>
        <v>506.2</v>
      </c>
      <c r="X201" s="235" t="e">
        <f>SUM(#REF!-W201)</f>
        <v>#REF!</v>
      </c>
      <c r="Y201" s="236">
        <f>SUM('прил3 '!AA156+'прил3 '!AA846)</f>
        <v>506.2</v>
      </c>
      <c r="Z201" s="235">
        <f t="shared" si="30"/>
        <v>0</v>
      </c>
      <c r="AA201" s="236">
        <f>SUM('прил3 '!AC156+'прил3 '!AC846)</f>
        <v>506.2</v>
      </c>
      <c r="AB201" s="236">
        <f>SUM('прил3 '!AD156+'прил3 '!AD846)</f>
        <v>0</v>
      </c>
      <c r="AC201" s="200">
        <f>SUM('прил3 '!AE156+'прил3 '!AE846)</f>
        <v>412</v>
      </c>
      <c r="AD201" s="351">
        <f>SUM('прил3 '!AF156+'прил3 '!AF846)</f>
        <v>412</v>
      </c>
      <c r="AE201" s="349">
        <f t="shared" si="31"/>
        <v>100</v>
      </c>
    </row>
    <row r="202" spans="1:31" s="41" customFormat="1">
      <c r="A202" s="32" t="s">
        <v>356</v>
      </c>
      <c r="B202" s="258"/>
      <c r="C202" s="246"/>
      <c r="D202" s="72" t="s">
        <v>0</v>
      </c>
      <c r="E202" s="257"/>
      <c r="F202" s="257"/>
      <c r="G202" s="200">
        <f>SUM('прил3 '!I157)</f>
        <v>12.2</v>
      </c>
      <c r="H202" s="200">
        <f>SUM('прил3 '!J157)</f>
        <v>0</v>
      </c>
      <c r="I202" s="200">
        <f>SUM('прил3 '!K157)</f>
        <v>12.2</v>
      </c>
      <c r="J202" s="36">
        <f t="shared" si="38"/>
        <v>-2.1999999999999993</v>
      </c>
      <c r="K202" s="200">
        <f>SUM('прил3 '!M157)</f>
        <v>10</v>
      </c>
      <c r="L202" s="36">
        <f t="shared" si="35"/>
        <v>0</v>
      </c>
      <c r="M202" s="236">
        <f>SUM('прил3 '!O157)</f>
        <v>10</v>
      </c>
      <c r="N202" s="235">
        <f t="shared" si="36"/>
        <v>0</v>
      </c>
      <c r="O202" s="236">
        <f>SUM('прил3 '!Q157)</f>
        <v>10</v>
      </c>
      <c r="P202" s="236">
        <f>SUM('прил3 '!R157)</f>
        <v>0</v>
      </c>
      <c r="Q202" s="236">
        <f>SUM('прил3 '!S157)</f>
        <v>10</v>
      </c>
      <c r="R202" s="235" t="e">
        <f>SUM(#REF!-Q202)</f>
        <v>#REF!</v>
      </c>
      <c r="S202" s="236">
        <f>SUM('прил3 '!U157)+'прил3 '!U378</f>
        <v>195.29999999999998</v>
      </c>
      <c r="T202" s="235">
        <f t="shared" si="32"/>
        <v>0</v>
      </c>
      <c r="U202" s="236">
        <f>SUM('прил3 '!W157)+'прил3 '!W378</f>
        <v>195.29999999999998</v>
      </c>
      <c r="V202" s="235">
        <f t="shared" si="33"/>
        <v>30</v>
      </c>
      <c r="W202" s="236">
        <f>SUM('прил3 '!Y157)+'прил3 '!Y378</f>
        <v>225.29999999999998</v>
      </c>
      <c r="X202" s="235" t="e">
        <f>SUM(#REF!-W202)</f>
        <v>#REF!</v>
      </c>
      <c r="Y202" s="236">
        <f>SUM('прил3 '!AA157)+'прил3 '!AA378</f>
        <v>231.7</v>
      </c>
      <c r="Z202" s="235">
        <f t="shared" si="30"/>
        <v>35.100000000000023</v>
      </c>
      <c r="AA202" s="236">
        <f>SUM('прил3 '!AC157)+'прил3 '!AC378</f>
        <v>266.8</v>
      </c>
      <c r="AB202" s="236">
        <f>SUM('прил3 '!AD157)+'прил3 '!AD378</f>
        <v>-37.1</v>
      </c>
      <c r="AC202" s="200">
        <f>SUM('прил3 '!AE157)+'прил3 '!AE378</f>
        <v>722.8</v>
      </c>
      <c r="AD202" s="351">
        <f>SUM('прил3 '!AF157)+'прил3 '!AF378</f>
        <v>718.2</v>
      </c>
      <c r="AE202" s="349">
        <f t="shared" si="31"/>
        <v>99.363586054233537</v>
      </c>
    </row>
    <row r="203" spans="1:31" ht="25.5">
      <c r="A203" s="32" t="s">
        <v>341</v>
      </c>
      <c r="B203" s="258"/>
      <c r="C203" s="258" t="s">
        <v>62</v>
      </c>
      <c r="D203" s="72"/>
      <c r="E203" s="74"/>
      <c r="F203" s="74"/>
      <c r="G203" s="200">
        <f>G204+G206</f>
        <v>1059.4000000000001</v>
      </c>
      <c r="H203" s="36">
        <f t="shared" si="40"/>
        <v>0</v>
      </c>
      <c r="I203" s="200">
        <f>I204+I206</f>
        <v>1059.4000000000001</v>
      </c>
      <c r="J203" s="36">
        <f t="shared" si="38"/>
        <v>0</v>
      </c>
      <c r="K203" s="200">
        <f>K204+K206</f>
        <v>1059.4000000000001</v>
      </c>
      <c r="L203" s="36">
        <f t="shared" si="35"/>
        <v>0</v>
      </c>
      <c r="M203" s="236">
        <f>M204+M206</f>
        <v>1059.4000000000001</v>
      </c>
      <c r="N203" s="235">
        <f t="shared" si="36"/>
        <v>0</v>
      </c>
      <c r="O203" s="236">
        <f>O204+O206</f>
        <v>1059.4000000000001</v>
      </c>
      <c r="P203" s="236">
        <f>P204+P206</f>
        <v>0</v>
      </c>
      <c r="Q203" s="236">
        <f>Q204+Q206</f>
        <v>1059.4000000000001</v>
      </c>
      <c r="R203" s="235" t="e">
        <f>SUM(#REF!-Q203)</f>
        <v>#REF!</v>
      </c>
      <c r="S203" s="236">
        <f>S204+S206</f>
        <v>388.9</v>
      </c>
      <c r="T203" s="235">
        <f t="shared" si="32"/>
        <v>0</v>
      </c>
      <c r="U203" s="236">
        <f>U204+U206</f>
        <v>388.9</v>
      </c>
      <c r="V203" s="235">
        <f t="shared" si="33"/>
        <v>0</v>
      </c>
      <c r="W203" s="236">
        <f>W204+W206</f>
        <v>388.9</v>
      </c>
      <c r="X203" s="235" t="e">
        <f>SUM(#REF!-W203)</f>
        <v>#REF!</v>
      </c>
      <c r="Y203" s="236">
        <f>Y204+Y206</f>
        <v>388.9</v>
      </c>
      <c r="Z203" s="235">
        <f t="shared" si="30"/>
        <v>0</v>
      </c>
      <c r="AA203" s="236">
        <f>AA204+AA206</f>
        <v>388.9</v>
      </c>
      <c r="AB203" s="236">
        <f>AB204+AB206</f>
        <v>0</v>
      </c>
      <c r="AC203" s="200">
        <f>AC204+AC206</f>
        <v>388.9</v>
      </c>
      <c r="AD203" s="351">
        <f>AD204+AD206</f>
        <v>388.9</v>
      </c>
      <c r="AE203" s="349">
        <f t="shared" si="31"/>
        <v>100</v>
      </c>
    </row>
    <row r="204" spans="1:31" ht="51">
      <c r="A204" s="43" t="s">
        <v>352</v>
      </c>
      <c r="B204" s="258"/>
      <c r="C204" s="258"/>
      <c r="D204" s="72" t="s">
        <v>335</v>
      </c>
      <c r="E204" s="74"/>
      <c r="F204" s="74"/>
      <c r="G204" s="200">
        <f>G205</f>
        <v>1022.6</v>
      </c>
      <c r="H204" s="36">
        <f t="shared" si="40"/>
        <v>0</v>
      </c>
      <c r="I204" s="200">
        <f>I205</f>
        <v>1022.6</v>
      </c>
      <c r="J204" s="36">
        <f t="shared" si="38"/>
        <v>0</v>
      </c>
      <c r="K204" s="200">
        <f>K205</f>
        <v>1022.6</v>
      </c>
      <c r="L204" s="36">
        <f t="shared" si="35"/>
        <v>0</v>
      </c>
      <c r="M204" s="236">
        <f>M205</f>
        <v>1022.6</v>
      </c>
      <c r="N204" s="235">
        <f t="shared" si="36"/>
        <v>0</v>
      </c>
      <c r="O204" s="236">
        <f>O205</f>
        <v>1022.6</v>
      </c>
      <c r="P204" s="236">
        <f>P205</f>
        <v>0</v>
      </c>
      <c r="Q204" s="236">
        <f>Q205</f>
        <v>1022.6</v>
      </c>
      <c r="R204" s="235" t="e">
        <f>SUM(#REF!-Q204)</f>
        <v>#REF!</v>
      </c>
      <c r="S204" s="236">
        <f>S205</f>
        <v>388.9</v>
      </c>
      <c r="T204" s="235">
        <f t="shared" si="32"/>
        <v>0</v>
      </c>
      <c r="U204" s="236">
        <f>U205</f>
        <v>388.9</v>
      </c>
      <c r="V204" s="235">
        <f t="shared" si="33"/>
        <v>0</v>
      </c>
      <c r="W204" s="236">
        <f>W205</f>
        <v>388.9</v>
      </c>
      <c r="X204" s="235" t="e">
        <f>SUM(#REF!-W204)</f>
        <v>#REF!</v>
      </c>
      <c r="Y204" s="236">
        <f>Y205</f>
        <v>388.9</v>
      </c>
      <c r="Z204" s="235">
        <f t="shared" si="30"/>
        <v>0</v>
      </c>
      <c r="AA204" s="236">
        <f>AA205</f>
        <v>388.9</v>
      </c>
      <c r="AB204" s="236">
        <f>AB205</f>
        <v>0</v>
      </c>
      <c r="AC204" s="200">
        <f>AC205</f>
        <v>388.9</v>
      </c>
      <c r="AD204" s="351">
        <f>AD205</f>
        <v>388.9</v>
      </c>
      <c r="AE204" s="349">
        <f t="shared" si="31"/>
        <v>100</v>
      </c>
    </row>
    <row r="205" spans="1:31" ht="12" customHeight="1">
      <c r="A205" s="46" t="s">
        <v>16</v>
      </c>
      <c r="B205" s="258"/>
      <c r="C205" s="258"/>
      <c r="D205" s="72" t="s">
        <v>17</v>
      </c>
      <c r="E205" s="74"/>
      <c r="F205" s="74"/>
      <c r="G205" s="200">
        <f>SUM('прил3 '!I160)</f>
        <v>1022.6</v>
      </c>
      <c r="H205" s="36">
        <f t="shared" si="40"/>
        <v>0</v>
      </c>
      <c r="I205" s="200">
        <f>SUM('прил3 '!K160)</f>
        <v>1022.6</v>
      </c>
      <c r="J205" s="36">
        <f t="shared" si="38"/>
        <v>0</v>
      </c>
      <c r="K205" s="200">
        <f>SUM('прил3 '!M160)</f>
        <v>1022.6</v>
      </c>
      <c r="L205" s="36">
        <f t="shared" si="35"/>
        <v>0</v>
      </c>
      <c r="M205" s="236">
        <f>SUM('прил3 '!O160)</f>
        <v>1022.6</v>
      </c>
      <c r="N205" s="235">
        <f t="shared" si="36"/>
        <v>0</v>
      </c>
      <c r="O205" s="236">
        <f>SUM('прил3 '!Q160)</f>
        <v>1022.6</v>
      </c>
      <c r="P205" s="236">
        <f>SUM('прил3 '!R160)</f>
        <v>0</v>
      </c>
      <c r="Q205" s="236">
        <f>SUM('прил3 '!S160)</f>
        <v>1022.6</v>
      </c>
      <c r="R205" s="235" t="e">
        <f>SUM(#REF!-Q205)</f>
        <v>#REF!</v>
      </c>
      <c r="S205" s="236">
        <f>SUM('прил3 '!U160)</f>
        <v>388.9</v>
      </c>
      <c r="T205" s="235">
        <f t="shared" si="32"/>
        <v>0</v>
      </c>
      <c r="U205" s="236">
        <f>SUM('прил3 '!W160)</f>
        <v>388.9</v>
      </c>
      <c r="V205" s="235">
        <f t="shared" si="33"/>
        <v>0</v>
      </c>
      <c r="W205" s="236">
        <f>SUM('прил3 '!Y160)</f>
        <v>388.9</v>
      </c>
      <c r="X205" s="235" t="e">
        <f>SUM(#REF!-W205)</f>
        <v>#REF!</v>
      </c>
      <c r="Y205" s="236">
        <f>SUM('прил3 '!AA160)</f>
        <v>388.9</v>
      </c>
      <c r="Z205" s="235">
        <f t="shared" si="30"/>
        <v>0</v>
      </c>
      <c r="AA205" s="236">
        <f>SUM('прил3 '!AC160)</f>
        <v>388.9</v>
      </c>
      <c r="AB205" s="236">
        <f>SUM('прил3 '!AD160)</f>
        <v>0</v>
      </c>
      <c r="AC205" s="200">
        <f>SUM('прил3 '!AE160)</f>
        <v>388.9</v>
      </c>
      <c r="AD205" s="351">
        <f>SUM('прил3 '!AF160)</f>
        <v>388.9</v>
      </c>
      <c r="AE205" s="349">
        <f t="shared" si="31"/>
        <v>100</v>
      </c>
    </row>
    <row r="206" spans="1:31" hidden="1">
      <c r="A206" s="49" t="s">
        <v>354</v>
      </c>
      <c r="B206" s="258"/>
      <c r="C206" s="258"/>
      <c r="D206" s="72" t="s">
        <v>355</v>
      </c>
      <c r="E206" s="74"/>
      <c r="F206" s="74"/>
      <c r="G206" s="200">
        <f>G207</f>
        <v>36.799999999999997</v>
      </c>
      <c r="H206" s="36">
        <f t="shared" si="40"/>
        <v>0</v>
      </c>
      <c r="I206" s="200">
        <f>I207</f>
        <v>36.799999999999997</v>
      </c>
      <c r="J206" s="36">
        <f t="shared" si="38"/>
        <v>0</v>
      </c>
      <c r="K206" s="200">
        <f>K207</f>
        <v>36.799999999999997</v>
      </c>
      <c r="L206" s="36">
        <f t="shared" si="35"/>
        <v>0</v>
      </c>
      <c r="M206" s="236">
        <f>M207</f>
        <v>36.799999999999997</v>
      </c>
      <c r="N206" s="235">
        <f t="shared" si="36"/>
        <v>0</v>
      </c>
      <c r="O206" s="236">
        <f>O207</f>
        <v>36.799999999999997</v>
      </c>
      <c r="P206" s="236">
        <f>P207</f>
        <v>0</v>
      </c>
      <c r="Q206" s="236">
        <f>Q207</f>
        <v>36.799999999999997</v>
      </c>
      <c r="R206" s="235" t="e">
        <f>SUM(#REF!-Q206)</f>
        <v>#REF!</v>
      </c>
      <c r="S206" s="236">
        <f>S207</f>
        <v>0</v>
      </c>
      <c r="T206" s="235">
        <f t="shared" si="32"/>
        <v>0</v>
      </c>
      <c r="U206" s="236">
        <f>U207</f>
        <v>0</v>
      </c>
      <c r="V206" s="235">
        <f t="shared" si="33"/>
        <v>0</v>
      </c>
      <c r="W206" s="236">
        <f>W207</f>
        <v>0</v>
      </c>
      <c r="X206" s="235" t="e">
        <f>SUM(#REF!-W206)</f>
        <v>#REF!</v>
      </c>
      <c r="Y206" s="236">
        <f>Y207</f>
        <v>0</v>
      </c>
      <c r="Z206" s="235">
        <f t="shared" ref="Z206:Z271" si="42">SUM(AA206-Y206)</f>
        <v>0</v>
      </c>
      <c r="AA206" s="236">
        <f>AA207</f>
        <v>0</v>
      </c>
      <c r="AB206" s="236">
        <f>AB207</f>
        <v>0</v>
      </c>
      <c r="AC206" s="200">
        <f>AC207</f>
        <v>0</v>
      </c>
      <c r="AD206" s="351">
        <f>AD207</f>
        <v>0</v>
      </c>
      <c r="AE206" s="349"/>
    </row>
    <row r="207" spans="1:31" hidden="1">
      <c r="A207" s="32" t="s">
        <v>356</v>
      </c>
      <c r="B207" s="258"/>
      <c r="C207" s="258"/>
      <c r="D207" s="72" t="s">
        <v>0</v>
      </c>
      <c r="E207" s="74"/>
      <c r="F207" s="74"/>
      <c r="G207" s="200">
        <f>SUM('прил3 '!I162)</f>
        <v>36.799999999999997</v>
      </c>
      <c r="H207" s="36">
        <f t="shared" si="40"/>
        <v>0</v>
      </c>
      <c r="I207" s="200">
        <f>SUM('прил3 '!K162)</f>
        <v>36.799999999999997</v>
      </c>
      <c r="J207" s="36">
        <f t="shared" si="38"/>
        <v>0</v>
      </c>
      <c r="K207" s="200">
        <f>SUM('прил3 '!M162)</f>
        <v>36.799999999999997</v>
      </c>
      <c r="L207" s="36">
        <f t="shared" si="35"/>
        <v>0</v>
      </c>
      <c r="M207" s="236">
        <f>SUM('прил3 '!O162)</f>
        <v>36.799999999999997</v>
      </c>
      <c r="N207" s="235">
        <f t="shared" si="36"/>
        <v>0</v>
      </c>
      <c r="O207" s="236">
        <f>SUM('прил3 '!Q162)</f>
        <v>36.799999999999997</v>
      </c>
      <c r="P207" s="236">
        <f>SUM('прил3 '!R162)</f>
        <v>0</v>
      </c>
      <c r="Q207" s="236">
        <f>SUM('прил3 '!S162)</f>
        <v>36.799999999999997</v>
      </c>
      <c r="R207" s="235" t="e">
        <f>SUM(#REF!-Q207)</f>
        <v>#REF!</v>
      </c>
      <c r="S207" s="236">
        <f>SUM('прил3 '!U162)</f>
        <v>0</v>
      </c>
      <c r="T207" s="235">
        <f t="shared" si="32"/>
        <v>0</v>
      </c>
      <c r="U207" s="236">
        <f>SUM('прил3 '!W162)</f>
        <v>0</v>
      </c>
      <c r="V207" s="235">
        <f t="shared" si="33"/>
        <v>0</v>
      </c>
      <c r="W207" s="236">
        <f>SUM('прил3 '!Y162)</f>
        <v>0</v>
      </c>
      <c r="X207" s="235" t="e">
        <f>SUM(#REF!-W207)</f>
        <v>#REF!</v>
      </c>
      <c r="Y207" s="236">
        <f>SUM('прил3 '!AA162)</f>
        <v>0</v>
      </c>
      <c r="Z207" s="235">
        <f t="shared" si="42"/>
        <v>0</v>
      </c>
      <c r="AA207" s="236">
        <f>SUM('прил3 '!AC162)</f>
        <v>0</v>
      </c>
      <c r="AB207" s="236">
        <f>SUM('прил3 '!AD162)</f>
        <v>0</v>
      </c>
      <c r="AC207" s="200">
        <f>SUM('прил3 '!AE162)</f>
        <v>0</v>
      </c>
      <c r="AD207" s="351">
        <f>SUM('прил3 '!AF162)</f>
        <v>0</v>
      </c>
      <c r="AE207" s="349"/>
    </row>
    <row r="208" spans="1:31" ht="25.5">
      <c r="A208" s="32" t="s">
        <v>63</v>
      </c>
      <c r="B208" s="258"/>
      <c r="C208" s="246" t="s">
        <v>64</v>
      </c>
      <c r="D208" s="72"/>
      <c r="E208" s="74"/>
      <c r="F208" s="74"/>
      <c r="G208" s="200">
        <f>G209</f>
        <v>247.5</v>
      </c>
      <c r="H208" s="36">
        <f t="shared" si="40"/>
        <v>0</v>
      </c>
      <c r="I208" s="200">
        <f>I209</f>
        <v>247.5</v>
      </c>
      <c r="J208" s="36">
        <f t="shared" si="38"/>
        <v>38.899999999999977</v>
      </c>
      <c r="K208" s="200">
        <f>K209</f>
        <v>286.39999999999998</v>
      </c>
      <c r="L208" s="36">
        <f t="shared" si="35"/>
        <v>0</v>
      </c>
      <c r="M208" s="236">
        <f>M209</f>
        <v>286.39999999999998</v>
      </c>
      <c r="N208" s="235">
        <f t="shared" si="36"/>
        <v>22.5</v>
      </c>
      <c r="O208" s="236">
        <f>O209</f>
        <v>308.89999999999998</v>
      </c>
      <c r="P208" s="236">
        <f>P209</f>
        <v>0</v>
      </c>
      <c r="Q208" s="236">
        <f>Q209</f>
        <v>308.89999999999998</v>
      </c>
      <c r="R208" s="235" t="e">
        <f>SUM(#REF!-Q208)</f>
        <v>#REF!</v>
      </c>
      <c r="S208" s="236">
        <f>S209</f>
        <v>67.900000000000006</v>
      </c>
      <c r="T208" s="235">
        <f t="shared" si="32"/>
        <v>0</v>
      </c>
      <c r="U208" s="236">
        <f>U209</f>
        <v>67.900000000000006</v>
      </c>
      <c r="V208" s="235">
        <f t="shared" si="33"/>
        <v>0</v>
      </c>
      <c r="W208" s="236">
        <f>W209</f>
        <v>67.900000000000006</v>
      </c>
      <c r="X208" s="235" t="e">
        <f>SUM(#REF!-W208)</f>
        <v>#REF!</v>
      </c>
      <c r="Y208" s="236">
        <f>Y209</f>
        <v>67.900000000000006</v>
      </c>
      <c r="Z208" s="235">
        <f t="shared" si="42"/>
        <v>0</v>
      </c>
      <c r="AA208" s="236">
        <f>AA209</f>
        <v>67.900000000000006</v>
      </c>
      <c r="AB208" s="236">
        <f>AB209</f>
        <v>0</v>
      </c>
      <c r="AC208" s="200">
        <f>AC209</f>
        <v>67.900000000000006</v>
      </c>
      <c r="AD208" s="351">
        <f>AD209</f>
        <v>67.900000000000006</v>
      </c>
      <c r="AE208" s="349">
        <f t="shared" ref="AE208:AE266" si="43">AD208/AC208*100</f>
        <v>100</v>
      </c>
    </row>
    <row r="209" spans="1:31">
      <c r="A209" s="49" t="s">
        <v>354</v>
      </c>
      <c r="B209" s="258"/>
      <c r="C209" s="246"/>
      <c r="D209" s="72" t="s">
        <v>355</v>
      </c>
      <c r="E209" s="74"/>
      <c r="F209" s="74"/>
      <c r="G209" s="200">
        <f>G211+G210</f>
        <v>247.5</v>
      </c>
      <c r="H209" s="36">
        <f t="shared" si="40"/>
        <v>0</v>
      </c>
      <c r="I209" s="200">
        <f>I211+I210</f>
        <v>247.5</v>
      </c>
      <c r="J209" s="36">
        <f t="shared" si="38"/>
        <v>38.899999999999977</v>
      </c>
      <c r="K209" s="200">
        <f>K211+K210</f>
        <v>286.39999999999998</v>
      </c>
      <c r="L209" s="36">
        <f t="shared" si="35"/>
        <v>0</v>
      </c>
      <c r="M209" s="236">
        <f>M211+M210</f>
        <v>286.39999999999998</v>
      </c>
      <c r="N209" s="235">
        <f t="shared" si="36"/>
        <v>22.5</v>
      </c>
      <c r="O209" s="236">
        <f>O211+O210</f>
        <v>308.89999999999998</v>
      </c>
      <c r="P209" s="236">
        <f>P211+P210</f>
        <v>0</v>
      </c>
      <c r="Q209" s="236">
        <f>Q211+Q210</f>
        <v>308.89999999999998</v>
      </c>
      <c r="R209" s="235" t="e">
        <f>SUM(#REF!-Q209)</f>
        <v>#REF!</v>
      </c>
      <c r="S209" s="236">
        <f>S211+S210</f>
        <v>67.900000000000006</v>
      </c>
      <c r="T209" s="235">
        <f t="shared" si="32"/>
        <v>0</v>
      </c>
      <c r="U209" s="236">
        <f>U211+U210</f>
        <v>67.900000000000006</v>
      </c>
      <c r="V209" s="235">
        <f t="shared" si="33"/>
        <v>0</v>
      </c>
      <c r="W209" s="236">
        <f>W211+W210</f>
        <v>67.900000000000006</v>
      </c>
      <c r="X209" s="235" t="e">
        <f>SUM(#REF!-W209)</f>
        <v>#REF!</v>
      </c>
      <c r="Y209" s="236">
        <f>Y211+Y210</f>
        <v>67.900000000000006</v>
      </c>
      <c r="Z209" s="235">
        <f t="shared" si="42"/>
        <v>0</v>
      </c>
      <c r="AA209" s="236">
        <f>AA211+AA210</f>
        <v>67.900000000000006</v>
      </c>
      <c r="AB209" s="236">
        <f>AB211+AB210</f>
        <v>0</v>
      </c>
      <c r="AC209" s="200">
        <f>AC211+AC210</f>
        <v>67.900000000000006</v>
      </c>
      <c r="AD209" s="351">
        <f>AD211+AD210</f>
        <v>67.900000000000006</v>
      </c>
      <c r="AE209" s="349">
        <f t="shared" si="43"/>
        <v>100</v>
      </c>
    </row>
    <row r="210" spans="1:31">
      <c r="A210" s="47" t="s">
        <v>503</v>
      </c>
      <c r="B210" s="258"/>
      <c r="C210" s="246"/>
      <c r="D210" s="72" t="s">
        <v>60</v>
      </c>
      <c r="E210" s="74"/>
      <c r="F210" s="74"/>
      <c r="G210" s="37">
        <f>SUM('прил3 '!I165)</f>
        <v>0</v>
      </c>
      <c r="H210" s="36">
        <f t="shared" si="40"/>
        <v>0</v>
      </c>
      <c r="I210" s="37">
        <f>SUM('прил3 '!K165)</f>
        <v>0</v>
      </c>
      <c r="J210" s="36">
        <f t="shared" si="38"/>
        <v>0</v>
      </c>
      <c r="K210" s="37">
        <f>SUM('прил3 '!M165)</f>
        <v>0</v>
      </c>
      <c r="L210" s="36">
        <f t="shared" si="35"/>
        <v>0</v>
      </c>
      <c r="M210" s="236">
        <f>SUM('прил3 '!O165)</f>
        <v>0</v>
      </c>
      <c r="N210" s="235">
        <f t="shared" si="36"/>
        <v>105.4</v>
      </c>
      <c r="O210" s="236">
        <f>SUM('прил3 '!Q165)</f>
        <v>105.4</v>
      </c>
      <c r="P210" s="236">
        <f>SUM('прил3 '!R165)</f>
        <v>0</v>
      </c>
      <c r="Q210" s="236">
        <f>SUM('прил3 '!S165)</f>
        <v>105.4</v>
      </c>
      <c r="R210" s="235" t="e">
        <f>SUM(#REF!-Q210)</f>
        <v>#REF!</v>
      </c>
      <c r="S210" s="236">
        <f>SUM('прил3 '!U165)</f>
        <v>38.9</v>
      </c>
      <c r="T210" s="235">
        <f t="shared" si="32"/>
        <v>0</v>
      </c>
      <c r="U210" s="236">
        <f>SUM('прил3 '!W165)</f>
        <v>38.9</v>
      </c>
      <c r="V210" s="235">
        <f t="shared" si="33"/>
        <v>0</v>
      </c>
      <c r="W210" s="236">
        <f>SUM('прил3 '!Y165)</f>
        <v>38.9</v>
      </c>
      <c r="X210" s="235" t="e">
        <f>SUM(#REF!-W210)</f>
        <v>#REF!</v>
      </c>
      <c r="Y210" s="236">
        <f>SUM('прил3 '!AA165)</f>
        <v>38.9</v>
      </c>
      <c r="Z210" s="235">
        <f t="shared" si="42"/>
        <v>0</v>
      </c>
      <c r="AA210" s="236">
        <f>SUM('прил3 '!AC165)</f>
        <v>38.9</v>
      </c>
      <c r="AB210" s="236">
        <f>SUM('прил3 '!AD165)</f>
        <v>0</v>
      </c>
      <c r="AC210" s="200">
        <f>SUM('прил3 '!AE165)</f>
        <v>38.9</v>
      </c>
      <c r="AD210" s="351">
        <f>SUM('прил3 '!AF165)</f>
        <v>38.9</v>
      </c>
      <c r="AE210" s="349">
        <f t="shared" si="43"/>
        <v>100</v>
      </c>
    </row>
    <row r="211" spans="1:31">
      <c r="A211" s="32" t="s">
        <v>356</v>
      </c>
      <c r="B211" s="258"/>
      <c r="C211" s="246"/>
      <c r="D211" s="72" t="s">
        <v>0</v>
      </c>
      <c r="E211" s="74"/>
      <c r="F211" s="74"/>
      <c r="G211" s="200">
        <f>SUM('прил3 '!I166+'прил3 '!I381)</f>
        <v>247.5</v>
      </c>
      <c r="H211" s="36">
        <f t="shared" si="40"/>
        <v>0</v>
      </c>
      <c r="I211" s="200">
        <f>SUM('прил3 '!K166+'прил3 '!K381)</f>
        <v>247.5</v>
      </c>
      <c r="J211" s="36">
        <f t="shared" si="38"/>
        <v>38.899999999999977</v>
      </c>
      <c r="K211" s="200">
        <f>SUM('прил3 '!M166+'прил3 '!M381)</f>
        <v>286.39999999999998</v>
      </c>
      <c r="L211" s="36">
        <f t="shared" si="35"/>
        <v>0</v>
      </c>
      <c r="M211" s="236">
        <f>SUM('прил3 '!O166+'прил3 '!O381)</f>
        <v>286.39999999999998</v>
      </c>
      <c r="N211" s="235">
        <f t="shared" si="36"/>
        <v>-82.899999999999977</v>
      </c>
      <c r="O211" s="236">
        <f>SUM('прил3 '!Q166+'прил3 '!Q381)</f>
        <v>203.5</v>
      </c>
      <c r="P211" s="236">
        <f>SUM('прил3 '!R166+'прил3 '!R381)</f>
        <v>0</v>
      </c>
      <c r="Q211" s="236">
        <f>SUM('прил3 '!S166+'прил3 '!S381)</f>
        <v>203.5</v>
      </c>
      <c r="R211" s="235" t="e">
        <f>SUM(#REF!-Q211)</f>
        <v>#REF!</v>
      </c>
      <c r="S211" s="236">
        <f>SUM('прил3 '!U166+'прил3 '!U381)</f>
        <v>29</v>
      </c>
      <c r="T211" s="235">
        <f t="shared" si="32"/>
        <v>0</v>
      </c>
      <c r="U211" s="236">
        <f>SUM('прил3 '!W166+'прил3 '!W381)</f>
        <v>29</v>
      </c>
      <c r="V211" s="235">
        <f t="shared" si="33"/>
        <v>0</v>
      </c>
      <c r="W211" s="236">
        <f>SUM('прил3 '!Y166+'прил3 '!Y381)</f>
        <v>29</v>
      </c>
      <c r="X211" s="235" t="e">
        <f>SUM(#REF!-W211)</f>
        <v>#REF!</v>
      </c>
      <c r="Y211" s="236">
        <f>SUM('прил3 '!AA166+'прил3 '!AA381)</f>
        <v>29</v>
      </c>
      <c r="Z211" s="235">
        <f t="shared" si="42"/>
        <v>0</v>
      </c>
      <c r="AA211" s="236">
        <f>SUM('прил3 '!AC166+'прил3 '!AC381)</f>
        <v>29</v>
      </c>
      <c r="AB211" s="236">
        <f>SUM('прил3 '!AD166+'прил3 '!AD381)</f>
        <v>0</v>
      </c>
      <c r="AC211" s="200">
        <f>SUM('прил3 '!AE166+'прил3 '!AE381)</f>
        <v>29</v>
      </c>
      <c r="AD211" s="351">
        <f>SUM('прил3 '!AF166+'прил3 '!AF381)</f>
        <v>29</v>
      </c>
      <c r="AE211" s="349">
        <f t="shared" si="43"/>
        <v>100</v>
      </c>
    </row>
    <row r="212" spans="1:31" ht="25.5">
      <c r="A212" s="32" t="s">
        <v>45</v>
      </c>
      <c r="B212" s="258"/>
      <c r="C212" s="246" t="s">
        <v>46</v>
      </c>
      <c r="D212" s="72"/>
      <c r="E212" s="74"/>
      <c r="F212" s="74"/>
      <c r="G212" s="200">
        <f>G213+G218+G215</f>
        <v>545.1</v>
      </c>
      <c r="H212" s="36">
        <f t="shared" si="40"/>
        <v>0</v>
      </c>
      <c r="I212" s="200">
        <f>I213+I218+I215</f>
        <v>545.1</v>
      </c>
      <c r="J212" s="36">
        <f t="shared" si="38"/>
        <v>0</v>
      </c>
      <c r="K212" s="200">
        <f>K213+K218+K215</f>
        <v>545.1</v>
      </c>
      <c r="L212" s="36">
        <f t="shared" si="35"/>
        <v>62.399999999999977</v>
      </c>
      <c r="M212" s="236">
        <f>M213+M218+M215</f>
        <v>607.5</v>
      </c>
      <c r="N212" s="235">
        <f t="shared" si="36"/>
        <v>38.700000000000045</v>
      </c>
      <c r="O212" s="236">
        <f>O213+O218+O215</f>
        <v>646.20000000000005</v>
      </c>
      <c r="P212" s="236">
        <f>P213+P218+P215</f>
        <v>0</v>
      </c>
      <c r="Q212" s="236">
        <f>Q213+Q218+Q215</f>
        <v>646.20000000000005</v>
      </c>
      <c r="R212" s="235" t="e">
        <f>SUM(#REF!-Q212)</f>
        <v>#REF!</v>
      </c>
      <c r="S212" s="236">
        <f>S213+S218+S215</f>
        <v>702.9</v>
      </c>
      <c r="T212" s="235">
        <f t="shared" si="32"/>
        <v>35.300000000000068</v>
      </c>
      <c r="U212" s="236">
        <f>U213+U218+U215</f>
        <v>738.2</v>
      </c>
      <c r="V212" s="235">
        <f t="shared" si="33"/>
        <v>-545.1</v>
      </c>
      <c r="W212" s="236">
        <f>W213+W218+W215</f>
        <v>193.1</v>
      </c>
      <c r="X212" s="235" t="e">
        <f>SUM(#REF!-W212)</f>
        <v>#REF!</v>
      </c>
      <c r="Y212" s="236">
        <f>Y213+Y218+Y215</f>
        <v>213.9</v>
      </c>
      <c r="Z212" s="235">
        <f t="shared" si="42"/>
        <v>0</v>
      </c>
      <c r="AA212" s="236">
        <f>AA213+AA218+AA215</f>
        <v>213.9</v>
      </c>
      <c r="AB212" s="236">
        <f>AB213+AB218+AB215</f>
        <v>0</v>
      </c>
      <c r="AC212" s="200">
        <f>AC213+AC218+AC215</f>
        <v>212.8</v>
      </c>
      <c r="AD212" s="351">
        <f>AD213+AD218+AD215</f>
        <v>212.8</v>
      </c>
      <c r="AE212" s="349">
        <f t="shared" si="43"/>
        <v>100</v>
      </c>
    </row>
    <row r="213" spans="1:31" ht="25.5">
      <c r="A213" s="49" t="s">
        <v>339</v>
      </c>
      <c r="B213" s="258"/>
      <c r="C213" s="246"/>
      <c r="D213" s="72" t="s">
        <v>340</v>
      </c>
      <c r="E213" s="74"/>
      <c r="F213" s="74"/>
      <c r="G213" s="200">
        <f>G214</f>
        <v>545.1</v>
      </c>
      <c r="H213" s="36">
        <f t="shared" si="40"/>
        <v>0</v>
      </c>
      <c r="I213" s="200">
        <f>I214</f>
        <v>545.1</v>
      </c>
      <c r="J213" s="36">
        <f t="shared" si="38"/>
        <v>0</v>
      </c>
      <c r="K213" s="200">
        <f>K214</f>
        <v>545.1</v>
      </c>
      <c r="L213" s="36">
        <f t="shared" si="35"/>
        <v>62.399999999999977</v>
      </c>
      <c r="M213" s="236">
        <f>M214</f>
        <v>607.5</v>
      </c>
      <c r="N213" s="235">
        <f t="shared" si="36"/>
        <v>38.700000000000045</v>
      </c>
      <c r="O213" s="236">
        <f>O214</f>
        <v>646.20000000000005</v>
      </c>
      <c r="P213" s="236">
        <f>P214</f>
        <v>0</v>
      </c>
      <c r="Q213" s="236">
        <f>Q214</f>
        <v>646.20000000000005</v>
      </c>
      <c r="R213" s="235" t="e">
        <f>SUM(#REF!-Q213)</f>
        <v>#REF!</v>
      </c>
      <c r="S213" s="236">
        <f>S214</f>
        <v>692.9</v>
      </c>
      <c r="T213" s="235">
        <f t="shared" si="32"/>
        <v>0.30000000000006821</v>
      </c>
      <c r="U213" s="236">
        <f>U214</f>
        <v>693.2</v>
      </c>
      <c r="V213" s="235">
        <f t="shared" si="33"/>
        <v>-545.1</v>
      </c>
      <c r="W213" s="236">
        <f>W214</f>
        <v>148.1</v>
      </c>
      <c r="X213" s="235" t="e">
        <f>SUM(#REF!-W213)</f>
        <v>#REF!</v>
      </c>
      <c r="Y213" s="236">
        <f>Y214</f>
        <v>148.9</v>
      </c>
      <c r="Z213" s="235">
        <f t="shared" si="42"/>
        <v>0</v>
      </c>
      <c r="AA213" s="236">
        <f>AA214</f>
        <v>148.9</v>
      </c>
      <c r="AB213" s="236">
        <f>AB214</f>
        <v>0</v>
      </c>
      <c r="AC213" s="200">
        <f>AC214</f>
        <v>147.80000000000001</v>
      </c>
      <c r="AD213" s="351">
        <f>AD214</f>
        <v>147.80000000000001</v>
      </c>
      <c r="AE213" s="349">
        <f t="shared" si="43"/>
        <v>100</v>
      </c>
    </row>
    <row r="214" spans="1:31" s="41" customFormat="1" ht="25.5">
      <c r="A214" s="32" t="s">
        <v>341</v>
      </c>
      <c r="B214" s="258"/>
      <c r="C214" s="246"/>
      <c r="D214" s="72" t="s">
        <v>342</v>
      </c>
      <c r="E214" s="74"/>
      <c r="F214" s="74"/>
      <c r="G214" s="200">
        <f>SUM('прил3 '!I137)</f>
        <v>545.1</v>
      </c>
      <c r="H214" s="200">
        <f>SUM('прил3 '!J137)</f>
        <v>0</v>
      </c>
      <c r="I214" s="200">
        <f>SUM('прил3 '!K137)</f>
        <v>545.1</v>
      </c>
      <c r="J214" s="36">
        <f t="shared" si="38"/>
        <v>0</v>
      </c>
      <c r="K214" s="200">
        <f>SUM('прил3 '!M137)</f>
        <v>545.1</v>
      </c>
      <c r="L214" s="36">
        <f t="shared" si="35"/>
        <v>62.399999999999977</v>
      </c>
      <c r="M214" s="236">
        <f>SUM('прил3 '!O137)</f>
        <v>607.5</v>
      </c>
      <c r="N214" s="235">
        <f t="shared" si="36"/>
        <v>38.700000000000045</v>
      </c>
      <c r="O214" s="236">
        <f>SUM('прил3 '!Q137)</f>
        <v>646.20000000000005</v>
      </c>
      <c r="P214" s="236">
        <f>SUM('прил3 '!R137)</f>
        <v>0</v>
      </c>
      <c r="Q214" s="236">
        <f>SUM('прил3 '!S137)</f>
        <v>646.20000000000005</v>
      </c>
      <c r="R214" s="235" t="e">
        <f>SUM(#REF!-Q214)</f>
        <v>#REF!</v>
      </c>
      <c r="S214" s="236">
        <f>SUM('прил3 '!U137)</f>
        <v>692.9</v>
      </c>
      <c r="T214" s="235">
        <f t="shared" si="32"/>
        <v>0.30000000000006821</v>
      </c>
      <c r="U214" s="236">
        <f>SUM('прил3 '!W137)</f>
        <v>693.2</v>
      </c>
      <c r="V214" s="235">
        <f t="shared" si="33"/>
        <v>-545.1</v>
      </c>
      <c r="W214" s="236">
        <f>SUM('прил3 '!Y137)</f>
        <v>148.1</v>
      </c>
      <c r="X214" s="235" t="e">
        <f>SUM(#REF!-W214)</f>
        <v>#REF!</v>
      </c>
      <c r="Y214" s="236">
        <f>SUM('прил3 '!AA137)</f>
        <v>148.9</v>
      </c>
      <c r="Z214" s="235">
        <f t="shared" si="42"/>
        <v>0</v>
      </c>
      <c r="AA214" s="236">
        <f>SUM('прил3 '!AC137)</f>
        <v>148.9</v>
      </c>
      <c r="AB214" s="236">
        <f>SUM('прил3 '!AD137)</f>
        <v>0</v>
      </c>
      <c r="AC214" s="200">
        <f>SUM('прил3 '!AE137)</f>
        <v>147.80000000000001</v>
      </c>
      <c r="AD214" s="351">
        <f>SUM('прил3 '!AF137)</f>
        <v>147.80000000000001</v>
      </c>
      <c r="AE214" s="349">
        <f t="shared" si="43"/>
        <v>100</v>
      </c>
    </row>
    <row r="215" spans="1:31">
      <c r="A215" s="49" t="s">
        <v>33</v>
      </c>
      <c r="B215" s="258"/>
      <c r="C215" s="246"/>
      <c r="D215" s="72" t="s">
        <v>34</v>
      </c>
      <c r="E215" s="74"/>
      <c r="F215" s="74"/>
      <c r="G215" s="37">
        <f>G216</f>
        <v>0</v>
      </c>
      <c r="H215" s="36">
        <f t="shared" si="40"/>
        <v>0</v>
      </c>
      <c r="I215" s="37">
        <f>I216</f>
        <v>0</v>
      </c>
      <c r="J215" s="36">
        <f t="shared" si="38"/>
        <v>0</v>
      </c>
      <c r="K215" s="37">
        <f>K216</f>
        <v>0</v>
      </c>
      <c r="L215" s="36">
        <f t="shared" si="35"/>
        <v>0</v>
      </c>
      <c r="M215" s="236">
        <f>M216</f>
        <v>0</v>
      </c>
      <c r="N215" s="235">
        <f t="shared" si="36"/>
        <v>0</v>
      </c>
      <c r="O215" s="236">
        <f>O216</f>
        <v>0</v>
      </c>
      <c r="P215" s="236">
        <f>P216</f>
        <v>0</v>
      </c>
      <c r="Q215" s="236">
        <f>Q216</f>
        <v>0</v>
      </c>
      <c r="R215" s="235" t="e">
        <f>SUM(#REF!-Q215)</f>
        <v>#REF!</v>
      </c>
      <c r="S215" s="236">
        <f>S216+S217</f>
        <v>10</v>
      </c>
      <c r="T215" s="235">
        <f t="shared" ref="T215:T287" si="44">SUM(U215-S215)</f>
        <v>35</v>
      </c>
      <c r="U215" s="236">
        <f>U216+U217</f>
        <v>45</v>
      </c>
      <c r="V215" s="235">
        <f t="shared" ref="V215:V287" si="45">SUM(W215-U215)</f>
        <v>0</v>
      </c>
      <c r="W215" s="236">
        <f>W216+W217</f>
        <v>45</v>
      </c>
      <c r="X215" s="235" t="e">
        <f>SUM(#REF!-W215)</f>
        <v>#REF!</v>
      </c>
      <c r="Y215" s="236">
        <f>Y216+Y217</f>
        <v>65</v>
      </c>
      <c r="Z215" s="235">
        <f t="shared" si="42"/>
        <v>0</v>
      </c>
      <c r="AA215" s="236">
        <f>AA216+AA217</f>
        <v>65</v>
      </c>
      <c r="AB215" s="236">
        <f>AB216+AB217</f>
        <v>0</v>
      </c>
      <c r="AC215" s="200">
        <f>AC216+AC217</f>
        <v>65</v>
      </c>
      <c r="AD215" s="351">
        <f>AD216+AD217</f>
        <v>65</v>
      </c>
      <c r="AE215" s="349">
        <f t="shared" si="43"/>
        <v>100</v>
      </c>
    </row>
    <row r="216" spans="1:31" ht="25.5">
      <c r="A216" s="46" t="s">
        <v>47</v>
      </c>
      <c r="B216" s="258"/>
      <c r="C216" s="246"/>
      <c r="D216" s="72" t="s">
        <v>48</v>
      </c>
      <c r="E216" s="74"/>
      <c r="F216" s="74"/>
      <c r="G216" s="37">
        <v>0</v>
      </c>
      <c r="H216" s="36">
        <f t="shared" si="40"/>
        <v>0</v>
      </c>
      <c r="I216" s="37">
        <v>0</v>
      </c>
      <c r="J216" s="36">
        <f t="shared" si="38"/>
        <v>0</v>
      </c>
      <c r="K216" s="37">
        <v>0</v>
      </c>
      <c r="L216" s="36">
        <f t="shared" si="35"/>
        <v>0</v>
      </c>
      <c r="M216" s="236">
        <v>0</v>
      </c>
      <c r="N216" s="235">
        <f t="shared" si="36"/>
        <v>0</v>
      </c>
      <c r="O216" s="236">
        <v>0</v>
      </c>
      <c r="P216" s="236">
        <v>0</v>
      </c>
      <c r="Q216" s="236">
        <v>0</v>
      </c>
      <c r="R216" s="235" t="e">
        <f>SUM(#REF!-Q216)</f>
        <v>#REF!</v>
      </c>
      <c r="S216" s="236">
        <v>0</v>
      </c>
      <c r="T216" s="235">
        <f t="shared" si="44"/>
        <v>0</v>
      </c>
      <c r="U216" s="236">
        <v>0</v>
      </c>
      <c r="V216" s="235">
        <f t="shared" si="45"/>
        <v>0</v>
      </c>
      <c r="W216" s="236">
        <v>0</v>
      </c>
      <c r="X216" s="235" t="e">
        <f>SUM(#REF!-W216)</f>
        <v>#REF!</v>
      </c>
      <c r="Y216" s="236">
        <v>0</v>
      </c>
      <c r="Z216" s="235">
        <f t="shared" si="42"/>
        <v>0</v>
      </c>
      <c r="AA216" s="236">
        <v>0</v>
      </c>
      <c r="AB216" s="236">
        <v>0</v>
      </c>
      <c r="AC216" s="200">
        <v>0</v>
      </c>
      <c r="AD216" s="351">
        <v>0</v>
      </c>
      <c r="AE216" s="349"/>
    </row>
    <row r="217" spans="1:31">
      <c r="A217" s="46" t="s">
        <v>35</v>
      </c>
      <c r="B217" s="258"/>
      <c r="C217" s="246"/>
      <c r="D217" s="72" t="s">
        <v>36</v>
      </c>
      <c r="E217" s="74"/>
      <c r="F217" s="74"/>
      <c r="G217" s="37"/>
      <c r="H217" s="36"/>
      <c r="I217" s="37"/>
      <c r="J217" s="36"/>
      <c r="K217" s="37"/>
      <c r="L217" s="36"/>
      <c r="M217" s="236"/>
      <c r="N217" s="235"/>
      <c r="O217" s="236"/>
      <c r="P217" s="236"/>
      <c r="Q217" s="236"/>
      <c r="R217" s="235" t="e">
        <f>SUM(#REF!-Q217)</f>
        <v>#REF!</v>
      </c>
      <c r="S217" s="236">
        <f>SUM('прил3 '!U138)</f>
        <v>10</v>
      </c>
      <c r="T217" s="235">
        <f t="shared" si="44"/>
        <v>35</v>
      </c>
      <c r="U217" s="236">
        <f>SUM('прил3 '!W138)</f>
        <v>45</v>
      </c>
      <c r="V217" s="235">
        <f t="shared" si="45"/>
        <v>0</v>
      </c>
      <c r="W217" s="236">
        <f>SUM('прил3 '!Y138)</f>
        <v>45</v>
      </c>
      <c r="X217" s="235" t="e">
        <f>SUM(#REF!-W217)</f>
        <v>#REF!</v>
      </c>
      <c r="Y217" s="236">
        <f>SUM('прил3 '!AA138)</f>
        <v>65</v>
      </c>
      <c r="Z217" s="235">
        <f t="shared" si="42"/>
        <v>0</v>
      </c>
      <c r="AA217" s="236">
        <f>SUM('прил3 '!AC138)</f>
        <v>65</v>
      </c>
      <c r="AB217" s="236">
        <f>SUM('прил3 '!AD138)</f>
        <v>0</v>
      </c>
      <c r="AC217" s="200">
        <f>SUM('прил3 '!AE138)</f>
        <v>65</v>
      </c>
      <c r="AD217" s="351">
        <f>SUM('прил3 '!AF138)</f>
        <v>65</v>
      </c>
      <c r="AE217" s="349">
        <f t="shared" si="43"/>
        <v>100</v>
      </c>
    </row>
    <row r="218" spans="1:31" ht="25.5" hidden="1">
      <c r="A218" s="32" t="s">
        <v>748</v>
      </c>
      <c r="B218" s="258"/>
      <c r="C218" s="246"/>
      <c r="D218" s="72" t="s">
        <v>50</v>
      </c>
      <c r="E218" s="74"/>
      <c r="F218" s="74"/>
      <c r="G218" s="37">
        <f>G219</f>
        <v>0</v>
      </c>
      <c r="H218" s="36">
        <f t="shared" si="40"/>
        <v>0</v>
      </c>
      <c r="I218" s="37">
        <f>I219</f>
        <v>0</v>
      </c>
      <c r="J218" s="36">
        <f t="shared" si="38"/>
        <v>0</v>
      </c>
      <c r="K218" s="37">
        <f>K219</f>
        <v>0</v>
      </c>
      <c r="L218" s="36">
        <f t="shared" si="35"/>
        <v>0</v>
      </c>
      <c r="M218" s="236">
        <f>M219</f>
        <v>0</v>
      </c>
      <c r="N218" s="235">
        <f t="shared" si="36"/>
        <v>0</v>
      </c>
      <c r="O218" s="236">
        <f>O219</f>
        <v>0</v>
      </c>
      <c r="P218" s="236">
        <f>P219</f>
        <v>0</v>
      </c>
      <c r="Q218" s="236">
        <f>Q219</f>
        <v>0</v>
      </c>
      <c r="R218" s="235" t="e">
        <f>SUM(#REF!-Q218)</f>
        <v>#REF!</v>
      </c>
      <c r="S218" s="236">
        <f>S219</f>
        <v>0</v>
      </c>
      <c r="T218" s="235">
        <f t="shared" si="44"/>
        <v>0</v>
      </c>
      <c r="U218" s="236">
        <f>U219</f>
        <v>0</v>
      </c>
      <c r="V218" s="235">
        <f t="shared" si="45"/>
        <v>0</v>
      </c>
      <c r="W218" s="236">
        <f>W219</f>
        <v>0</v>
      </c>
      <c r="X218" s="235" t="e">
        <f>SUM(#REF!-W218)</f>
        <v>#REF!</v>
      </c>
      <c r="Y218" s="236">
        <f>Y219</f>
        <v>0</v>
      </c>
      <c r="Z218" s="235">
        <f t="shared" si="42"/>
        <v>0</v>
      </c>
      <c r="AA218" s="236">
        <f>AA219</f>
        <v>0</v>
      </c>
      <c r="AB218" s="236">
        <f>AB219</f>
        <v>0</v>
      </c>
      <c r="AC218" s="200">
        <f>AC219</f>
        <v>0</v>
      </c>
      <c r="AD218" s="351">
        <f>AD219</f>
        <v>0</v>
      </c>
      <c r="AE218" s="349"/>
    </row>
    <row r="219" spans="1:31" hidden="1">
      <c r="A219" s="32" t="s">
        <v>749</v>
      </c>
      <c r="B219" s="258"/>
      <c r="C219" s="246"/>
      <c r="D219" s="72" t="s">
        <v>52</v>
      </c>
      <c r="E219" s="74"/>
      <c r="F219" s="74"/>
      <c r="G219" s="37">
        <v>0</v>
      </c>
      <c r="H219" s="36">
        <f t="shared" si="40"/>
        <v>0</v>
      </c>
      <c r="I219" s="37">
        <v>0</v>
      </c>
      <c r="J219" s="36">
        <f t="shared" si="38"/>
        <v>0</v>
      </c>
      <c r="K219" s="37">
        <v>0</v>
      </c>
      <c r="L219" s="36">
        <f t="shared" si="35"/>
        <v>0</v>
      </c>
      <c r="M219" s="236">
        <v>0</v>
      </c>
      <c r="N219" s="235">
        <f t="shared" si="36"/>
        <v>0</v>
      </c>
      <c r="O219" s="236">
        <v>0</v>
      </c>
      <c r="P219" s="236">
        <v>0</v>
      </c>
      <c r="Q219" s="236">
        <v>0</v>
      </c>
      <c r="R219" s="235" t="e">
        <f>SUM(#REF!-Q219)</f>
        <v>#REF!</v>
      </c>
      <c r="S219" s="236">
        <v>0</v>
      </c>
      <c r="T219" s="235">
        <f t="shared" si="44"/>
        <v>0</v>
      </c>
      <c r="U219" s="236">
        <v>0</v>
      </c>
      <c r="V219" s="235">
        <f t="shared" si="45"/>
        <v>0</v>
      </c>
      <c r="W219" s="236">
        <v>0</v>
      </c>
      <c r="X219" s="235" t="e">
        <f>SUM(#REF!-W219)</f>
        <v>#REF!</v>
      </c>
      <c r="Y219" s="236">
        <v>0</v>
      </c>
      <c r="Z219" s="235">
        <f t="shared" si="42"/>
        <v>0</v>
      </c>
      <c r="AA219" s="236">
        <v>0</v>
      </c>
      <c r="AB219" s="236">
        <v>0</v>
      </c>
      <c r="AC219" s="200">
        <v>0</v>
      </c>
      <c r="AD219" s="351">
        <v>0</v>
      </c>
      <c r="AE219" s="349"/>
    </row>
    <row r="220" spans="1:31" ht="0.75" hidden="1" customHeight="1">
      <c r="A220" s="43" t="s">
        <v>65</v>
      </c>
      <c r="B220" s="258"/>
      <c r="C220" s="72" t="s">
        <v>66</v>
      </c>
      <c r="D220" s="72"/>
      <c r="E220" s="257"/>
      <c r="F220" s="257"/>
      <c r="G220" s="37">
        <f t="shared" ref="G220:AD223" si="46">G221</f>
        <v>0</v>
      </c>
      <c r="H220" s="36">
        <f t="shared" si="40"/>
        <v>0</v>
      </c>
      <c r="I220" s="37">
        <f t="shared" si="46"/>
        <v>0</v>
      </c>
      <c r="J220" s="36">
        <f t="shared" si="38"/>
        <v>0</v>
      </c>
      <c r="K220" s="37">
        <f t="shared" si="46"/>
        <v>0</v>
      </c>
      <c r="L220" s="36">
        <f t="shared" si="35"/>
        <v>0</v>
      </c>
      <c r="M220" s="236">
        <f t="shared" si="46"/>
        <v>0</v>
      </c>
      <c r="N220" s="235">
        <f t="shared" si="36"/>
        <v>0</v>
      </c>
      <c r="O220" s="236">
        <f t="shared" si="46"/>
        <v>0</v>
      </c>
      <c r="P220" s="236">
        <f t="shared" si="46"/>
        <v>0</v>
      </c>
      <c r="Q220" s="236">
        <f t="shared" si="46"/>
        <v>0</v>
      </c>
      <c r="R220" s="235" t="e">
        <f>SUM(#REF!-Q220)</f>
        <v>#REF!</v>
      </c>
      <c r="S220" s="236">
        <f t="shared" si="46"/>
        <v>0</v>
      </c>
      <c r="T220" s="235">
        <f t="shared" si="44"/>
        <v>0</v>
      </c>
      <c r="U220" s="236">
        <f t="shared" si="46"/>
        <v>0</v>
      </c>
      <c r="V220" s="235">
        <f t="shared" si="45"/>
        <v>0</v>
      </c>
      <c r="W220" s="236">
        <f t="shared" si="46"/>
        <v>0</v>
      </c>
      <c r="X220" s="235" t="e">
        <f>SUM(#REF!-W220)</f>
        <v>#REF!</v>
      </c>
      <c r="Y220" s="236">
        <f t="shared" si="46"/>
        <v>0</v>
      </c>
      <c r="Z220" s="235">
        <f t="shared" si="42"/>
        <v>0</v>
      </c>
      <c r="AA220" s="236">
        <f t="shared" si="46"/>
        <v>0</v>
      </c>
      <c r="AB220" s="236">
        <f t="shared" si="46"/>
        <v>0</v>
      </c>
      <c r="AC220" s="200">
        <f t="shared" si="46"/>
        <v>0</v>
      </c>
      <c r="AD220" s="351">
        <f t="shared" si="46"/>
        <v>0</v>
      </c>
      <c r="AE220" s="349"/>
    </row>
    <row r="221" spans="1:31" ht="25.5" hidden="1">
      <c r="A221" s="32" t="s">
        <v>129</v>
      </c>
      <c r="B221" s="258"/>
      <c r="C221" s="246" t="s">
        <v>130</v>
      </c>
      <c r="D221" s="72"/>
      <c r="E221" s="257"/>
      <c r="F221" s="257"/>
      <c r="G221" s="37">
        <f t="shared" si="46"/>
        <v>0</v>
      </c>
      <c r="H221" s="36">
        <f t="shared" si="40"/>
        <v>0</v>
      </c>
      <c r="I221" s="37">
        <f t="shared" si="46"/>
        <v>0</v>
      </c>
      <c r="J221" s="36">
        <f t="shared" si="38"/>
        <v>0</v>
      </c>
      <c r="K221" s="37">
        <f t="shared" si="46"/>
        <v>0</v>
      </c>
      <c r="L221" s="36">
        <f t="shared" ref="L221:L293" si="47">SUM(M221-K221)</f>
        <v>0</v>
      </c>
      <c r="M221" s="236">
        <f t="shared" si="46"/>
        <v>0</v>
      </c>
      <c r="N221" s="235">
        <f t="shared" ref="N221:N293" si="48">SUM(O221-M221)</f>
        <v>0</v>
      </c>
      <c r="O221" s="236">
        <f t="shared" si="46"/>
        <v>0</v>
      </c>
      <c r="P221" s="236">
        <f t="shared" si="46"/>
        <v>0</v>
      </c>
      <c r="Q221" s="236">
        <f t="shared" si="46"/>
        <v>0</v>
      </c>
      <c r="R221" s="235" t="e">
        <f>SUM(#REF!-Q221)</f>
        <v>#REF!</v>
      </c>
      <c r="S221" s="236">
        <f t="shared" si="46"/>
        <v>0</v>
      </c>
      <c r="T221" s="235">
        <f t="shared" si="44"/>
        <v>0</v>
      </c>
      <c r="U221" s="236">
        <f t="shared" si="46"/>
        <v>0</v>
      </c>
      <c r="V221" s="235">
        <f t="shared" si="45"/>
        <v>0</v>
      </c>
      <c r="W221" s="236">
        <f t="shared" si="46"/>
        <v>0</v>
      </c>
      <c r="X221" s="235" t="e">
        <f>SUM(#REF!-W221)</f>
        <v>#REF!</v>
      </c>
      <c r="Y221" s="236">
        <f t="shared" si="46"/>
        <v>0</v>
      </c>
      <c r="Z221" s="235">
        <f t="shared" si="42"/>
        <v>0</v>
      </c>
      <c r="AA221" s="236">
        <f t="shared" si="46"/>
        <v>0</v>
      </c>
      <c r="AB221" s="236">
        <f t="shared" si="46"/>
        <v>0</v>
      </c>
      <c r="AC221" s="200">
        <f t="shared" si="46"/>
        <v>0</v>
      </c>
      <c r="AD221" s="351">
        <f t="shared" si="46"/>
        <v>0</v>
      </c>
      <c r="AE221" s="349"/>
    </row>
    <row r="222" spans="1:31" ht="51" hidden="1">
      <c r="A222" s="49" t="s">
        <v>131</v>
      </c>
      <c r="B222" s="258"/>
      <c r="C222" s="246" t="s">
        <v>132</v>
      </c>
      <c r="D222" s="258"/>
      <c r="E222" s="257"/>
      <c r="F222" s="257"/>
      <c r="G222" s="37">
        <f t="shared" si="46"/>
        <v>0</v>
      </c>
      <c r="H222" s="36">
        <f t="shared" si="40"/>
        <v>0</v>
      </c>
      <c r="I222" s="37">
        <f t="shared" si="46"/>
        <v>0</v>
      </c>
      <c r="J222" s="36">
        <f t="shared" si="38"/>
        <v>0</v>
      </c>
      <c r="K222" s="37">
        <f t="shared" si="46"/>
        <v>0</v>
      </c>
      <c r="L222" s="36">
        <f t="shared" si="47"/>
        <v>0</v>
      </c>
      <c r="M222" s="236">
        <f t="shared" si="46"/>
        <v>0</v>
      </c>
      <c r="N222" s="235">
        <f t="shared" si="48"/>
        <v>0</v>
      </c>
      <c r="O222" s="236">
        <f t="shared" si="46"/>
        <v>0</v>
      </c>
      <c r="P222" s="236">
        <f t="shared" si="46"/>
        <v>0</v>
      </c>
      <c r="Q222" s="236">
        <f t="shared" si="46"/>
        <v>0</v>
      </c>
      <c r="R222" s="235" t="e">
        <f>SUM(#REF!-Q222)</f>
        <v>#REF!</v>
      </c>
      <c r="S222" s="236">
        <f t="shared" si="46"/>
        <v>0</v>
      </c>
      <c r="T222" s="235">
        <f t="shared" si="44"/>
        <v>0</v>
      </c>
      <c r="U222" s="236">
        <f t="shared" si="46"/>
        <v>0</v>
      </c>
      <c r="V222" s="235">
        <f t="shared" si="45"/>
        <v>0</v>
      </c>
      <c r="W222" s="236">
        <f t="shared" si="46"/>
        <v>0</v>
      </c>
      <c r="X222" s="235" t="e">
        <f>SUM(#REF!-W222)</f>
        <v>#REF!</v>
      </c>
      <c r="Y222" s="236">
        <f t="shared" si="46"/>
        <v>0</v>
      </c>
      <c r="Z222" s="235">
        <f t="shared" si="42"/>
        <v>0</v>
      </c>
      <c r="AA222" s="236">
        <f t="shared" si="46"/>
        <v>0</v>
      </c>
      <c r="AB222" s="236">
        <f t="shared" si="46"/>
        <v>0</v>
      </c>
      <c r="AC222" s="200">
        <f t="shared" si="46"/>
        <v>0</v>
      </c>
      <c r="AD222" s="351">
        <f t="shared" si="46"/>
        <v>0</v>
      </c>
      <c r="AE222" s="349"/>
    </row>
    <row r="223" spans="1:31" hidden="1">
      <c r="A223" s="49" t="s">
        <v>354</v>
      </c>
      <c r="B223" s="258"/>
      <c r="C223" s="258"/>
      <c r="D223" s="258" t="s">
        <v>355</v>
      </c>
      <c r="E223" s="257"/>
      <c r="F223" s="257"/>
      <c r="G223" s="37">
        <f t="shared" si="46"/>
        <v>0</v>
      </c>
      <c r="H223" s="36">
        <f t="shared" si="40"/>
        <v>0</v>
      </c>
      <c r="I223" s="37">
        <f t="shared" si="46"/>
        <v>0</v>
      </c>
      <c r="J223" s="36">
        <f t="shared" si="38"/>
        <v>0</v>
      </c>
      <c r="K223" s="37">
        <f t="shared" si="46"/>
        <v>0</v>
      </c>
      <c r="L223" s="36">
        <f t="shared" si="47"/>
        <v>0</v>
      </c>
      <c r="M223" s="236">
        <f t="shared" si="46"/>
        <v>0</v>
      </c>
      <c r="N223" s="235">
        <f t="shared" si="48"/>
        <v>0</v>
      </c>
      <c r="O223" s="236">
        <f t="shared" si="46"/>
        <v>0</v>
      </c>
      <c r="P223" s="236">
        <f t="shared" si="46"/>
        <v>0</v>
      </c>
      <c r="Q223" s="236">
        <f t="shared" si="46"/>
        <v>0</v>
      </c>
      <c r="R223" s="235" t="e">
        <f>SUM(#REF!-Q223)</f>
        <v>#REF!</v>
      </c>
      <c r="S223" s="236">
        <f t="shared" si="46"/>
        <v>0</v>
      </c>
      <c r="T223" s="235">
        <f t="shared" si="44"/>
        <v>0</v>
      </c>
      <c r="U223" s="236">
        <f t="shared" si="46"/>
        <v>0</v>
      </c>
      <c r="V223" s="235">
        <f t="shared" si="45"/>
        <v>0</v>
      </c>
      <c r="W223" s="236">
        <f t="shared" si="46"/>
        <v>0</v>
      </c>
      <c r="X223" s="235" t="e">
        <f>SUM(#REF!-W223)</f>
        <v>#REF!</v>
      </c>
      <c r="Y223" s="236">
        <f t="shared" si="46"/>
        <v>0</v>
      </c>
      <c r="Z223" s="235">
        <f t="shared" si="42"/>
        <v>0</v>
      </c>
      <c r="AA223" s="236">
        <f t="shared" si="46"/>
        <v>0</v>
      </c>
      <c r="AB223" s="236">
        <f t="shared" si="46"/>
        <v>0</v>
      </c>
      <c r="AC223" s="200">
        <f t="shared" si="46"/>
        <v>0</v>
      </c>
      <c r="AD223" s="351">
        <f t="shared" si="46"/>
        <v>0</v>
      </c>
      <c r="AE223" s="349"/>
    </row>
    <row r="224" spans="1:31" hidden="1">
      <c r="A224" s="47" t="s">
        <v>54</v>
      </c>
      <c r="B224" s="258"/>
      <c r="C224" s="258"/>
      <c r="D224" s="258" t="s">
        <v>55</v>
      </c>
      <c r="E224" s="257"/>
      <c r="F224" s="257"/>
      <c r="G224" s="37">
        <f>SUM('прил3 '!I372)</f>
        <v>0</v>
      </c>
      <c r="H224" s="36">
        <f t="shared" si="40"/>
        <v>0</v>
      </c>
      <c r="I224" s="37">
        <f>SUM('прил3 '!K372)</f>
        <v>0</v>
      </c>
      <c r="J224" s="36">
        <f t="shared" si="38"/>
        <v>0</v>
      </c>
      <c r="K224" s="37">
        <f>SUM('прил3 '!M372)</f>
        <v>0</v>
      </c>
      <c r="L224" s="36">
        <f t="shared" si="47"/>
        <v>0</v>
      </c>
      <c r="M224" s="236">
        <f>SUM('прил3 '!O372)</f>
        <v>0</v>
      </c>
      <c r="N224" s="235">
        <f t="shared" si="48"/>
        <v>0</v>
      </c>
      <c r="O224" s="236">
        <f>SUM('прил3 '!Q372)</f>
        <v>0</v>
      </c>
      <c r="P224" s="236">
        <f>SUM('прил3 '!R372)</f>
        <v>0</v>
      </c>
      <c r="Q224" s="236">
        <f>SUM('прил3 '!S372)</f>
        <v>0</v>
      </c>
      <c r="R224" s="235" t="e">
        <f>SUM(#REF!-Q224)</f>
        <v>#REF!</v>
      </c>
      <c r="S224" s="236">
        <f>SUM('прил3 '!U372)</f>
        <v>0</v>
      </c>
      <c r="T224" s="235">
        <f t="shared" si="44"/>
        <v>0</v>
      </c>
      <c r="U224" s="236">
        <f>SUM('прил3 '!W372)</f>
        <v>0</v>
      </c>
      <c r="V224" s="235">
        <f t="shared" si="45"/>
        <v>0</v>
      </c>
      <c r="W224" s="236">
        <f>SUM('прил3 '!Y372)</f>
        <v>0</v>
      </c>
      <c r="X224" s="235" t="e">
        <f>SUM(#REF!-W224)</f>
        <v>#REF!</v>
      </c>
      <c r="Y224" s="236">
        <f>SUM('прил3 '!AA372)</f>
        <v>0</v>
      </c>
      <c r="Z224" s="235">
        <f t="shared" si="42"/>
        <v>0</v>
      </c>
      <c r="AA224" s="236">
        <f>SUM('прил3 '!AC372)</f>
        <v>0</v>
      </c>
      <c r="AB224" s="236">
        <f>SUM('прил3 '!AD372)</f>
        <v>0</v>
      </c>
      <c r="AC224" s="200">
        <f>SUM('прил3 '!AE372)</f>
        <v>0</v>
      </c>
      <c r="AD224" s="351">
        <f>SUM('прил3 '!AF372)</f>
        <v>0</v>
      </c>
      <c r="AE224" s="349"/>
    </row>
    <row r="225" spans="1:31" ht="25.5">
      <c r="A225" s="45" t="s">
        <v>878</v>
      </c>
      <c r="B225" s="258"/>
      <c r="C225" s="258" t="s">
        <v>879</v>
      </c>
      <c r="D225" s="258"/>
      <c r="E225" s="257"/>
      <c r="F225" s="257"/>
      <c r="G225" s="37"/>
      <c r="H225" s="36"/>
      <c r="I225" s="37"/>
      <c r="J225" s="36"/>
      <c r="K225" s="37"/>
      <c r="L225" s="36"/>
      <c r="M225" s="236"/>
      <c r="N225" s="235"/>
      <c r="O225" s="236"/>
      <c r="P225" s="236"/>
      <c r="Q225" s="236"/>
      <c r="R225" s="235"/>
      <c r="S225" s="236"/>
      <c r="T225" s="235"/>
      <c r="U225" s="236"/>
      <c r="V225" s="235"/>
      <c r="W225" s="236"/>
      <c r="X225" s="235"/>
      <c r="Y225" s="236">
        <f>Y226+Y229</f>
        <v>122.2</v>
      </c>
      <c r="Z225" s="235">
        <f t="shared" si="42"/>
        <v>0</v>
      </c>
      <c r="AA225" s="236">
        <f>AA226+AA229</f>
        <v>122.2</v>
      </c>
      <c r="AB225" s="236">
        <f>AB226+AB229</f>
        <v>0</v>
      </c>
      <c r="AC225" s="200">
        <f>AC226+AC229</f>
        <v>124.4</v>
      </c>
      <c r="AD225" s="351">
        <f>AD226+AD229</f>
        <v>11.7</v>
      </c>
      <c r="AE225" s="349">
        <f t="shared" si="43"/>
        <v>9.4051446945337602</v>
      </c>
    </row>
    <row r="226" spans="1:31">
      <c r="A226" s="47" t="s">
        <v>875</v>
      </c>
      <c r="B226" s="258"/>
      <c r="C226" s="258" t="s">
        <v>876</v>
      </c>
      <c r="D226" s="258"/>
      <c r="E226" s="257"/>
      <c r="F226" s="257"/>
      <c r="G226" s="37"/>
      <c r="H226" s="36"/>
      <c r="I226" s="37"/>
      <c r="J226" s="36"/>
      <c r="K226" s="37"/>
      <c r="L226" s="36"/>
      <c r="M226" s="236"/>
      <c r="N226" s="235"/>
      <c r="O226" s="236"/>
      <c r="P226" s="236"/>
      <c r="Q226" s="236"/>
      <c r="R226" s="235"/>
      <c r="S226" s="236"/>
      <c r="T226" s="235"/>
      <c r="U226" s="236"/>
      <c r="V226" s="235"/>
      <c r="W226" s="236"/>
      <c r="X226" s="235"/>
      <c r="Y226" s="236">
        <f>Y227</f>
        <v>9.5</v>
      </c>
      <c r="Z226" s="235">
        <f t="shared" si="42"/>
        <v>0</v>
      </c>
      <c r="AA226" s="236">
        <f t="shared" ref="AA226:AD227" si="49">AA227</f>
        <v>9.5</v>
      </c>
      <c r="AB226" s="236">
        <f t="shared" si="49"/>
        <v>0</v>
      </c>
      <c r="AC226" s="200">
        <f t="shared" si="49"/>
        <v>9.5</v>
      </c>
      <c r="AD226" s="351">
        <f t="shared" si="49"/>
        <v>9.5</v>
      </c>
      <c r="AE226" s="349">
        <f t="shared" si="43"/>
        <v>100</v>
      </c>
    </row>
    <row r="227" spans="1:31" ht="26.25" customHeight="1">
      <c r="A227" s="45" t="s">
        <v>339</v>
      </c>
      <c r="B227" s="258"/>
      <c r="C227" s="258"/>
      <c r="D227" s="258" t="s">
        <v>340</v>
      </c>
      <c r="E227" s="257"/>
      <c r="F227" s="257"/>
      <c r="G227" s="37"/>
      <c r="H227" s="36"/>
      <c r="I227" s="37"/>
      <c r="J227" s="36"/>
      <c r="K227" s="37"/>
      <c r="L227" s="36"/>
      <c r="M227" s="236"/>
      <c r="N227" s="235"/>
      <c r="O227" s="236"/>
      <c r="P227" s="236"/>
      <c r="Q227" s="236"/>
      <c r="R227" s="235"/>
      <c r="S227" s="236"/>
      <c r="T227" s="235"/>
      <c r="U227" s="236"/>
      <c r="V227" s="235"/>
      <c r="W227" s="236"/>
      <c r="X227" s="235"/>
      <c r="Y227" s="236">
        <f>Y228</f>
        <v>9.5</v>
      </c>
      <c r="Z227" s="235">
        <f t="shared" si="42"/>
        <v>0</v>
      </c>
      <c r="AA227" s="236">
        <f t="shared" si="49"/>
        <v>9.5</v>
      </c>
      <c r="AB227" s="236">
        <f t="shared" si="49"/>
        <v>0</v>
      </c>
      <c r="AC227" s="200">
        <f t="shared" si="49"/>
        <v>9.5</v>
      </c>
      <c r="AD227" s="351">
        <f t="shared" si="49"/>
        <v>9.5</v>
      </c>
      <c r="AE227" s="349">
        <f t="shared" si="43"/>
        <v>100</v>
      </c>
    </row>
    <row r="228" spans="1:31" ht="25.5">
      <c r="A228" s="45" t="s">
        <v>341</v>
      </c>
      <c r="B228" s="258"/>
      <c r="C228" s="258"/>
      <c r="D228" s="258" t="s">
        <v>342</v>
      </c>
      <c r="E228" s="257"/>
      <c r="F228" s="257"/>
      <c r="G228" s="37"/>
      <c r="H228" s="36"/>
      <c r="I228" s="37"/>
      <c r="J228" s="36"/>
      <c r="K228" s="37"/>
      <c r="L228" s="36"/>
      <c r="M228" s="236"/>
      <c r="N228" s="235"/>
      <c r="O228" s="236"/>
      <c r="P228" s="236"/>
      <c r="Q228" s="236"/>
      <c r="R228" s="235"/>
      <c r="S228" s="236"/>
      <c r="T228" s="235"/>
      <c r="U228" s="236"/>
      <c r="V228" s="235"/>
      <c r="W228" s="236"/>
      <c r="X228" s="235"/>
      <c r="Y228" s="236">
        <f>'прил3 '!AA170</f>
        <v>9.5</v>
      </c>
      <c r="Z228" s="235">
        <f t="shared" si="42"/>
        <v>0</v>
      </c>
      <c r="AA228" s="236">
        <f>'прил3 '!AC170</f>
        <v>9.5</v>
      </c>
      <c r="AB228" s="236">
        <f>'прил3 '!AD170</f>
        <v>0</v>
      </c>
      <c r="AC228" s="200">
        <f>'прил3 '!AE170</f>
        <v>9.5</v>
      </c>
      <c r="AD228" s="351">
        <f>'прил3 '!AF170</f>
        <v>9.5</v>
      </c>
      <c r="AE228" s="349">
        <f t="shared" si="43"/>
        <v>100</v>
      </c>
    </row>
    <row r="229" spans="1:31" s="41" customFormat="1" ht="27.75" customHeight="1">
      <c r="A229" s="39" t="s">
        <v>790</v>
      </c>
      <c r="B229" s="258"/>
      <c r="C229" s="84" t="s">
        <v>750</v>
      </c>
      <c r="D229" s="258"/>
      <c r="E229" s="257"/>
      <c r="F229" s="257"/>
      <c r="G229" s="200">
        <f>SUM(G230)</f>
        <v>112.7</v>
      </c>
      <c r="H229" s="36">
        <f t="shared" si="40"/>
        <v>0</v>
      </c>
      <c r="I229" s="200">
        <f t="shared" ref="I229:AD230" si="50">SUM(I230)</f>
        <v>112.7</v>
      </c>
      <c r="J229" s="36">
        <f t="shared" ref="J229:J297" si="51">SUM(K229-I229)</f>
        <v>0</v>
      </c>
      <c r="K229" s="200">
        <f t="shared" si="50"/>
        <v>112.7</v>
      </c>
      <c r="L229" s="36">
        <f t="shared" si="47"/>
        <v>0</v>
      </c>
      <c r="M229" s="236">
        <f t="shared" si="50"/>
        <v>112.7</v>
      </c>
      <c r="N229" s="235">
        <f t="shared" si="48"/>
        <v>0</v>
      </c>
      <c r="O229" s="236">
        <f t="shared" si="50"/>
        <v>112.7</v>
      </c>
      <c r="P229" s="236">
        <f t="shared" si="50"/>
        <v>0</v>
      </c>
      <c r="Q229" s="236">
        <f t="shared" si="50"/>
        <v>112.7</v>
      </c>
      <c r="R229" s="235" t="e">
        <f>SUM(#REF!-Q229)</f>
        <v>#REF!</v>
      </c>
      <c r="S229" s="236">
        <f t="shared" si="50"/>
        <v>112.7</v>
      </c>
      <c r="T229" s="235">
        <f t="shared" si="44"/>
        <v>0</v>
      </c>
      <c r="U229" s="236">
        <f t="shared" si="50"/>
        <v>112.7</v>
      </c>
      <c r="V229" s="235">
        <f t="shared" si="45"/>
        <v>0</v>
      </c>
      <c r="W229" s="236">
        <f t="shared" si="50"/>
        <v>112.7</v>
      </c>
      <c r="X229" s="235" t="e">
        <f>SUM(#REF!-W229)</f>
        <v>#REF!</v>
      </c>
      <c r="Y229" s="236">
        <f t="shared" si="50"/>
        <v>112.7</v>
      </c>
      <c r="Z229" s="235">
        <f t="shared" si="42"/>
        <v>0</v>
      </c>
      <c r="AA229" s="236">
        <f t="shared" si="50"/>
        <v>112.7</v>
      </c>
      <c r="AB229" s="236">
        <f t="shared" si="50"/>
        <v>0</v>
      </c>
      <c r="AC229" s="200">
        <f t="shared" si="50"/>
        <v>114.9</v>
      </c>
      <c r="AD229" s="351">
        <f t="shared" si="50"/>
        <v>2.2000000000000002</v>
      </c>
      <c r="AE229" s="349">
        <f t="shared" si="43"/>
        <v>1.9147084421235856</v>
      </c>
    </row>
    <row r="230" spans="1:31" ht="25.5">
      <c r="A230" s="53" t="s">
        <v>339</v>
      </c>
      <c r="B230" s="258"/>
      <c r="C230" s="258"/>
      <c r="D230" s="258" t="s">
        <v>340</v>
      </c>
      <c r="E230" s="257"/>
      <c r="F230" s="257"/>
      <c r="G230" s="200">
        <f>SUM(G231)</f>
        <v>112.7</v>
      </c>
      <c r="H230" s="36">
        <f t="shared" si="40"/>
        <v>0</v>
      </c>
      <c r="I230" s="200">
        <f t="shared" si="50"/>
        <v>112.7</v>
      </c>
      <c r="J230" s="36">
        <f t="shared" si="51"/>
        <v>0</v>
      </c>
      <c r="K230" s="200">
        <f t="shared" si="50"/>
        <v>112.7</v>
      </c>
      <c r="L230" s="36">
        <f t="shared" si="47"/>
        <v>0</v>
      </c>
      <c r="M230" s="236">
        <f t="shared" si="50"/>
        <v>112.7</v>
      </c>
      <c r="N230" s="235">
        <f t="shared" si="48"/>
        <v>0</v>
      </c>
      <c r="O230" s="236">
        <f t="shared" si="50"/>
        <v>112.7</v>
      </c>
      <c r="P230" s="236">
        <f t="shared" si="50"/>
        <v>0</v>
      </c>
      <c r="Q230" s="236">
        <f t="shared" si="50"/>
        <v>112.7</v>
      </c>
      <c r="R230" s="235" t="e">
        <f>SUM(#REF!-Q230)</f>
        <v>#REF!</v>
      </c>
      <c r="S230" s="236">
        <f t="shared" si="50"/>
        <v>112.7</v>
      </c>
      <c r="T230" s="235">
        <f t="shared" si="44"/>
        <v>0</v>
      </c>
      <c r="U230" s="236">
        <f t="shared" si="50"/>
        <v>112.7</v>
      </c>
      <c r="V230" s="235">
        <f t="shared" si="45"/>
        <v>0</v>
      </c>
      <c r="W230" s="236">
        <f t="shared" si="50"/>
        <v>112.7</v>
      </c>
      <c r="X230" s="235" t="e">
        <f>SUM(#REF!-W230)</f>
        <v>#REF!</v>
      </c>
      <c r="Y230" s="236">
        <f t="shared" si="50"/>
        <v>112.7</v>
      </c>
      <c r="Z230" s="235">
        <f t="shared" si="42"/>
        <v>0</v>
      </c>
      <c r="AA230" s="236">
        <f t="shared" si="50"/>
        <v>112.7</v>
      </c>
      <c r="AB230" s="236">
        <f t="shared" si="50"/>
        <v>0</v>
      </c>
      <c r="AC230" s="200">
        <f t="shared" si="50"/>
        <v>114.9</v>
      </c>
      <c r="AD230" s="351">
        <f t="shared" si="50"/>
        <v>2.2000000000000002</v>
      </c>
      <c r="AE230" s="349">
        <f t="shared" si="43"/>
        <v>1.9147084421235856</v>
      </c>
    </row>
    <row r="231" spans="1:31" ht="25.5">
      <c r="A231" s="39" t="s">
        <v>341</v>
      </c>
      <c r="B231" s="258"/>
      <c r="C231" s="258"/>
      <c r="D231" s="258" t="s">
        <v>342</v>
      </c>
      <c r="E231" s="257"/>
      <c r="F231" s="257"/>
      <c r="G231" s="200">
        <f>SUM('прил3 '!I173)</f>
        <v>112.7</v>
      </c>
      <c r="H231" s="36">
        <f t="shared" si="40"/>
        <v>0</v>
      </c>
      <c r="I231" s="200">
        <f>SUM('прил3 '!K173)</f>
        <v>112.7</v>
      </c>
      <c r="J231" s="36">
        <f t="shared" si="51"/>
        <v>0</v>
      </c>
      <c r="K231" s="200">
        <f>SUM('прил3 '!M173)</f>
        <v>112.7</v>
      </c>
      <c r="L231" s="36">
        <f t="shared" si="47"/>
        <v>0</v>
      </c>
      <c r="M231" s="236">
        <f>SUM('прил3 '!O173)</f>
        <v>112.7</v>
      </c>
      <c r="N231" s="235">
        <f t="shared" si="48"/>
        <v>0</v>
      </c>
      <c r="O231" s="236">
        <f>SUM('прил3 '!Q173)</f>
        <v>112.7</v>
      </c>
      <c r="P231" s="236">
        <f>SUM('прил3 '!R173)</f>
        <v>0</v>
      </c>
      <c r="Q231" s="236">
        <f>SUM('прил3 '!S173)</f>
        <v>112.7</v>
      </c>
      <c r="R231" s="235" t="e">
        <f>SUM(#REF!-Q231)</f>
        <v>#REF!</v>
      </c>
      <c r="S231" s="236">
        <f>SUM('прил3 '!U173)</f>
        <v>112.7</v>
      </c>
      <c r="T231" s="235">
        <f t="shared" si="44"/>
        <v>0</v>
      </c>
      <c r="U231" s="236">
        <f>SUM('прил3 '!W173)</f>
        <v>112.7</v>
      </c>
      <c r="V231" s="235">
        <f t="shared" si="45"/>
        <v>0</v>
      </c>
      <c r="W231" s="236">
        <f>SUM('прил3 '!Y173)</f>
        <v>112.7</v>
      </c>
      <c r="X231" s="235" t="e">
        <f>SUM(#REF!-W231)</f>
        <v>#REF!</v>
      </c>
      <c r="Y231" s="236">
        <f>SUM('прил3 '!AA173)</f>
        <v>112.7</v>
      </c>
      <c r="Z231" s="235">
        <f t="shared" si="42"/>
        <v>0</v>
      </c>
      <c r="AA231" s="236">
        <f>SUM('прил3 '!AC173)</f>
        <v>112.7</v>
      </c>
      <c r="AB231" s="236">
        <f>SUM('прил3 '!AD173)</f>
        <v>0</v>
      </c>
      <c r="AC231" s="200">
        <f>SUM('прил3 '!AE173)</f>
        <v>114.9</v>
      </c>
      <c r="AD231" s="351">
        <f>SUM('прил3 '!AF173)</f>
        <v>2.2000000000000002</v>
      </c>
      <c r="AE231" s="349">
        <f t="shared" si="43"/>
        <v>1.9147084421235856</v>
      </c>
    </row>
    <row r="232" spans="1:31" s="23" customFormat="1" ht="25.5">
      <c r="A232" s="42" t="s">
        <v>77</v>
      </c>
      <c r="B232" s="70" t="s">
        <v>531</v>
      </c>
      <c r="C232" s="70"/>
      <c r="D232" s="70"/>
      <c r="E232" s="71" t="e">
        <f>E233</f>
        <v>#REF!</v>
      </c>
      <c r="F232" s="71" t="e">
        <f>F233</f>
        <v>#REF!</v>
      </c>
      <c r="G232" s="201">
        <f>G233</f>
        <v>1967.6</v>
      </c>
      <c r="H232" s="36">
        <f t="shared" ref="H232:H306" si="52">I232-G232</f>
        <v>0</v>
      </c>
      <c r="I232" s="201">
        <f t="shared" ref="I232:AD233" si="53">I233</f>
        <v>1967.6</v>
      </c>
      <c r="J232" s="36">
        <f t="shared" si="51"/>
        <v>0</v>
      </c>
      <c r="K232" s="201">
        <f t="shared" si="53"/>
        <v>1967.6</v>
      </c>
      <c r="L232" s="36">
        <f t="shared" si="47"/>
        <v>0</v>
      </c>
      <c r="M232" s="235">
        <f t="shared" si="53"/>
        <v>1967.6</v>
      </c>
      <c r="N232" s="235">
        <f t="shared" si="48"/>
        <v>0</v>
      </c>
      <c r="O232" s="235">
        <f t="shared" si="53"/>
        <v>1967.6</v>
      </c>
      <c r="P232" s="235">
        <f t="shared" si="53"/>
        <v>0</v>
      </c>
      <c r="Q232" s="235">
        <f t="shared" si="53"/>
        <v>1967.6</v>
      </c>
      <c r="R232" s="235" t="e">
        <f>SUM(#REF!-Q232)</f>
        <v>#REF!</v>
      </c>
      <c r="S232" s="235">
        <f t="shared" si="53"/>
        <v>1967.6</v>
      </c>
      <c r="T232" s="235">
        <f t="shared" si="44"/>
        <v>0</v>
      </c>
      <c r="U232" s="235">
        <f t="shared" si="53"/>
        <v>1967.6</v>
      </c>
      <c r="V232" s="235">
        <f t="shared" si="45"/>
        <v>0</v>
      </c>
      <c r="W232" s="235">
        <f t="shared" si="53"/>
        <v>1967.6</v>
      </c>
      <c r="X232" s="235" t="e">
        <f>SUM(#REF!-W232)</f>
        <v>#REF!</v>
      </c>
      <c r="Y232" s="235">
        <f t="shared" si="53"/>
        <v>2367.6</v>
      </c>
      <c r="Z232" s="235">
        <f t="shared" si="42"/>
        <v>0</v>
      </c>
      <c r="AA232" s="235">
        <f t="shared" si="53"/>
        <v>2367.6</v>
      </c>
      <c r="AB232" s="235">
        <f t="shared" si="53"/>
        <v>50</v>
      </c>
      <c r="AC232" s="201">
        <f t="shared" si="53"/>
        <v>1761.3999999999999</v>
      </c>
      <c r="AD232" s="349">
        <f t="shared" si="53"/>
        <v>1319.6999999999998</v>
      </c>
      <c r="AE232" s="349">
        <f t="shared" si="43"/>
        <v>74.923356421028714</v>
      </c>
    </row>
    <row r="233" spans="1:31">
      <c r="A233" s="49" t="s">
        <v>741</v>
      </c>
      <c r="B233" s="258" t="s">
        <v>532</v>
      </c>
      <c r="C233" s="72"/>
      <c r="D233" s="72"/>
      <c r="E233" s="257" t="e">
        <f>#REF!</f>
        <v>#REF!</v>
      </c>
      <c r="F233" s="257" t="e">
        <f>#REF!</f>
        <v>#REF!</v>
      </c>
      <c r="G233" s="200">
        <f>G234</f>
        <v>1967.6</v>
      </c>
      <c r="H233" s="36">
        <f t="shared" si="52"/>
        <v>0</v>
      </c>
      <c r="I233" s="200">
        <f t="shared" si="53"/>
        <v>1967.6</v>
      </c>
      <c r="J233" s="36">
        <f t="shared" si="51"/>
        <v>0</v>
      </c>
      <c r="K233" s="200">
        <f t="shared" si="53"/>
        <v>1967.6</v>
      </c>
      <c r="L233" s="36">
        <f t="shared" si="47"/>
        <v>0</v>
      </c>
      <c r="M233" s="236">
        <f t="shared" si="53"/>
        <v>1967.6</v>
      </c>
      <c r="N233" s="235">
        <f t="shared" si="48"/>
        <v>0</v>
      </c>
      <c r="O233" s="236">
        <f t="shared" si="53"/>
        <v>1967.6</v>
      </c>
      <c r="P233" s="236">
        <f t="shared" si="53"/>
        <v>0</v>
      </c>
      <c r="Q233" s="236">
        <f t="shared" si="53"/>
        <v>1967.6</v>
      </c>
      <c r="R233" s="235" t="e">
        <f>SUM(#REF!-Q233)</f>
        <v>#REF!</v>
      </c>
      <c r="S233" s="236">
        <f t="shared" si="53"/>
        <v>1967.6</v>
      </c>
      <c r="T233" s="235">
        <f t="shared" si="44"/>
        <v>0</v>
      </c>
      <c r="U233" s="236">
        <f t="shared" si="53"/>
        <v>1967.6</v>
      </c>
      <c r="V233" s="235">
        <f t="shared" si="45"/>
        <v>0</v>
      </c>
      <c r="W233" s="236">
        <f t="shared" si="53"/>
        <v>1967.6</v>
      </c>
      <c r="X233" s="235" t="e">
        <f>SUM(#REF!-W233)</f>
        <v>#REF!</v>
      </c>
      <c r="Y233" s="236">
        <f t="shared" si="53"/>
        <v>2367.6</v>
      </c>
      <c r="Z233" s="235">
        <f t="shared" si="42"/>
        <v>0</v>
      </c>
      <c r="AA233" s="236">
        <f t="shared" si="53"/>
        <v>2367.6</v>
      </c>
      <c r="AB233" s="236">
        <f t="shared" si="53"/>
        <v>50</v>
      </c>
      <c r="AC233" s="200">
        <f t="shared" si="53"/>
        <v>1761.3999999999999</v>
      </c>
      <c r="AD233" s="351">
        <f t="shared" si="53"/>
        <v>1319.6999999999998</v>
      </c>
      <c r="AE233" s="349">
        <f t="shared" si="43"/>
        <v>74.923356421028714</v>
      </c>
    </row>
    <row r="234" spans="1:31" ht="38.25">
      <c r="A234" s="43" t="s">
        <v>20</v>
      </c>
      <c r="B234" s="258"/>
      <c r="C234" s="75" t="s">
        <v>21</v>
      </c>
      <c r="D234" s="72"/>
      <c r="E234" s="257"/>
      <c r="F234" s="257"/>
      <c r="G234" s="200">
        <f>G235+G249+G253</f>
        <v>1967.6</v>
      </c>
      <c r="H234" s="36">
        <f t="shared" si="52"/>
        <v>0</v>
      </c>
      <c r="I234" s="200">
        <f>I235+I249+I253</f>
        <v>1967.6</v>
      </c>
      <c r="J234" s="36">
        <f t="shared" si="51"/>
        <v>0</v>
      </c>
      <c r="K234" s="200">
        <f>K235+K249+K253</f>
        <v>1967.6</v>
      </c>
      <c r="L234" s="36">
        <f t="shared" si="47"/>
        <v>0</v>
      </c>
      <c r="M234" s="236">
        <f>M235+M249+M253</f>
        <v>1967.6</v>
      </c>
      <c r="N234" s="235">
        <f t="shared" si="48"/>
        <v>0</v>
      </c>
      <c r="O234" s="236">
        <f>O235+O249+O253</f>
        <v>1967.6</v>
      </c>
      <c r="P234" s="236">
        <f>P235+P249+P253</f>
        <v>0</v>
      </c>
      <c r="Q234" s="236">
        <f>Q235+Q249+Q253</f>
        <v>1967.6</v>
      </c>
      <c r="R234" s="235" t="e">
        <f>SUM(#REF!-Q234)</f>
        <v>#REF!</v>
      </c>
      <c r="S234" s="236">
        <f>S235+S249+S253</f>
        <v>1967.6</v>
      </c>
      <c r="T234" s="235">
        <f t="shared" si="44"/>
        <v>0</v>
      </c>
      <c r="U234" s="236">
        <f>U235+U249+U253</f>
        <v>1967.6</v>
      </c>
      <c r="V234" s="235">
        <f t="shared" si="45"/>
        <v>0</v>
      </c>
      <c r="W234" s="236">
        <f>W235+W249+W253</f>
        <v>1967.6</v>
      </c>
      <c r="X234" s="235" t="e">
        <f>SUM(#REF!-W234)</f>
        <v>#REF!</v>
      </c>
      <c r="Y234" s="236">
        <f>Y235+Y249+Y253</f>
        <v>2367.6</v>
      </c>
      <c r="Z234" s="235">
        <f t="shared" si="42"/>
        <v>0</v>
      </c>
      <c r="AA234" s="236">
        <f>AA235+AA249+AA253</f>
        <v>2367.6</v>
      </c>
      <c r="AB234" s="236">
        <f>AB235+AB249+AB253</f>
        <v>50</v>
      </c>
      <c r="AC234" s="200">
        <f>AC235+AC249+AC253</f>
        <v>1761.3999999999999</v>
      </c>
      <c r="AD234" s="351">
        <f>AD235+AD249+AD253</f>
        <v>1319.6999999999998</v>
      </c>
      <c r="AE234" s="349">
        <f t="shared" si="43"/>
        <v>74.923356421028714</v>
      </c>
    </row>
    <row r="235" spans="1:31" ht="38.25">
      <c r="A235" s="32" t="s">
        <v>80</v>
      </c>
      <c r="B235" s="258"/>
      <c r="C235" s="75" t="s">
        <v>81</v>
      </c>
      <c r="D235" s="72"/>
      <c r="E235" s="257"/>
      <c r="F235" s="257"/>
      <c r="G235" s="200">
        <f>G236+G243+G246</f>
        <v>1945.6</v>
      </c>
      <c r="H235" s="36">
        <f t="shared" si="52"/>
        <v>0</v>
      </c>
      <c r="I235" s="200">
        <f>I236+I243+I246</f>
        <v>1945.6</v>
      </c>
      <c r="J235" s="36">
        <f t="shared" si="51"/>
        <v>0</v>
      </c>
      <c r="K235" s="200">
        <f>K236+K243+K246</f>
        <v>1945.6</v>
      </c>
      <c r="L235" s="36">
        <f t="shared" si="47"/>
        <v>0</v>
      </c>
      <c r="M235" s="236">
        <f>M236+M243+M246</f>
        <v>1945.6</v>
      </c>
      <c r="N235" s="235">
        <f t="shared" si="48"/>
        <v>0</v>
      </c>
      <c r="O235" s="236">
        <f>O236+O243+O246</f>
        <v>1945.6</v>
      </c>
      <c r="P235" s="236">
        <f>P236+P243+P246</f>
        <v>0</v>
      </c>
      <c r="Q235" s="236">
        <f>Q236+Q243+Q246</f>
        <v>1945.6</v>
      </c>
      <c r="R235" s="235" t="e">
        <f>SUM(#REF!-Q235)</f>
        <v>#REF!</v>
      </c>
      <c r="S235" s="236">
        <f>S236+S243+S246</f>
        <v>1945.6</v>
      </c>
      <c r="T235" s="235">
        <f t="shared" si="44"/>
        <v>0</v>
      </c>
      <c r="U235" s="236">
        <f>U236+U243+U246</f>
        <v>1945.6</v>
      </c>
      <c r="V235" s="235">
        <f t="shared" si="45"/>
        <v>0</v>
      </c>
      <c r="W235" s="236">
        <f>W236+W243+W246</f>
        <v>1945.6</v>
      </c>
      <c r="X235" s="235" t="e">
        <f>SUM(#REF!-W235)</f>
        <v>#REF!</v>
      </c>
      <c r="Y235" s="236">
        <f>Y236+Y243+Y246</f>
        <v>2345.6</v>
      </c>
      <c r="Z235" s="235">
        <f t="shared" si="42"/>
        <v>0</v>
      </c>
      <c r="AA235" s="236">
        <f>AA236+AA243+AA246</f>
        <v>2345.6</v>
      </c>
      <c r="AB235" s="236">
        <f>AB236+AB243+AB246</f>
        <v>50</v>
      </c>
      <c r="AC235" s="200">
        <f>AC236+AC243+AC246</f>
        <v>1761.3999999999999</v>
      </c>
      <c r="AD235" s="351">
        <f>AD236+AD243+AD246</f>
        <v>1319.6999999999998</v>
      </c>
      <c r="AE235" s="349">
        <f t="shared" si="43"/>
        <v>74.923356421028714</v>
      </c>
    </row>
    <row r="236" spans="1:31" ht="29.25" customHeight="1">
      <c r="A236" s="32" t="s">
        <v>82</v>
      </c>
      <c r="B236" s="258"/>
      <c r="C236" s="78" t="s">
        <v>83</v>
      </c>
      <c r="D236" s="72"/>
      <c r="E236" s="257"/>
      <c r="F236" s="257"/>
      <c r="G236" s="200">
        <f>G237+G239</f>
        <v>873.19999999999993</v>
      </c>
      <c r="H236" s="36">
        <f t="shared" si="52"/>
        <v>0</v>
      </c>
      <c r="I236" s="200">
        <f>I237+I239</f>
        <v>873.19999999999993</v>
      </c>
      <c r="J236" s="36">
        <f t="shared" si="51"/>
        <v>0</v>
      </c>
      <c r="K236" s="200">
        <f>K237+K239</f>
        <v>873.19999999999993</v>
      </c>
      <c r="L236" s="36">
        <f t="shared" si="47"/>
        <v>0</v>
      </c>
      <c r="M236" s="236">
        <f>M237+M239</f>
        <v>873.19999999999993</v>
      </c>
      <c r="N236" s="235">
        <f t="shared" si="48"/>
        <v>0</v>
      </c>
      <c r="O236" s="236">
        <f>O237+O239</f>
        <v>873.19999999999993</v>
      </c>
      <c r="P236" s="236">
        <f>P237+P239</f>
        <v>0</v>
      </c>
      <c r="Q236" s="236">
        <f>Q237+Q239</f>
        <v>873.19999999999993</v>
      </c>
      <c r="R236" s="235" t="e">
        <f>SUM(#REF!-Q236)</f>
        <v>#REF!</v>
      </c>
      <c r="S236" s="236">
        <f>S237+S239</f>
        <v>969.6</v>
      </c>
      <c r="T236" s="235">
        <f t="shared" si="44"/>
        <v>0</v>
      </c>
      <c r="U236" s="236">
        <f>U237+U239</f>
        <v>969.6</v>
      </c>
      <c r="V236" s="235">
        <f t="shared" si="45"/>
        <v>0</v>
      </c>
      <c r="W236" s="236">
        <f>W237+W239</f>
        <v>969.6</v>
      </c>
      <c r="X236" s="235" t="e">
        <f>SUM(#REF!-W236)</f>
        <v>#REF!</v>
      </c>
      <c r="Y236" s="236">
        <f>Y237+Y239</f>
        <v>1369.6</v>
      </c>
      <c r="Z236" s="235">
        <f t="shared" si="42"/>
        <v>0</v>
      </c>
      <c r="AA236" s="236">
        <f>AA237+AA239</f>
        <v>1369.6</v>
      </c>
      <c r="AB236" s="236">
        <f>AB237+AB239+AB241</f>
        <v>50</v>
      </c>
      <c r="AC236" s="200">
        <f>AC237+AC239+AC241</f>
        <v>1632.8</v>
      </c>
      <c r="AD236" s="351">
        <f>AD237+AD239+AD241</f>
        <v>1191.0999999999999</v>
      </c>
      <c r="AE236" s="349">
        <f t="shared" si="43"/>
        <v>72.9483096521313</v>
      </c>
    </row>
    <row r="237" spans="1:31" ht="51">
      <c r="A237" s="43" t="s">
        <v>352</v>
      </c>
      <c r="B237" s="258"/>
      <c r="C237" s="72"/>
      <c r="D237" s="72" t="s">
        <v>335</v>
      </c>
      <c r="E237" s="257"/>
      <c r="F237" s="257"/>
      <c r="G237" s="200">
        <f>G238</f>
        <v>851.4</v>
      </c>
      <c r="H237" s="36">
        <f t="shared" si="52"/>
        <v>0</v>
      </c>
      <c r="I237" s="200">
        <f>I238</f>
        <v>851.4</v>
      </c>
      <c r="J237" s="36">
        <f t="shared" si="51"/>
        <v>0</v>
      </c>
      <c r="K237" s="200">
        <f>K238</f>
        <v>851.4</v>
      </c>
      <c r="L237" s="36">
        <f t="shared" si="47"/>
        <v>0</v>
      </c>
      <c r="M237" s="236">
        <f>M238</f>
        <v>851.4</v>
      </c>
      <c r="N237" s="235">
        <f t="shared" si="48"/>
        <v>0</v>
      </c>
      <c r="O237" s="236">
        <f>O238</f>
        <v>851.4</v>
      </c>
      <c r="P237" s="236">
        <f>P238</f>
        <v>0</v>
      </c>
      <c r="Q237" s="236">
        <f>Q238</f>
        <v>851.4</v>
      </c>
      <c r="R237" s="235" t="e">
        <f>SUM(#REF!-Q237)</f>
        <v>#REF!</v>
      </c>
      <c r="S237" s="236">
        <f>S238</f>
        <v>937.5</v>
      </c>
      <c r="T237" s="235">
        <f t="shared" si="44"/>
        <v>0</v>
      </c>
      <c r="U237" s="236">
        <f>U238</f>
        <v>937.5</v>
      </c>
      <c r="V237" s="235">
        <f t="shared" si="45"/>
        <v>0</v>
      </c>
      <c r="W237" s="236">
        <f>W238</f>
        <v>937.5</v>
      </c>
      <c r="X237" s="235" t="e">
        <f>SUM(#REF!-W237)</f>
        <v>#REF!</v>
      </c>
      <c r="Y237" s="236">
        <f>Y238</f>
        <v>1337.5</v>
      </c>
      <c r="Z237" s="235">
        <f t="shared" si="42"/>
        <v>0</v>
      </c>
      <c r="AA237" s="236">
        <f>AA238</f>
        <v>1337.5</v>
      </c>
      <c r="AB237" s="236">
        <f>AB238</f>
        <v>0</v>
      </c>
      <c r="AC237" s="200">
        <f>AC238</f>
        <v>1550.7</v>
      </c>
      <c r="AD237" s="351">
        <f>AD238</f>
        <v>1113.0999999999999</v>
      </c>
      <c r="AE237" s="349">
        <f t="shared" si="43"/>
        <v>71.780486232024245</v>
      </c>
    </row>
    <row r="238" spans="1:31">
      <c r="A238" s="47" t="s">
        <v>16</v>
      </c>
      <c r="B238" s="258"/>
      <c r="C238" s="72"/>
      <c r="D238" s="72" t="s">
        <v>17</v>
      </c>
      <c r="E238" s="257"/>
      <c r="F238" s="257"/>
      <c r="G238" s="200">
        <f>SUM('прил3 '!I193)</f>
        <v>851.4</v>
      </c>
      <c r="H238" s="36">
        <f t="shared" si="52"/>
        <v>0</v>
      </c>
      <c r="I238" s="200">
        <f>SUM('прил3 '!K193)</f>
        <v>851.4</v>
      </c>
      <c r="J238" s="36">
        <f t="shared" si="51"/>
        <v>0</v>
      </c>
      <c r="K238" s="200">
        <f>SUM('прил3 '!M193)</f>
        <v>851.4</v>
      </c>
      <c r="L238" s="36">
        <f t="shared" si="47"/>
        <v>0</v>
      </c>
      <c r="M238" s="236">
        <f>SUM('прил3 '!O193)</f>
        <v>851.4</v>
      </c>
      <c r="N238" s="235">
        <f t="shared" si="48"/>
        <v>0</v>
      </c>
      <c r="O238" s="236">
        <f>SUM('прил3 '!Q193)</f>
        <v>851.4</v>
      </c>
      <c r="P238" s="236">
        <f>SUM('прил3 '!R193)</f>
        <v>0</v>
      </c>
      <c r="Q238" s="236">
        <f>SUM('прил3 '!S193)</f>
        <v>851.4</v>
      </c>
      <c r="R238" s="235" t="e">
        <f>SUM(#REF!-Q238)</f>
        <v>#REF!</v>
      </c>
      <c r="S238" s="236">
        <f>SUM('прил3 '!U193)</f>
        <v>937.5</v>
      </c>
      <c r="T238" s="235">
        <f t="shared" si="44"/>
        <v>0</v>
      </c>
      <c r="U238" s="236">
        <f>SUM('прил3 '!W193)</f>
        <v>937.5</v>
      </c>
      <c r="V238" s="235">
        <f t="shared" si="45"/>
        <v>0</v>
      </c>
      <c r="W238" s="236">
        <f>SUM('прил3 '!Y193)</f>
        <v>937.5</v>
      </c>
      <c r="X238" s="235" t="e">
        <f>SUM(#REF!-W238)</f>
        <v>#REF!</v>
      </c>
      <c r="Y238" s="236">
        <f>SUM('прил3 '!AA193)</f>
        <v>1337.5</v>
      </c>
      <c r="Z238" s="235">
        <f t="shared" si="42"/>
        <v>0</v>
      </c>
      <c r="AA238" s="236">
        <f>SUM('прил3 '!AC193)</f>
        <v>1337.5</v>
      </c>
      <c r="AB238" s="236">
        <f>SUM('прил3 '!AD193)</f>
        <v>0</v>
      </c>
      <c r="AC238" s="200">
        <f>SUM('прил3 '!AE193)</f>
        <v>1550.7</v>
      </c>
      <c r="AD238" s="351">
        <f>SUM('прил3 '!AF193)</f>
        <v>1113.0999999999999</v>
      </c>
      <c r="AE238" s="349">
        <f t="shared" si="43"/>
        <v>71.780486232024245</v>
      </c>
    </row>
    <row r="239" spans="1:31" ht="25.5">
      <c r="A239" s="49" t="s">
        <v>339</v>
      </c>
      <c r="B239" s="258"/>
      <c r="C239" s="72"/>
      <c r="D239" s="72" t="s">
        <v>340</v>
      </c>
      <c r="E239" s="257"/>
      <c r="F239" s="257"/>
      <c r="G239" s="200">
        <f>G240</f>
        <v>21.8</v>
      </c>
      <c r="H239" s="36">
        <f t="shared" si="52"/>
        <v>0</v>
      </c>
      <c r="I239" s="200">
        <f>I240</f>
        <v>21.8</v>
      </c>
      <c r="J239" s="36">
        <f t="shared" si="51"/>
        <v>0</v>
      </c>
      <c r="K239" s="200">
        <f>K240</f>
        <v>21.8</v>
      </c>
      <c r="L239" s="36">
        <f t="shared" si="47"/>
        <v>0</v>
      </c>
      <c r="M239" s="236">
        <f>M240</f>
        <v>21.8</v>
      </c>
      <c r="N239" s="235">
        <f t="shared" si="48"/>
        <v>0</v>
      </c>
      <c r="O239" s="236">
        <f>O240</f>
        <v>21.8</v>
      </c>
      <c r="P239" s="236">
        <f>P240</f>
        <v>0</v>
      </c>
      <c r="Q239" s="236">
        <f>Q240</f>
        <v>21.8</v>
      </c>
      <c r="R239" s="235" t="e">
        <f>SUM(#REF!-Q239)</f>
        <v>#REF!</v>
      </c>
      <c r="S239" s="236">
        <f>S240</f>
        <v>32.1</v>
      </c>
      <c r="T239" s="235">
        <f t="shared" si="44"/>
        <v>0</v>
      </c>
      <c r="U239" s="236">
        <f>U240</f>
        <v>32.1</v>
      </c>
      <c r="V239" s="235">
        <f t="shared" si="45"/>
        <v>0</v>
      </c>
      <c r="W239" s="236">
        <f>W240</f>
        <v>32.1</v>
      </c>
      <c r="X239" s="235" t="e">
        <f>SUM(#REF!-W239)</f>
        <v>#REF!</v>
      </c>
      <c r="Y239" s="236">
        <f>Y240</f>
        <v>32.1</v>
      </c>
      <c r="Z239" s="235">
        <f t="shared" si="42"/>
        <v>0</v>
      </c>
      <c r="AA239" s="236">
        <f>AA240</f>
        <v>32.1</v>
      </c>
      <c r="AB239" s="236">
        <f>AB240</f>
        <v>0</v>
      </c>
      <c r="AC239" s="200">
        <f>AC240</f>
        <v>32.1</v>
      </c>
      <c r="AD239" s="351">
        <f>AD240</f>
        <v>28</v>
      </c>
      <c r="AE239" s="349">
        <f t="shared" si="43"/>
        <v>87.227414330218068</v>
      </c>
    </row>
    <row r="240" spans="1:31" ht="25.5">
      <c r="A240" s="32" t="s">
        <v>341</v>
      </c>
      <c r="B240" s="258"/>
      <c r="C240" s="72"/>
      <c r="D240" s="72" t="s">
        <v>342</v>
      </c>
      <c r="E240" s="257"/>
      <c r="F240" s="257"/>
      <c r="G240" s="200">
        <f>SUM('прил3 '!I195)</f>
        <v>21.8</v>
      </c>
      <c r="H240" s="36">
        <f t="shared" si="52"/>
        <v>0</v>
      </c>
      <c r="I240" s="200">
        <f>SUM('прил3 '!K195)</f>
        <v>21.8</v>
      </c>
      <c r="J240" s="36">
        <f t="shared" si="51"/>
        <v>0</v>
      </c>
      <c r="K240" s="200">
        <f>SUM('прил3 '!M195)</f>
        <v>21.8</v>
      </c>
      <c r="L240" s="36">
        <f t="shared" si="47"/>
        <v>0</v>
      </c>
      <c r="M240" s="236">
        <f>SUM('прил3 '!O195)</f>
        <v>21.8</v>
      </c>
      <c r="N240" s="235">
        <f t="shared" si="48"/>
        <v>0</v>
      </c>
      <c r="O240" s="236">
        <f>SUM('прил3 '!Q195)</f>
        <v>21.8</v>
      </c>
      <c r="P240" s="236">
        <f>SUM('прил3 '!R195)</f>
        <v>0</v>
      </c>
      <c r="Q240" s="236">
        <f>SUM('прил3 '!S195)</f>
        <v>21.8</v>
      </c>
      <c r="R240" s="235" t="e">
        <f>SUM(#REF!-Q240)</f>
        <v>#REF!</v>
      </c>
      <c r="S240" s="236">
        <f>SUM('прил3 '!U195)</f>
        <v>32.1</v>
      </c>
      <c r="T240" s="235">
        <f t="shared" si="44"/>
        <v>0</v>
      </c>
      <c r="U240" s="236">
        <f>SUM('прил3 '!W195)</f>
        <v>32.1</v>
      </c>
      <c r="V240" s="235">
        <f t="shared" si="45"/>
        <v>0</v>
      </c>
      <c r="W240" s="236">
        <f>SUM('прил3 '!Y195)</f>
        <v>32.1</v>
      </c>
      <c r="X240" s="235" t="e">
        <f>SUM(#REF!-W240)</f>
        <v>#REF!</v>
      </c>
      <c r="Y240" s="236">
        <f>SUM('прил3 '!AA195)</f>
        <v>32.1</v>
      </c>
      <c r="Z240" s="235">
        <f t="shared" si="42"/>
        <v>0</v>
      </c>
      <c r="AA240" s="236">
        <f>SUM('прил3 '!AC195)</f>
        <v>32.1</v>
      </c>
      <c r="AB240" s="236">
        <f>SUM('прил3 '!AD195)</f>
        <v>0</v>
      </c>
      <c r="AC240" s="200">
        <f>SUM('прил3 '!AE195)</f>
        <v>32.1</v>
      </c>
      <c r="AD240" s="351">
        <f>SUM('прил3 '!AF195)</f>
        <v>28</v>
      </c>
      <c r="AE240" s="349">
        <f t="shared" si="43"/>
        <v>87.227414330218068</v>
      </c>
    </row>
    <row r="241" spans="1:31">
      <c r="A241" s="39" t="s">
        <v>354</v>
      </c>
      <c r="B241" s="258"/>
      <c r="C241" s="72"/>
      <c r="D241" s="72" t="s">
        <v>355</v>
      </c>
      <c r="E241" s="257"/>
      <c r="F241" s="257"/>
      <c r="G241" s="200"/>
      <c r="H241" s="36"/>
      <c r="I241" s="200"/>
      <c r="J241" s="36"/>
      <c r="K241" s="200"/>
      <c r="L241" s="36"/>
      <c r="M241" s="236"/>
      <c r="N241" s="235"/>
      <c r="O241" s="236"/>
      <c r="P241" s="236"/>
      <c r="Q241" s="236"/>
      <c r="R241" s="235"/>
      <c r="S241" s="236"/>
      <c r="T241" s="235"/>
      <c r="U241" s="236"/>
      <c r="V241" s="235"/>
      <c r="W241" s="236"/>
      <c r="X241" s="235"/>
      <c r="Y241" s="236"/>
      <c r="Z241" s="235"/>
      <c r="AA241" s="236"/>
      <c r="AB241" s="236">
        <v>50</v>
      </c>
      <c r="AC241" s="200">
        <f>SUM(AC242)</f>
        <v>50</v>
      </c>
      <c r="AD241" s="351">
        <f>SUM(AD242)</f>
        <v>50</v>
      </c>
      <c r="AE241" s="349">
        <f t="shared" si="43"/>
        <v>100</v>
      </c>
    </row>
    <row r="242" spans="1:31">
      <c r="A242" s="39" t="s">
        <v>356</v>
      </c>
      <c r="B242" s="258"/>
      <c r="C242" s="72"/>
      <c r="D242" s="72" t="s">
        <v>0</v>
      </c>
      <c r="E242" s="257"/>
      <c r="F242" s="257"/>
      <c r="G242" s="200"/>
      <c r="H242" s="36"/>
      <c r="I242" s="200"/>
      <c r="J242" s="36"/>
      <c r="K242" s="200"/>
      <c r="L242" s="36"/>
      <c r="M242" s="236"/>
      <c r="N242" s="235"/>
      <c r="O242" s="236"/>
      <c r="P242" s="236"/>
      <c r="Q242" s="236"/>
      <c r="R242" s="235"/>
      <c r="S242" s="236"/>
      <c r="T242" s="235"/>
      <c r="U242" s="236"/>
      <c r="V242" s="235"/>
      <c r="W242" s="236"/>
      <c r="X242" s="235"/>
      <c r="Y242" s="236"/>
      <c r="Z242" s="235"/>
      <c r="AA242" s="236"/>
      <c r="AB242" s="236">
        <v>50</v>
      </c>
      <c r="AC242" s="200">
        <f>SUM('прил3 '!AE197)</f>
        <v>50</v>
      </c>
      <c r="AD242" s="351">
        <f>SUM('прил3 '!AF197)</f>
        <v>50</v>
      </c>
      <c r="AE242" s="349">
        <f t="shared" si="43"/>
        <v>100</v>
      </c>
    </row>
    <row r="243" spans="1:31" ht="25.5">
      <c r="A243" s="45" t="s">
        <v>718</v>
      </c>
      <c r="B243" s="258"/>
      <c r="C243" s="75" t="s">
        <v>84</v>
      </c>
      <c r="D243" s="72"/>
      <c r="E243" s="257"/>
      <c r="F243" s="257"/>
      <c r="G243" s="200">
        <f t="shared" ref="G243:AD244" si="54">G244</f>
        <v>976</v>
      </c>
      <c r="H243" s="36">
        <f t="shared" si="52"/>
        <v>0</v>
      </c>
      <c r="I243" s="200">
        <f t="shared" si="54"/>
        <v>976</v>
      </c>
      <c r="J243" s="36">
        <f t="shared" si="51"/>
        <v>0</v>
      </c>
      <c r="K243" s="200">
        <f t="shared" si="54"/>
        <v>976</v>
      </c>
      <c r="L243" s="36">
        <f t="shared" si="47"/>
        <v>0</v>
      </c>
      <c r="M243" s="236">
        <f t="shared" si="54"/>
        <v>976</v>
      </c>
      <c r="N243" s="235">
        <f t="shared" si="48"/>
        <v>0</v>
      </c>
      <c r="O243" s="236">
        <f t="shared" si="54"/>
        <v>976</v>
      </c>
      <c r="P243" s="236">
        <f t="shared" si="54"/>
        <v>0</v>
      </c>
      <c r="Q243" s="236">
        <f t="shared" si="54"/>
        <v>976</v>
      </c>
      <c r="R243" s="235" t="e">
        <f>SUM(#REF!-Q243)</f>
        <v>#REF!</v>
      </c>
      <c r="S243" s="236">
        <f t="shared" si="54"/>
        <v>976</v>
      </c>
      <c r="T243" s="235">
        <f t="shared" si="44"/>
        <v>0</v>
      </c>
      <c r="U243" s="236">
        <f t="shared" si="54"/>
        <v>976</v>
      </c>
      <c r="V243" s="235">
        <f t="shared" si="45"/>
        <v>0</v>
      </c>
      <c r="W243" s="236">
        <f t="shared" si="54"/>
        <v>976</v>
      </c>
      <c r="X243" s="235" t="e">
        <f>SUM(#REF!-W243)</f>
        <v>#REF!</v>
      </c>
      <c r="Y243" s="236">
        <f t="shared" si="54"/>
        <v>976</v>
      </c>
      <c r="Z243" s="235">
        <f t="shared" si="42"/>
        <v>0</v>
      </c>
      <c r="AA243" s="236">
        <f t="shared" si="54"/>
        <v>976</v>
      </c>
      <c r="AB243" s="236">
        <f t="shared" si="54"/>
        <v>0</v>
      </c>
      <c r="AC243" s="200">
        <f t="shared" si="54"/>
        <v>128.6</v>
      </c>
      <c r="AD243" s="351">
        <f t="shared" si="54"/>
        <v>128.6</v>
      </c>
      <c r="AE243" s="349">
        <f t="shared" si="43"/>
        <v>100</v>
      </c>
    </row>
    <row r="244" spans="1:31" ht="25.5">
      <c r="A244" s="49" t="s">
        <v>339</v>
      </c>
      <c r="B244" s="258"/>
      <c r="C244" s="72"/>
      <c r="D244" s="72" t="s">
        <v>340</v>
      </c>
      <c r="E244" s="257"/>
      <c r="F244" s="257"/>
      <c r="G244" s="200">
        <f t="shared" si="54"/>
        <v>976</v>
      </c>
      <c r="H244" s="36">
        <f t="shared" si="52"/>
        <v>0</v>
      </c>
      <c r="I244" s="200">
        <f t="shared" si="54"/>
        <v>976</v>
      </c>
      <c r="J244" s="36">
        <f t="shared" si="51"/>
        <v>0</v>
      </c>
      <c r="K244" s="200">
        <f t="shared" si="54"/>
        <v>976</v>
      </c>
      <c r="L244" s="36">
        <f t="shared" si="47"/>
        <v>0</v>
      </c>
      <c r="M244" s="236">
        <f t="shared" si="54"/>
        <v>976</v>
      </c>
      <c r="N244" s="235">
        <f t="shared" si="48"/>
        <v>0</v>
      </c>
      <c r="O244" s="236">
        <f t="shared" si="54"/>
        <v>976</v>
      </c>
      <c r="P244" s="236">
        <f t="shared" si="54"/>
        <v>0</v>
      </c>
      <c r="Q244" s="236">
        <f t="shared" si="54"/>
        <v>976</v>
      </c>
      <c r="R244" s="235" t="e">
        <f>SUM(#REF!-Q244)</f>
        <v>#REF!</v>
      </c>
      <c r="S244" s="236">
        <f t="shared" si="54"/>
        <v>976</v>
      </c>
      <c r="T244" s="235">
        <f t="shared" si="44"/>
        <v>0</v>
      </c>
      <c r="U244" s="236">
        <f t="shared" si="54"/>
        <v>976</v>
      </c>
      <c r="V244" s="235">
        <f t="shared" si="45"/>
        <v>0</v>
      </c>
      <c r="W244" s="236">
        <f t="shared" si="54"/>
        <v>976</v>
      </c>
      <c r="X244" s="235" t="e">
        <f>SUM(#REF!-W244)</f>
        <v>#REF!</v>
      </c>
      <c r="Y244" s="236">
        <f t="shared" si="54"/>
        <v>976</v>
      </c>
      <c r="Z244" s="235">
        <f t="shared" si="42"/>
        <v>0</v>
      </c>
      <c r="AA244" s="236">
        <f t="shared" si="54"/>
        <v>976</v>
      </c>
      <c r="AB244" s="236">
        <f t="shared" si="54"/>
        <v>0</v>
      </c>
      <c r="AC244" s="200">
        <f t="shared" si="54"/>
        <v>128.6</v>
      </c>
      <c r="AD244" s="351">
        <f t="shared" si="54"/>
        <v>128.6</v>
      </c>
      <c r="AE244" s="349">
        <f t="shared" si="43"/>
        <v>100</v>
      </c>
    </row>
    <row r="245" spans="1:31" ht="24" customHeight="1">
      <c r="A245" s="32" t="s">
        <v>341</v>
      </c>
      <c r="B245" s="258"/>
      <c r="C245" s="72"/>
      <c r="D245" s="72" t="s">
        <v>342</v>
      </c>
      <c r="E245" s="257"/>
      <c r="F245" s="257"/>
      <c r="G245" s="200">
        <f>SUM('прил3 '!I200)</f>
        <v>976</v>
      </c>
      <c r="H245" s="36">
        <f t="shared" si="52"/>
        <v>0</v>
      </c>
      <c r="I245" s="200">
        <f>SUM('прил3 '!K200)</f>
        <v>976</v>
      </c>
      <c r="J245" s="36">
        <f t="shared" si="51"/>
        <v>0</v>
      </c>
      <c r="K245" s="200">
        <f>SUM('прил3 '!M200)</f>
        <v>976</v>
      </c>
      <c r="L245" s="36">
        <f t="shared" si="47"/>
        <v>0</v>
      </c>
      <c r="M245" s="236">
        <f>SUM('прил3 '!O200)</f>
        <v>976</v>
      </c>
      <c r="N245" s="235">
        <f t="shared" si="48"/>
        <v>0</v>
      </c>
      <c r="O245" s="236">
        <f>SUM('прил3 '!Q200)</f>
        <v>976</v>
      </c>
      <c r="P245" s="236">
        <f>SUM('прил3 '!R200)</f>
        <v>0</v>
      </c>
      <c r="Q245" s="236">
        <f>SUM('прил3 '!S200)</f>
        <v>976</v>
      </c>
      <c r="R245" s="235" t="e">
        <f>SUM(#REF!-Q245)</f>
        <v>#REF!</v>
      </c>
      <c r="S245" s="236">
        <f>SUM('прил3 '!U200)</f>
        <v>976</v>
      </c>
      <c r="T245" s="235">
        <f t="shared" si="44"/>
        <v>0</v>
      </c>
      <c r="U245" s="236">
        <f>SUM('прил3 '!W200)</f>
        <v>976</v>
      </c>
      <c r="V245" s="235">
        <f t="shared" si="45"/>
        <v>0</v>
      </c>
      <c r="W245" s="236">
        <f>SUM('прил3 '!Y200)</f>
        <v>976</v>
      </c>
      <c r="X245" s="235" t="e">
        <f>SUM(#REF!-W245)</f>
        <v>#REF!</v>
      </c>
      <c r="Y245" s="236">
        <f>SUM('прил3 '!AA200)</f>
        <v>976</v>
      </c>
      <c r="Z245" s="235">
        <f t="shared" si="42"/>
        <v>0</v>
      </c>
      <c r="AA245" s="236">
        <f>SUM('прил3 '!AC200)</f>
        <v>976</v>
      </c>
      <c r="AB245" s="236">
        <f>SUM('прил3 '!AD200)</f>
        <v>0</v>
      </c>
      <c r="AC245" s="200">
        <f>SUM('прил3 '!AE200)</f>
        <v>128.6</v>
      </c>
      <c r="AD245" s="351">
        <f>SUM('прил3 '!AF200)</f>
        <v>128.6</v>
      </c>
      <c r="AE245" s="349">
        <f t="shared" si="43"/>
        <v>100</v>
      </c>
    </row>
    <row r="246" spans="1:31" ht="38.25" hidden="1">
      <c r="A246" s="32" t="s">
        <v>85</v>
      </c>
      <c r="B246" s="258"/>
      <c r="C246" s="78" t="s">
        <v>86</v>
      </c>
      <c r="D246" s="72"/>
      <c r="E246" s="74"/>
      <c r="F246" s="74"/>
      <c r="G246" s="200">
        <f t="shared" ref="G246:AD247" si="55">G247</f>
        <v>96.4</v>
      </c>
      <c r="H246" s="36">
        <f t="shared" si="52"/>
        <v>0</v>
      </c>
      <c r="I246" s="200">
        <f t="shared" si="55"/>
        <v>96.4</v>
      </c>
      <c r="J246" s="36">
        <f t="shared" si="51"/>
        <v>0</v>
      </c>
      <c r="K246" s="200">
        <f t="shared" si="55"/>
        <v>96.4</v>
      </c>
      <c r="L246" s="36">
        <f t="shared" si="47"/>
        <v>0</v>
      </c>
      <c r="M246" s="236">
        <f t="shared" si="55"/>
        <v>96.4</v>
      </c>
      <c r="N246" s="235">
        <f t="shared" si="48"/>
        <v>0</v>
      </c>
      <c r="O246" s="236">
        <f t="shared" si="55"/>
        <v>96.4</v>
      </c>
      <c r="P246" s="236">
        <f t="shared" si="55"/>
        <v>0</v>
      </c>
      <c r="Q246" s="236">
        <f t="shared" si="55"/>
        <v>96.4</v>
      </c>
      <c r="R246" s="235" t="e">
        <f>SUM(#REF!-Q246)</f>
        <v>#REF!</v>
      </c>
      <c r="S246" s="236">
        <f t="shared" si="55"/>
        <v>0</v>
      </c>
      <c r="T246" s="235">
        <f t="shared" si="44"/>
        <v>0</v>
      </c>
      <c r="U246" s="236">
        <f t="shared" si="55"/>
        <v>0</v>
      </c>
      <c r="V246" s="235">
        <f t="shared" si="45"/>
        <v>0</v>
      </c>
      <c r="W246" s="236">
        <f t="shared" si="55"/>
        <v>0</v>
      </c>
      <c r="X246" s="235" t="e">
        <f>SUM(#REF!-W246)</f>
        <v>#REF!</v>
      </c>
      <c r="Y246" s="236">
        <f t="shared" si="55"/>
        <v>0</v>
      </c>
      <c r="Z246" s="235">
        <f t="shared" si="42"/>
        <v>0</v>
      </c>
      <c r="AA246" s="236">
        <f t="shared" si="55"/>
        <v>0</v>
      </c>
      <c r="AB246" s="236">
        <f t="shared" si="55"/>
        <v>0</v>
      </c>
      <c r="AC246" s="200">
        <f t="shared" si="55"/>
        <v>0</v>
      </c>
      <c r="AD246" s="351">
        <f t="shared" si="55"/>
        <v>0</v>
      </c>
      <c r="AE246" s="349"/>
    </row>
    <row r="247" spans="1:31" ht="51" hidden="1">
      <c r="A247" s="43" t="s">
        <v>352</v>
      </c>
      <c r="B247" s="258"/>
      <c r="C247" s="78"/>
      <c r="D247" s="72" t="s">
        <v>335</v>
      </c>
      <c r="E247" s="74"/>
      <c r="F247" s="74"/>
      <c r="G247" s="200">
        <f t="shared" si="55"/>
        <v>96.4</v>
      </c>
      <c r="H247" s="36">
        <f t="shared" si="52"/>
        <v>0</v>
      </c>
      <c r="I247" s="200">
        <f t="shared" si="55"/>
        <v>96.4</v>
      </c>
      <c r="J247" s="36">
        <f t="shared" si="51"/>
        <v>0</v>
      </c>
      <c r="K247" s="200">
        <f t="shared" si="55"/>
        <v>96.4</v>
      </c>
      <c r="L247" s="36">
        <f t="shared" si="47"/>
        <v>0</v>
      </c>
      <c r="M247" s="236">
        <f t="shared" si="55"/>
        <v>96.4</v>
      </c>
      <c r="N247" s="235">
        <f t="shared" si="48"/>
        <v>0</v>
      </c>
      <c r="O247" s="236">
        <f t="shared" si="55"/>
        <v>96.4</v>
      </c>
      <c r="P247" s="236">
        <f t="shared" si="55"/>
        <v>0</v>
      </c>
      <c r="Q247" s="236">
        <f t="shared" si="55"/>
        <v>96.4</v>
      </c>
      <c r="R247" s="235" t="e">
        <f>SUM(#REF!-Q247)</f>
        <v>#REF!</v>
      </c>
      <c r="S247" s="236">
        <f t="shared" si="55"/>
        <v>0</v>
      </c>
      <c r="T247" s="235">
        <f t="shared" si="44"/>
        <v>0</v>
      </c>
      <c r="U247" s="236">
        <f t="shared" si="55"/>
        <v>0</v>
      </c>
      <c r="V247" s="235">
        <f t="shared" si="45"/>
        <v>0</v>
      </c>
      <c r="W247" s="236">
        <f t="shared" si="55"/>
        <v>0</v>
      </c>
      <c r="X247" s="235" t="e">
        <f>SUM(#REF!-W247)</f>
        <v>#REF!</v>
      </c>
      <c r="Y247" s="236">
        <f t="shared" si="55"/>
        <v>0</v>
      </c>
      <c r="Z247" s="235">
        <f t="shared" si="42"/>
        <v>0</v>
      </c>
      <c r="AA247" s="236">
        <f t="shared" si="55"/>
        <v>0</v>
      </c>
      <c r="AB247" s="236">
        <f t="shared" si="55"/>
        <v>0</v>
      </c>
      <c r="AC247" s="200">
        <f t="shared" si="55"/>
        <v>0</v>
      </c>
      <c r="AD247" s="351">
        <f t="shared" si="55"/>
        <v>0</v>
      </c>
      <c r="AE247" s="349"/>
    </row>
    <row r="248" spans="1:31" hidden="1">
      <c r="A248" s="45" t="s">
        <v>16</v>
      </c>
      <c r="B248" s="258"/>
      <c r="C248" s="78"/>
      <c r="D248" s="72" t="s">
        <v>17</v>
      </c>
      <c r="E248" s="74"/>
      <c r="F248" s="74"/>
      <c r="G248" s="200">
        <f>SUM('прил3 '!I203)</f>
        <v>96.4</v>
      </c>
      <c r="H248" s="36">
        <f t="shared" si="52"/>
        <v>0</v>
      </c>
      <c r="I248" s="200">
        <f>SUM('прил3 '!K203)</f>
        <v>96.4</v>
      </c>
      <c r="J248" s="36">
        <f t="shared" si="51"/>
        <v>0</v>
      </c>
      <c r="K248" s="200">
        <f>SUM('прил3 '!M203)</f>
        <v>96.4</v>
      </c>
      <c r="L248" s="36">
        <f t="shared" si="47"/>
        <v>0</v>
      </c>
      <c r="M248" s="236">
        <f>SUM('прил3 '!O203)</f>
        <v>96.4</v>
      </c>
      <c r="N248" s="235">
        <f t="shared" si="48"/>
        <v>0</v>
      </c>
      <c r="O248" s="236">
        <f>SUM('прил3 '!Q203)</f>
        <v>96.4</v>
      </c>
      <c r="P248" s="236">
        <f>SUM('прил3 '!R203)</f>
        <v>0</v>
      </c>
      <c r="Q248" s="236">
        <f>SUM('прил3 '!S203)</f>
        <v>96.4</v>
      </c>
      <c r="R248" s="235" t="e">
        <f>SUM(#REF!-Q248)</f>
        <v>#REF!</v>
      </c>
      <c r="S248" s="236">
        <f>SUM('прил3 '!U203)</f>
        <v>0</v>
      </c>
      <c r="T248" s="235">
        <f t="shared" si="44"/>
        <v>0</v>
      </c>
      <c r="U248" s="236">
        <f>SUM('прил3 '!W203)</f>
        <v>0</v>
      </c>
      <c r="V248" s="235">
        <f t="shared" si="45"/>
        <v>0</v>
      </c>
      <c r="W248" s="236">
        <f>SUM('прил3 '!Y203)</f>
        <v>0</v>
      </c>
      <c r="X248" s="235" t="e">
        <f>SUM(#REF!-W248)</f>
        <v>#REF!</v>
      </c>
      <c r="Y248" s="236">
        <f>SUM('прил3 '!AA203)</f>
        <v>0</v>
      </c>
      <c r="Z248" s="235">
        <f t="shared" si="42"/>
        <v>0</v>
      </c>
      <c r="AA248" s="236">
        <f>SUM('прил3 '!AC203)</f>
        <v>0</v>
      </c>
      <c r="AB248" s="236">
        <f>SUM('прил3 '!AD203)</f>
        <v>0</v>
      </c>
      <c r="AC248" s="200">
        <f>SUM('прил3 '!AE203)</f>
        <v>0</v>
      </c>
      <c r="AD248" s="351">
        <f>SUM('прил3 '!AF203)</f>
        <v>0</v>
      </c>
      <c r="AE248" s="349"/>
    </row>
    <row r="249" spans="1:31" ht="1.5" hidden="1" customHeight="1">
      <c r="A249" s="32" t="s">
        <v>390</v>
      </c>
      <c r="B249" s="258"/>
      <c r="C249" s="75" t="s">
        <v>391</v>
      </c>
      <c r="D249" s="72"/>
      <c r="E249" s="257"/>
      <c r="F249" s="257"/>
      <c r="G249" s="200">
        <f t="shared" ref="G249:AD251" si="56">G250</f>
        <v>22</v>
      </c>
      <c r="H249" s="36">
        <f t="shared" si="52"/>
        <v>0</v>
      </c>
      <c r="I249" s="200">
        <f t="shared" si="56"/>
        <v>22</v>
      </c>
      <c r="J249" s="36">
        <f t="shared" si="51"/>
        <v>0</v>
      </c>
      <c r="K249" s="200">
        <f t="shared" si="56"/>
        <v>22</v>
      </c>
      <c r="L249" s="36">
        <f t="shared" si="47"/>
        <v>0</v>
      </c>
      <c r="M249" s="236">
        <f t="shared" si="56"/>
        <v>22</v>
      </c>
      <c r="N249" s="235">
        <f t="shared" si="48"/>
        <v>0</v>
      </c>
      <c r="O249" s="236">
        <f t="shared" si="56"/>
        <v>22</v>
      </c>
      <c r="P249" s="236">
        <f t="shared" si="56"/>
        <v>0</v>
      </c>
      <c r="Q249" s="236">
        <f t="shared" si="56"/>
        <v>22</v>
      </c>
      <c r="R249" s="235" t="e">
        <f>SUM(#REF!-Q249)</f>
        <v>#REF!</v>
      </c>
      <c r="S249" s="236">
        <f t="shared" si="56"/>
        <v>22</v>
      </c>
      <c r="T249" s="235">
        <f t="shared" si="44"/>
        <v>0</v>
      </c>
      <c r="U249" s="236">
        <f t="shared" si="56"/>
        <v>22</v>
      </c>
      <c r="V249" s="235">
        <f t="shared" si="45"/>
        <v>0</v>
      </c>
      <c r="W249" s="236">
        <f t="shared" si="56"/>
        <v>22</v>
      </c>
      <c r="X249" s="235" t="e">
        <f>SUM(#REF!-W249)</f>
        <v>#REF!</v>
      </c>
      <c r="Y249" s="236">
        <f t="shared" si="56"/>
        <v>22</v>
      </c>
      <c r="Z249" s="235">
        <f t="shared" si="42"/>
        <v>0</v>
      </c>
      <c r="AA249" s="236">
        <f t="shared" si="56"/>
        <v>22</v>
      </c>
      <c r="AB249" s="236">
        <f t="shared" si="56"/>
        <v>0</v>
      </c>
      <c r="AC249" s="200">
        <f t="shared" si="56"/>
        <v>0</v>
      </c>
      <c r="AD249" s="351">
        <f t="shared" si="56"/>
        <v>0</v>
      </c>
      <c r="AE249" s="349"/>
    </row>
    <row r="250" spans="1:31" ht="25.5" hidden="1">
      <c r="A250" s="49" t="s">
        <v>392</v>
      </c>
      <c r="B250" s="258"/>
      <c r="C250" s="75" t="s">
        <v>393</v>
      </c>
      <c r="D250" s="72"/>
      <c r="E250" s="257"/>
      <c r="F250" s="257"/>
      <c r="G250" s="200">
        <f t="shared" si="56"/>
        <v>22</v>
      </c>
      <c r="H250" s="36">
        <f t="shared" si="52"/>
        <v>0</v>
      </c>
      <c r="I250" s="200">
        <f t="shared" si="56"/>
        <v>22</v>
      </c>
      <c r="J250" s="36">
        <f t="shared" si="51"/>
        <v>0</v>
      </c>
      <c r="K250" s="200">
        <f t="shared" si="56"/>
        <v>22</v>
      </c>
      <c r="L250" s="36">
        <f t="shared" si="47"/>
        <v>0</v>
      </c>
      <c r="M250" s="236">
        <f t="shared" si="56"/>
        <v>22</v>
      </c>
      <c r="N250" s="235">
        <f t="shared" si="48"/>
        <v>0</v>
      </c>
      <c r="O250" s="236">
        <f t="shared" si="56"/>
        <v>22</v>
      </c>
      <c r="P250" s="236">
        <f t="shared" si="56"/>
        <v>0</v>
      </c>
      <c r="Q250" s="236">
        <f t="shared" si="56"/>
        <v>22</v>
      </c>
      <c r="R250" s="235" t="e">
        <f>SUM(#REF!-Q250)</f>
        <v>#REF!</v>
      </c>
      <c r="S250" s="236">
        <f t="shared" si="56"/>
        <v>22</v>
      </c>
      <c r="T250" s="235">
        <f t="shared" si="44"/>
        <v>0</v>
      </c>
      <c r="U250" s="236">
        <f t="shared" si="56"/>
        <v>22</v>
      </c>
      <c r="V250" s="235">
        <f t="shared" si="45"/>
        <v>0</v>
      </c>
      <c r="W250" s="236">
        <f t="shared" si="56"/>
        <v>22</v>
      </c>
      <c r="X250" s="235" t="e">
        <f>SUM(#REF!-W250)</f>
        <v>#REF!</v>
      </c>
      <c r="Y250" s="236">
        <f t="shared" si="56"/>
        <v>22</v>
      </c>
      <c r="Z250" s="235">
        <f t="shared" si="42"/>
        <v>0</v>
      </c>
      <c r="AA250" s="236">
        <f t="shared" si="56"/>
        <v>22</v>
      </c>
      <c r="AB250" s="236">
        <f t="shared" si="56"/>
        <v>0</v>
      </c>
      <c r="AC250" s="200">
        <f t="shared" si="56"/>
        <v>0</v>
      </c>
      <c r="AD250" s="351">
        <f t="shared" si="56"/>
        <v>0</v>
      </c>
      <c r="AE250" s="349"/>
    </row>
    <row r="251" spans="1:31" ht="25.5" hidden="1">
      <c r="A251" s="49" t="s">
        <v>339</v>
      </c>
      <c r="B251" s="258"/>
      <c r="C251" s="72"/>
      <c r="D251" s="72" t="s">
        <v>340</v>
      </c>
      <c r="E251" s="257"/>
      <c r="F251" s="257"/>
      <c r="G251" s="200">
        <f t="shared" si="56"/>
        <v>22</v>
      </c>
      <c r="H251" s="36">
        <f t="shared" si="52"/>
        <v>0</v>
      </c>
      <c r="I251" s="200">
        <f t="shared" si="56"/>
        <v>22</v>
      </c>
      <c r="J251" s="36">
        <f t="shared" si="51"/>
        <v>0</v>
      </c>
      <c r="K251" s="200">
        <f t="shared" si="56"/>
        <v>22</v>
      </c>
      <c r="L251" s="36">
        <f t="shared" si="47"/>
        <v>0</v>
      </c>
      <c r="M251" s="236">
        <f t="shared" si="56"/>
        <v>22</v>
      </c>
      <c r="N251" s="235">
        <f t="shared" si="48"/>
        <v>0</v>
      </c>
      <c r="O251" s="236">
        <f t="shared" si="56"/>
        <v>22</v>
      </c>
      <c r="P251" s="236">
        <f t="shared" si="56"/>
        <v>0</v>
      </c>
      <c r="Q251" s="236">
        <f t="shared" si="56"/>
        <v>22</v>
      </c>
      <c r="R251" s="235" t="e">
        <f>SUM(#REF!-Q251)</f>
        <v>#REF!</v>
      </c>
      <c r="S251" s="236">
        <f t="shared" si="56"/>
        <v>22</v>
      </c>
      <c r="T251" s="235">
        <f t="shared" si="44"/>
        <v>0</v>
      </c>
      <c r="U251" s="236">
        <f t="shared" si="56"/>
        <v>22</v>
      </c>
      <c r="V251" s="235">
        <f t="shared" si="45"/>
        <v>0</v>
      </c>
      <c r="W251" s="236">
        <f t="shared" si="56"/>
        <v>22</v>
      </c>
      <c r="X251" s="235" t="e">
        <f>SUM(#REF!-W251)</f>
        <v>#REF!</v>
      </c>
      <c r="Y251" s="236">
        <f t="shared" si="56"/>
        <v>22</v>
      </c>
      <c r="Z251" s="235">
        <f t="shared" si="42"/>
        <v>0</v>
      </c>
      <c r="AA251" s="236">
        <f t="shared" si="56"/>
        <v>22</v>
      </c>
      <c r="AB251" s="236">
        <f t="shared" si="56"/>
        <v>0</v>
      </c>
      <c r="AC251" s="200">
        <f t="shared" si="56"/>
        <v>0</v>
      </c>
      <c r="AD251" s="351">
        <f t="shared" si="56"/>
        <v>0</v>
      </c>
      <c r="AE251" s="349"/>
    </row>
    <row r="252" spans="1:31" ht="25.5" hidden="1">
      <c r="A252" s="32" t="s">
        <v>341</v>
      </c>
      <c r="B252" s="258"/>
      <c r="C252" s="72"/>
      <c r="D252" s="72" t="s">
        <v>342</v>
      </c>
      <c r="E252" s="257"/>
      <c r="F252" s="257"/>
      <c r="G252" s="200">
        <f>SUM('прил3 '!I207)</f>
        <v>22</v>
      </c>
      <c r="H252" s="36">
        <f t="shared" si="52"/>
        <v>0</v>
      </c>
      <c r="I252" s="200">
        <f>SUM('прил3 '!K207)</f>
        <v>22</v>
      </c>
      <c r="J252" s="36">
        <f t="shared" si="51"/>
        <v>0</v>
      </c>
      <c r="K252" s="200">
        <f>SUM('прил3 '!M207)</f>
        <v>22</v>
      </c>
      <c r="L252" s="36">
        <f t="shared" si="47"/>
        <v>0</v>
      </c>
      <c r="M252" s="236">
        <f>SUM('прил3 '!O207)</f>
        <v>22</v>
      </c>
      <c r="N252" s="235">
        <f t="shared" si="48"/>
        <v>0</v>
      </c>
      <c r="O252" s="236">
        <f>SUM('прил3 '!Q207)</f>
        <v>22</v>
      </c>
      <c r="P252" s="236">
        <f>SUM('прил3 '!R207)</f>
        <v>0</v>
      </c>
      <c r="Q252" s="236">
        <f>SUM('прил3 '!S207)</f>
        <v>22</v>
      </c>
      <c r="R252" s="235" t="e">
        <f>SUM(#REF!-Q252)</f>
        <v>#REF!</v>
      </c>
      <c r="S252" s="236">
        <f>SUM('прил3 '!U207)</f>
        <v>22</v>
      </c>
      <c r="T252" s="235">
        <f t="shared" si="44"/>
        <v>0</v>
      </c>
      <c r="U252" s="236">
        <f>SUM('прил3 '!W207)</f>
        <v>22</v>
      </c>
      <c r="V252" s="235">
        <f t="shared" si="45"/>
        <v>0</v>
      </c>
      <c r="W252" s="236">
        <f>SUM('прил3 '!Y207)</f>
        <v>22</v>
      </c>
      <c r="X252" s="235" t="e">
        <f>SUM(#REF!-W252)</f>
        <v>#REF!</v>
      </c>
      <c r="Y252" s="236">
        <f>SUM('прил3 '!AA207)</f>
        <v>22</v>
      </c>
      <c r="Z252" s="235">
        <f t="shared" si="42"/>
        <v>0</v>
      </c>
      <c r="AA252" s="236">
        <f>SUM('прил3 '!AC207)</f>
        <v>22</v>
      </c>
      <c r="AB252" s="236">
        <f>SUM('прил3 '!AD207)</f>
        <v>0</v>
      </c>
      <c r="AC252" s="200">
        <f>SUM('прил3 '!AE207)</f>
        <v>0</v>
      </c>
      <c r="AD252" s="351">
        <f>SUM('прил3 '!AF207)</f>
        <v>0</v>
      </c>
      <c r="AE252" s="349"/>
    </row>
    <row r="253" spans="1:31" ht="25.5" hidden="1">
      <c r="A253" s="32" t="s">
        <v>394</v>
      </c>
      <c r="B253" s="258"/>
      <c r="C253" s="75" t="s">
        <v>395</v>
      </c>
      <c r="D253" s="72"/>
      <c r="E253" s="257"/>
      <c r="F253" s="257"/>
      <c r="G253" s="37">
        <f t="shared" ref="G253:AD255" si="57">G254</f>
        <v>0</v>
      </c>
      <c r="H253" s="36">
        <f t="shared" si="52"/>
        <v>0</v>
      </c>
      <c r="I253" s="37">
        <f t="shared" si="57"/>
        <v>0</v>
      </c>
      <c r="J253" s="36">
        <f t="shared" si="51"/>
        <v>0</v>
      </c>
      <c r="K253" s="37">
        <f t="shared" si="57"/>
        <v>0</v>
      </c>
      <c r="L253" s="36">
        <f t="shared" si="47"/>
        <v>0</v>
      </c>
      <c r="M253" s="236">
        <f t="shared" si="57"/>
        <v>0</v>
      </c>
      <c r="N253" s="235">
        <f t="shared" si="48"/>
        <v>0</v>
      </c>
      <c r="O253" s="236">
        <f t="shared" si="57"/>
        <v>0</v>
      </c>
      <c r="P253" s="236">
        <f t="shared" si="57"/>
        <v>0</v>
      </c>
      <c r="Q253" s="236">
        <f t="shared" si="57"/>
        <v>0</v>
      </c>
      <c r="R253" s="235" t="e">
        <f>SUM(#REF!-Q253)</f>
        <v>#REF!</v>
      </c>
      <c r="S253" s="236">
        <f t="shared" si="57"/>
        <v>0</v>
      </c>
      <c r="T253" s="235">
        <f t="shared" si="44"/>
        <v>0</v>
      </c>
      <c r="U253" s="236">
        <f t="shared" si="57"/>
        <v>0</v>
      </c>
      <c r="V253" s="235">
        <f t="shared" si="45"/>
        <v>0</v>
      </c>
      <c r="W253" s="236">
        <f t="shared" si="57"/>
        <v>0</v>
      </c>
      <c r="X253" s="235" t="e">
        <f>SUM(#REF!-W253)</f>
        <v>#REF!</v>
      </c>
      <c r="Y253" s="236">
        <f t="shared" si="57"/>
        <v>0</v>
      </c>
      <c r="Z253" s="235">
        <f t="shared" si="42"/>
        <v>0</v>
      </c>
      <c r="AA253" s="236">
        <f t="shared" si="57"/>
        <v>0</v>
      </c>
      <c r="AB253" s="236">
        <f t="shared" si="57"/>
        <v>0</v>
      </c>
      <c r="AC253" s="200">
        <f t="shared" si="57"/>
        <v>0</v>
      </c>
      <c r="AD253" s="351">
        <f t="shared" si="57"/>
        <v>0</v>
      </c>
      <c r="AE253" s="349"/>
    </row>
    <row r="254" spans="1:31" ht="25.5" hidden="1">
      <c r="A254" s="32" t="s">
        <v>791</v>
      </c>
      <c r="B254" s="258"/>
      <c r="C254" s="75" t="s">
        <v>397</v>
      </c>
      <c r="D254" s="72"/>
      <c r="E254" s="257"/>
      <c r="F254" s="257"/>
      <c r="G254" s="37">
        <f t="shared" si="57"/>
        <v>0</v>
      </c>
      <c r="H254" s="36">
        <f t="shared" si="52"/>
        <v>0</v>
      </c>
      <c r="I254" s="37">
        <f t="shared" si="57"/>
        <v>0</v>
      </c>
      <c r="J254" s="36">
        <f t="shared" si="51"/>
        <v>0</v>
      </c>
      <c r="K254" s="37">
        <f t="shared" si="57"/>
        <v>0</v>
      </c>
      <c r="L254" s="36">
        <f t="shared" si="47"/>
        <v>0</v>
      </c>
      <c r="M254" s="236">
        <f t="shared" si="57"/>
        <v>0</v>
      </c>
      <c r="N254" s="235">
        <f t="shared" si="48"/>
        <v>0</v>
      </c>
      <c r="O254" s="236">
        <f t="shared" si="57"/>
        <v>0</v>
      </c>
      <c r="P254" s="236">
        <f t="shared" si="57"/>
        <v>0</v>
      </c>
      <c r="Q254" s="236">
        <f t="shared" si="57"/>
        <v>0</v>
      </c>
      <c r="R254" s="235" t="e">
        <f>SUM(#REF!-Q254)</f>
        <v>#REF!</v>
      </c>
      <c r="S254" s="236">
        <f t="shared" si="57"/>
        <v>0</v>
      </c>
      <c r="T254" s="235">
        <f t="shared" si="44"/>
        <v>0</v>
      </c>
      <c r="U254" s="236">
        <f t="shared" si="57"/>
        <v>0</v>
      </c>
      <c r="V254" s="235">
        <f t="shared" si="45"/>
        <v>0</v>
      </c>
      <c r="W254" s="236">
        <f t="shared" si="57"/>
        <v>0</v>
      </c>
      <c r="X254" s="235" t="e">
        <f>SUM(#REF!-W254)</f>
        <v>#REF!</v>
      </c>
      <c r="Y254" s="236">
        <f t="shared" si="57"/>
        <v>0</v>
      </c>
      <c r="Z254" s="235">
        <f t="shared" si="42"/>
        <v>0</v>
      </c>
      <c r="AA254" s="236">
        <f t="shared" si="57"/>
        <v>0</v>
      </c>
      <c r="AB254" s="236">
        <f t="shared" si="57"/>
        <v>0</v>
      </c>
      <c r="AC254" s="200">
        <f t="shared" si="57"/>
        <v>0</v>
      </c>
      <c r="AD254" s="351">
        <f t="shared" si="57"/>
        <v>0</v>
      </c>
      <c r="AE254" s="349"/>
    </row>
    <row r="255" spans="1:31" ht="25.5" hidden="1">
      <c r="A255" s="49" t="s">
        <v>339</v>
      </c>
      <c r="B255" s="258"/>
      <c r="C255" s="75"/>
      <c r="D255" s="72" t="s">
        <v>340</v>
      </c>
      <c r="E255" s="257"/>
      <c r="F255" s="257"/>
      <c r="G255" s="37">
        <f t="shared" si="57"/>
        <v>0</v>
      </c>
      <c r="H255" s="36">
        <f t="shared" si="52"/>
        <v>0</v>
      </c>
      <c r="I255" s="37">
        <f t="shared" si="57"/>
        <v>0</v>
      </c>
      <c r="J255" s="36">
        <f t="shared" si="51"/>
        <v>0</v>
      </c>
      <c r="K255" s="37">
        <f t="shared" si="57"/>
        <v>0</v>
      </c>
      <c r="L255" s="36">
        <f t="shared" si="47"/>
        <v>0</v>
      </c>
      <c r="M255" s="236">
        <f t="shared" si="57"/>
        <v>0</v>
      </c>
      <c r="N255" s="235">
        <f t="shared" si="48"/>
        <v>0</v>
      </c>
      <c r="O255" s="236">
        <f t="shared" si="57"/>
        <v>0</v>
      </c>
      <c r="P255" s="236">
        <f t="shared" si="57"/>
        <v>0</v>
      </c>
      <c r="Q255" s="236">
        <f t="shared" si="57"/>
        <v>0</v>
      </c>
      <c r="R255" s="235" t="e">
        <f>SUM(#REF!-Q255)</f>
        <v>#REF!</v>
      </c>
      <c r="S255" s="236">
        <f t="shared" si="57"/>
        <v>0</v>
      </c>
      <c r="T255" s="235">
        <f t="shared" si="44"/>
        <v>0</v>
      </c>
      <c r="U255" s="236">
        <f t="shared" si="57"/>
        <v>0</v>
      </c>
      <c r="V255" s="235">
        <f t="shared" si="45"/>
        <v>0</v>
      </c>
      <c r="W255" s="236">
        <f t="shared" si="57"/>
        <v>0</v>
      </c>
      <c r="X255" s="235" t="e">
        <f>SUM(#REF!-W255)</f>
        <v>#REF!</v>
      </c>
      <c r="Y255" s="236">
        <f t="shared" si="57"/>
        <v>0</v>
      </c>
      <c r="Z255" s="235">
        <f t="shared" si="42"/>
        <v>0</v>
      </c>
      <c r="AA255" s="236">
        <f t="shared" si="57"/>
        <v>0</v>
      </c>
      <c r="AB255" s="236">
        <f t="shared" si="57"/>
        <v>0</v>
      </c>
      <c r="AC255" s="200">
        <f t="shared" si="57"/>
        <v>0</v>
      </c>
      <c r="AD255" s="351">
        <f t="shared" si="57"/>
        <v>0</v>
      </c>
      <c r="AE255" s="349"/>
    </row>
    <row r="256" spans="1:31" ht="25.5" hidden="1">
      <c r="A256" s="32" t="s">
        <v>341</v>
      </c>
      <c r="B256" s="258"/>
      <c r="C256" s="75"/>
      <c r="D256" s="72" t="s">
        <v>342</v>
      </c>
      <c r="E256" s="257"/>
      <c r="F256" s="257"/>
      <c r="G256" s="37">
        <v>0</v>
      </c>
      <c r="H256" s="36">
        <f t="shared" si="52"/>
        <v>0</v>
      </c>
      <c r="I256" s="37">
        <v>0</v>
      </c>
      <c r="J256" s="36">
        <f t="shared" si="51"/>
        <v>0</v>
      </c>
      <c r="K256" s="37">
        <v>0</v>
      </c>
      <c r="L256" s="36">
        <f t="shared" si="47"/>
        <v>0</v>
      </c>
      <c r="M256" s="236">
        <v>0</v>
      </c>
      <c r="N256" s="235">
        <f t="shared" si="48"/>
        <v>0</v>
      </c>
      <c r="O256" s="236">
        <v>0</v>
      </c>
      <c r="P256" s="236">
        <v>0</v>
      </c>
      <c r="Q256" s="236">
        <v>0</v>
      </c>
      <c r="R256" s="235" t="e">
        <f>SUM(#REF!-Q256)</f>
        <v>#REF!</v>
      </c>
      <c r="S256" s="236">
        <v>0</v>
      </c>
      <c r="T256" s="235">
        <f t="shared" si="44"/>
        <v>0</v>
      </c>
      <c r="U256" s="236">
        <v>0</v>
      </c>
      <c r="V256" s="235">
        <f t="shared" si="45"/>
        <v>0</v>
      </c>
      <c r="W256" s="236">
        <v>0</v>
      </c>
      <c r="X256" s="235" t="e">
        <f>SUM(#REF!-W256)</f>
        <v>#REF!</v>
      </c>
      <c r="Y256" s="236">
        <v>0</v>
      </c>
      <c r="Z256" s="235">
        <f t="shared" si="42"/>
        <v>0</v>
      </c>
      <c r="AA256" s="236">
        <v>0</v>
      </c>
      <c r="AB256" s="236">
        <v>0</v>
      </c>
      <c r="AC256" s="200">
        <v>0</v>
      </c>
      <c r="AD256" s="351">
        <v>0</v>
      </c>
      <c r="AE256" s="349"/>
    </row>
    <row r="257" spans="1:31" s="23" customFormat="1">
      <c r="A257" s="50" t="s">
        <v>533</v>
      </c>
      <c r="B257" s="70" t="s">
        <v>534</v>
      </c>
      <c r="C257" s="70"/>
      <c r="D257" s="70"/>
      <c r="E257" s="71" t="e">
        <f>E258+E288+E296+E314</f>
        <v>#REF!</v>
      </c>
      <c r="F257" s="71" t="e">
        <f>F258+F288+F296+F314</f>
        <v>#REF!</v>
      </c>
      <c r="G257" s="201">
        <f>G258+G288+G296+G314+G284</f>
        <v>28083.199999999997</v>
      </c>
      <c r="H257" s="36">
        <f t="shared" si="52"/>
        <v>1887</v>
      </c>
      <c r="I257" s="201">
        <f>I258+I288+I296+I314+I284</f>
        <v>29970.199999999997</v>
      </c>
      <c r="J257" s="36">
        <f t="shared" si="51"/>
        <v>0</v>
      </c>
      <c r="K257" s="201">
        <f>K258+K288+K296+K314+K284</f>
        <v>29970.199999999997</v>
      </c>
      <c r="L257" s="36">
        <f t="shared" si="47"/>
        <v>4306.0999999999985</v>
      </c>
      <c r="M257" s="235">
        <f>M258+M288+M296+M314</f>
        <v>34276.299999999996</v>
      </c>
      <c r="N257" s="235">
        <f t="shared" si="48"/>
        <v>0</v>
      </c>
      <c r="O257" s="235">
        <f>O258+O288+O296+O314</f>
        <v>34276.299999999996</v>
      </c>
      <c r="P257" s="235">
        <f>P258+P288+P296+P314</f>
        <v>0</v>
      </c>
      <c r="Q257" s="235">
        <f>Q258+Q288+Q296+Q314</f>
        <v>34276.299999999996</v>
      </c>
      <c r="R257" s="235" t="e">
        <f>SUM(#REF!-Q257)</f>
        <v>#REF!</v>
      </c>
      <c r="S257" s="235">
        <f>S258+S288+S296+S314</f>
        <v>35276.299999999996</v>
      </c>
      <c r="T257" s="235">
        <f t="shared" si="44"/>
        <v>0</v>
      </c>
      <c r="U257" s="235">
        <f>U258+U288+U296+U314</f>
        <v>35276.299999999996</v>
      </c>
      <c r="V257" s="235">
        <f t="shared" si="45"/>
        <v>32.400000000001455</v>
      </c>
      <c r="W257" s="235">
        <f>W258+W288+W296+W314</f>
        <v>35308.699999999997</v>
      </c>
      <c r="X257" s="235" t="e">
        <f>SUM(#REF!-W257)</f>
        <v>#REF!</v>
      </c>
      <c r="Y257" s="235">
        <f>Y258+Y288+Y296+Y314</f>
        <v>36453.799999999996</v>
      </c>
      <c r="Z257" s="235">
        <f t="shared" si="42"/>
        <v>-68.80000000000291</v>
      </c>
      <c r="AA257" s="235">
        <f>AA258+AA288+AA296+AA314</f>
        <v>36384.999999999993</v>
      </c>
      <c r="AB257" s="235">
        <f>AB258+AB288+AB296+AB314</f>
        <v>496.3</v>
      </c>
      <c r="AC257" s="201">
        <f>AC258+AC288+AC296+AC314</f>
        <v>37959.699999999997</v>
      </c>
      <c r="AD257" s="349">
        <f>AD258+AD288+AD296+AD314</f>
        <v>32238.300000000003</v>
      </c>
      <c r="AE257" s="349">
        <f t="shared" si="43"/>
        <v>84.927699639354387</v>
      </c>
    </row>
    <row r="258" spans="1:31">
      <c r="A258" s="32" t="s">
        <v>399</v>
      </c>
      <c r="B258" s="258" t="s">
        <v>535</v>
      </c>
      <c r="C258" s="258"/>
      <c r="D258" s="258"/>
      <c r="E258" s="257" t="e">
        <f>E259+#REF!+#REF!</f>
        <v>#REF!</v>
      </c>
      <c r="F258" s="257" t="e">
        <f>F259+#REF!+#REF!</f>
        <v>#REF!</v>
      </c>
      <c r="G258" s="200">
        <f>G259</f>
        <v>2139.3000000000002</v>
      </c>
      <c r="H258" s="36">
        <f t="shared" si="52"/>
        <v>70</v>
      </c>
      <c r="I258" s="200">
        <f>I259</f>
        <v>2209.3000000000002</v>
      </c>
      <c r="J258" s="36">
        <f t="shared" si="51"/>
        <v>0</v>
      </c>
      <c r="K258" s="200">
        <f>K259</f>
        <v>2209.3000000000002</v>
      </c>
      <c r="L258" s="36">
        <f t="shared" si="47"/>
        <v>256.5</v>
      </c>
      <c r="M258" s="236">
        <f>M259+M284</f>
        <v>2465.8000000000002</v>
      </c>
      <c r="N258" s="235">
        <f t="shared" si="48"/>
        <v>0</v>
      </c>
      <c r="O258" s="236">
        <f>O259+O284</f>
        <v>2465.8000000000002</v>
      </c>
      <c r="P258" s="236">
        <f>P259+P284</f>
        <v>0</v>
      </c>
      <c r="Q258" s="236">
        <f>Q259+Q284</f>
        <v>2465.8000000000002</v>
      </c>
      <c r="R258" s="235" t="e">
        <f>SUM(#REF!-Q258)</f>
        <v>#REF!</v>
      </c>
      <c r="S258" s="236">
        <f>S259+S284</f>
        <v>2465.8000000000002</v>
      </c>
      <c r="T258" s="235">
        <f t="shared" si="44"/>
        <v>0</v>
      </c>
      <c r="U258" s="236">
        <f>U259+U284</f>
        <v>2465.8000000000002</v>
      </c>
      <c r="V258" s="235">
        <f t="shared" si="45"/>
        <v>0</v>
      </c>
      <c r="W258" s="236">
        <f>W259+W284</f>
        <v>2465.8000000000002</v>
      </c>
      <c r="X258" s="235" t="e">
        <f>SUM(#REF!-W258)</f>
        <v>#REF!</v>
      </c>
      <c r="Y258" s="236">
        <f>Y259+Y284</f>
        <v>2511.8000000000002</v>
      </c>
      <c r="Z258" s="235">
        <f t="shared" si="42"/>
        <v>-76.5</v>
      </c>
      <c r="AA258" s="236">
        <f>AA259+AA284</f>
        <v>2435.3000000000002</v>
      </c>
      <c r="AB258" s="236">
        <f>AB259+AB284</f>
        <v>0</v>
      </c>
      <c r="AC258" s="200">
        <f>AC259+AC284</f>
        <v>2382.8999999999996</v>
      </c>
      <c r="AD258" s="351">
        <f>AD259+AD284</f>
        <v>2288</v>
      </c>
      <c r="AE258" s="349">
        <f t="shared" si="43"/>
        <v>96.017457719585394</v>
      </c>
    </row>
    <row r="259" spans="1:31" ht="38.25">
      <c r="A259" s="49" t="s">
        <v>648</v>
      </c>
      <c r="B259" s="258"/>
      <c r="C259" s="246" t="s">
        <v>586</v>
      </c>
      <c r="D259" s="72"/>
      <c r="E259" s="257">
        <f>E260</f>
        <v>1661.8</v>
      </c>
      <c r="F259" s="257">
        <f>F260</f>
        <v>0</v>
      </c>
      <c r="G259" s="200">
        <f>G260+G279+G267</f>
        <v>2139.3000000000002</v>
      </c>
      <c r="H259" s="36">
        <f t="shared" si="52"/>
        <v>70</v>
      </c>
      <c r="I259" s="200">
        <f>I260+I279+I267+I273+I276</f>
        <v>2209.3000000000002</v>
      </c>
      <c r="J259" s="36">
        <f t="shared" si="51"/>
        <v>0</v>
      </c>
      <c r="K259" s="200">
        <f>K260+K279+K267+K273+K276</f>
        <v>2209.3000000000002</v>
      </c>
      <c r="L259" s="36">
        <f t="shared" si="47"/>
        <v>-143.5</v>
      </c>
      <c r="M259" s="236">
        <f>M260+M279+M267+M273+M276</f>
        <v>2065.8000000000002</v>
      </c>
      <c r="N259" s="235">
        <f t="shared" si="48"/>
        <v>0</v>
      </c>
      <c r="O259" s="236">
        <f>O260+O279+O267+O273+O276</f>
        <v>2065.8000000000002</v>
      </c>
      <c r="P259" s="236">
        <f>P260+P279+P267+P273+P276</f>
        <v>0</v>
      </c>
      <c r="Q259" s="236">
        <f>Q260+Q279+Q267+Q273+Q276</f>
        <v>2065.8000000000002</v>
      </c>
      <c r="R259" s="235" t="e">
        <f>SUM(#REF!-Q259)</f>
        <v>#REF!</v>
      </c>
      <c r="S259" s="236">
        <f>S260+S279+S267+S273+S276</f>
        <v>2065.8000000000002</v>
      </c>
      <c r="T259" s="235">
        <f t="shared" si="44"/>
        <v>0</v>
      </c>
      <c r="U259" s="236">
        <f>U260+U279+U267+U273+U276</f>
        <v>2065.8000000000002</v>
      </c>
      <c r="V259" s="235">
        <f t="shared" si="45"/>
        <v>0</v>
      </c>
      <c r="W259" s="236">
        <f>W260+W279+W267+W273+W276</f>
        <v>2065.8000000000002</v>
      </c>
      <c r="X259" s="235" t="e">
        <f>SUM(#REF!-W259)</f>
        <v>#REF!</v>
      </c>
      <c r="Y259" s="236">
        <f>Y260+Y279+Y267+Y273+Y276+Y270</f>
        <v>2111.8000000000002</v>
      </c>
      <c r="Z259" s="235">
        <f t="shared" si="42"/>
        <v>-76.500000000000227</v>
      </c>
      <c r="AA259" s="236">
        <f>AA260+AA279+AA267+AA273+AA276+AA270</f>
        <v>2035.3</v>
      </c>
      <c r="AB259" s="236">
        <f>AB260+AB279+AB267+AB273+AB276+AB270</f>
        <v>0</v>
      </c>
      <c r="AC259" s="200">
        <f>AC260+AC279+AC267+AC273+AC276+AC270</f>
        <v>1982.8999999999999</v>
      </c>
      <c r="AD259" s="351">
        <f>AD260+AD279+AD267+AD273+AD276+AD270</f>
        <v>1982.8999999999999</v>
      </c>
      <c r="AE259" s="349">
        <f t="shared" si="43"/>
        <v>100</v>
      </c>
    </row>
    <row r="260" spans="1:31" ht="44.25" customHeight="1">
      <c r="A260" s="31" t="s">
        <v>848</v>
      </c>
      <c r="B260" s="258"/>
      <c r="C260" s="246" t="s">
        <v>588</v>
      </c>
      <c r="D260" s="72"/>
      <c r="E260" s="257">
        <f>E261</f>
        <v>1661.8</v>
      </c>
      <c r="F260" s="257">
        <f>F261</f>
        <v>0</v>
      </c>
      <c r="G260" s="200">
        <f>G261+G263+G265</f>
        <v>1969.8</v>
      </c>
      <c r="H260" s="36">
        <f t="shared" si="52"/>
        <v>-501.29999999999995</v>
      </c>
      <c r="I260" s="200">
        <f>I261+I263+I265</f>
        <v>1468.5</v>
      </c>
      <c r="J260" s="36">
        <f t="shared" si="51"/>
        <v>0</v>
      </c>
      <c r="K260" s="200">
        <f>K261+K263+K265</f>
        <v>1468.5</v>
      </c>
      <c r="L260" s="36">
        <f t="shared" si="47"/>
        <v>0</v>
      </c>
      <c r="M260" s="236">
        <f>M261+M263+M265</f>
        <v>1468.5</v>
      </c>
      <c r="N260" s="235">
        <f t="shared" si="48"/>
        <v>0</v>
      </c>
      <c r="O260" s="236">
        <f>O261+O263+O265</f>
        <v>1468.5</v>
      </c>
      <c r="P260" s="236">
        <f>P261+P263+P265</f>
        <v>0</v>
      </c>
      <c r="Q260" s="236">
        <f>Q261+Q263+Q265</f>
        <v>1468.5</v>
      </c>
      <c r="R260" s="235" t="e">
        <f>SUM(#REF!-Q260)</f>
        <v>#REF!</v>
      </c>
      <c r="S260" s="236">
        <f>S261+S263+S265</f>
        <v>1468.5</v>
      </c>
      <c r="T260" s="235">
        <f t="shared" si="44"/>
        <v>0</v>
      </c>
      <c r="U260" s="236">
        <f>U261+U263+U265</f>
        <v>1468.5</v>
      </c>
      <c r="V260" s="235">
        <f t="shared" si="45"/>
        <v>0</v>
      </c>
      <c r="W260" s="236">
        <f>W261+W263+W265</f>
        <v>1468.5</v>
      </c>
      <c r="X260" s="235" t="e">
        <f>SUM(#REF!-W260)</f>
        <v>#REF!</v>
      </c>
      <c r="Y260" s="236">
        <f>Y261+Y263+Y265</f>
        <v>1468.5</v>
      </c>
      <c r="Z260" s="235">
        <f t="shared" si="42"/>
        <v>0</v>
      </c>
      <c r="AA260" s="236">
        <f>AA261+AA263+AA265</f>
        <v>1468.5</v>
      </c>
      <c r="AB260" s="236">
        <f>AB261+AB263+AB265</f>
        <v>0</v>
      </c>
      <c r="AC260" s="200">
        <f>AC261+AC263+AC265</f>
        <v>1468.5</v>
      </c>
      <c r="AD260" s="351">
        <f>AD261+AD263+AD265</f>
        <v>1468.5</v>
      </c>
      <c r="AE260" s="349">
        <f t="shared" si="43"/>
        <v>100</v>
      </c>
    </row>
    <row r="261" spans="1:31" ht="51">
      <c r="A261" s="43" t="s">
        <v>352</v>
      </c>
      <c r="B261" s="258"/>
      <c r="C261" s="73"/>
      <c r="D261" s="72" t="s">
        <v>335</v>
      </c>
      <c r="E261" s="257">
        <v>1661.8</v>
      </c>
      <c r="F261" s="257"/>
      <c r="G261" s="199">
        <f>G262</f>
        <v>1304</v>
      </c>
      <c r="H261" s="36">
        <f t="shared" si="52"/>
        <v>6</v>
      </c>
      <c r="I261" s="199">
        <f>I262</f>
        <v>1310</v>
      </c>
      <c r="J261" s="36">
        <f t="shared" si="51"/>
        <v>0</v>
      </c>
      <c r="K261" s="199">
        <f>K262</f>
        <v>1310</v>
      </c>
      <c r="L261" s="36">
        <f t="shared" si="47"/>
        <v>0</v>
      </c>
      <c r="M261" s="237">
        <f>M262</f>
        <v>1310</v>
      </c>
      <c r="N261" s="235">
        <f t="shared" si="48"/>
        <v>0</v>
      </c>
      <c r="O261" s="237">
        <f>O262</f>
        <v>1310</v>
      </c>
      <c r="P261" s="237">
        <f>P262</f>
        <v>0</v>
      </c>
      <c r="Q261" s="237">
        <f>Q262</f>
        <v>1310</v>
      </c>
      <c r="R261" s="235" t="e">
        <f>SUM(#REF!-Q261)</f>
        <v>#REF!</v>
      </c>
      <c r="S261" s="237">
        <f>S262</f>
        <v>1310</v>
      </c>
      <c r="T261" s="235">
        <f t="shared" si="44"/>
        <v>0</v>
      </c>
      <c r="U261" s="237">
        <f>U262</f>
        <v>1310</v>
      </c>
      <c r="V261" s="235">
        <f t="shared" si="45"/>
        <v>0</v>
      </c>
      <c r="W261" s="237">
        <f>W262</f>
        <v>1310</v>
      </c>
      <c r="X261" s="235" t="e">
        <f>SUM(#REF!-W261)</f>
        <v>#REF!</v>
      </c>
      <c r="Y261" s="237">
        <f>Y262</f>
        <v>1310</v>
      </c>
      <c r="Z261" s="235">
        <f t="shared" si="42"/>
        <v>0</v>
      </c>
      <c r="AA261" s="237">
        <f>AA262</f>
        <v>1310</v>
      </c>
      <c r="AB261" s="237">
        <f>AB262</f>
        <v>0</v>
      </c>
      <c r="AC261" s="199">
        <f>AC262</f>
        <v>1324.5</v>
      </c>
      <c r="AD261" s="199">
        <f>AD262</f>
        <v>1324.5</v>
      </c>
      <c r="AE261" s="349">
        <f t="shared" si="43"/>
        <v>100</v>
      </c>
    </row>
    <row r="262" spans="1:31" ht="25.5">
      <c r="A262" s="45" t="s">
        <v>336</v>
      </c>
      <c r="B262" s="258"/>
      <c r="C262" s="73"/>
      <c r="D262" s="72" t="s">
        <v>337</v>
      </c>
      <c r="E262" s="257"/>
      <c r="F262" s="257"/>
      <c r="G262" s="200">
        <f>SUM('прил3 '!I851)</f>
        <v>1304</v>
      </c>
      <c r="H262" s="36">
        <f t="shared" si="52"/>
        <v>6</v>
      </c>
      <c r="I262" s="200">
        <f>SUM('прил3 '!K851)</f>
        <v>1310</v>
      </c>
      <c r="J262" s="36">
        <f t="shared" si="51"/>
        <v>0</v>
      </c>
      <c r="K262" s="200">
        <f>SUM('прил3 '!M851)</f>
        <v>1310</v>
      </c>
      <c r="L262" s="36">
        <f t="shared" si="47"/>
        <v>0</v>
      </c>
      <c r="M262" s="236">
        <f>SUM('прил3 '!O851)</f>
        <v>1310</v>
      </c>
      <c r="N262" s="235">
        <f t="shared" si="48"/>
        <v>0</v>
      </c>
      <c r="O262" s="236">
        <f>SUM('прил3 '!Q851)</f>
        <v>1310</v>
      </c>
      <c r="P262" s="236">
        <f>SUM('прил3 '!R851)</f>
        <v>0</v>
      </c>
      <c r="Q262" s="236">
        <f>SUM('прил3 '!S851)</f>
        <v>1310</v>
      </c>
      <c r="R262" s="235" t="e">
        <f>SUM(#REF!-Q262)</f>
        <v>#REF!</v>
      </c>
      <c r="S262" s="236">
        <f>SUM('прил3 '!U851)</f>
        <v>1310</v>
      </c>
      <c r="T262" s="235">
        <f t="shared" si="44"/>
        <v>0</v>
      </c>
      <c r="U262" s="236">
        <f>SUM('прил3 '!W851)</f>
        <v>1310</v>
      </c>
      <c r="V262" s="235">
        <f t="shared" si="45"/>
        <v>0</v>
      </c>
      <c r="W262" s="236">
        <f>SUM('прил3 '!Y851)</f>
        <v>1310</v>
      </c>
      <c r="X262" s="235" t="e">
        <f>SUM(#REF!-W262)</f>
        <v>#REF!</v>
      </c>
      <c r="Y262" s="236">
        <f>SUM('прил3 '!AA851)</f>
        <v>1310</v>
      </c>
      <c r="Z262" s="235">
        <f t="shared" si="42"/>
        <v>0</v>
      </c>
      <c r="AA262" s="236">
        <f>SUM('прил3 '!AC851)</f>
        <v>1310</v>
      </c>
      <c r="AB262" s="236">
        <f>SUM('прил3 '!AD851)</f>
        <v>0</v>
      </c>
      <c r="AC262" s="200">
        <f>SUM('прил3 '!AE851)</f>
        <v>1324.5</v>
      </c>
      <c r="AD262" s="351">
        <f>SUM('прил3 '!AF851)</f>
        <v>1324.5</v>
      </c>
      <c r="AE262" s="349">
        <f t="shared" si="43"/>
        <v>100</v>
      </c>
    </row>
    <row r="263" spans="1:31" ht="25.5">
      <c r="A263" s="49" t="s">
        <v>339</v>
      </c>
      <c r="B263" s="258"/>
      <c r="C263" s="73"/>
      <c r="D263" s="72" t="s">
        <v>340</v>
      </c>
      <c r="E263" s="257">
        <f>E264</f>
        <v>0</v>
      </c>
      <c r="F263" s="257">
        <f>F264</f>
        <v>0</v>
      </c>
      <c r="G263" s="199">
        <f>G264</f>
        <v>663.8</v>
      </c>
      <c r="H263" s="36">
        <f t="shared" si="52"/>
        <v>-506.79999999999995</v>
      </c>
      <c r="I263" s="199">
        <f>I264</f>
        <v>157</v>
      </c>
      <c r="J263" s="36">
        <f t="shared" si="51"/>
        <v>0</v>
      </c>
      <c r="K263" s="199">
        <f>K264</f>
        <v>157</v>
      </c>
      <c r="L263" s="36">
        <f t="shared" si="47"/>
        <v>0</v>
      </c>
      <c r="M263" s="237">
        <f>M264</f>
        <v>157</v>
      </c>
      <c r="N263" s="235">
        <f t="shared" si="48"/>
        <v>0</v>
      </c>
      <c r="O263" s="237">
        <f>O264</f>
        <v>157</v>
      </c>
      <c r="P263" s="237">
        <f>P264</f>
        <v>0</v>
      </c>
      <c r="Q263" s="237">
        <f>Q264</f>
        <v>157</v>
      </c>
      <c r="R263" s="235" t="e">
        <f>SUM(#REF!-Q263)</f>
        <v>#REF!</v>
      </c>
      <c r="S263" s="237">
        <f>S264</f>
        <v>157</v>
      </c>
      <c r="T263" s="235">
        <f t="shared" si="44"/>
        <v>0</v>
      </c>
      <c r="U263" s="237">
        <f>U264</f>
        <v>157</v>
      </c>
      <c r="V263" s="235">
        <f t="shared" si="45"/>
        <v>0</v>
      </c>
      <c r="W263" s="237">
        <f>W264</f>
        <v>157</v>
      </c>
      <c r="X263" s="235" t="e">
        <f>SUM(#REF!-W263)</f>
        <v>#REF!</v>
      </c>
      <c r="Y263" s="237">
        <f>Y264</f>
        <v>157</v>
      </c>
      <c r="Z263" s="235">
        <f t="shared" si="42"/>
        <v>0</v>
      </c>
      <c r="AA263" s="237">
        <f>AA264</f>
        <v>157</v>
      </c>
      <c r="AB263" s="237">
        <f>AB264</f>
        <v>0</v>
      </c>
      <c r="AC263" s="199">
        <f>AC264</f>
        <v>142.5</v>
      </c>
      <c r="AD263" s="199">
        <f>AD264</f>
        <v>142.5</v>
      </c>
      <c r="AE263" s="349">
        <f t="shared" si="43"/>
        <v>100</v>
      </c>
    </row>
    <row r="264" spans="1:31" ht="25.5">
      <c r="A264" s="32" t="s">
        <v>341</v>
      </c>
      <c r="B264" s="258"/>
      <c r="C264" s="73"/>
      <c r="D264" s="72" t="s">
        <v>342</v>
      </c>
      <c r="E264" s="257"/>
      <c r="F264" s="257"/>
      <c r="G264" s="200">
        <f>SUM('прил3 '!I853)</f>
        <v>663.8</v>
      </c>
      <c r="H264" s="36">
        <f t="shared" si="52"/>
        <v>-506.79999999999995</v>
      </c>
      <c r="I264" s="200">
        <f>SUM('прил3 '!K853)</f>
        <v>157</v>
      </c>
      <c r="J264" s="36">
        <f t="shared" si="51"/>
        <v>0</v>
      </c>
      <c r="K264" s="200">
        <f>SUM('прил3 '!M853)</f>
        <v>157</v>
      </c>
      <c r="L264" s="36">
        <f t="shared" si="47"/>
        <v>0</v>
      </c>
      <c r="M264" s="236">
        <f>SUM('прил3 '!O853)</f>
        <v>157</v>
      </c>
      <c r="N264" s="235">
        <f t="shared" si="48"/>
        <v>0</v>
      </c>
      <c r="O264" s="236">
        <f>SUM('прил3 '!Q853)</f>
        <v>157</v>
      </c>
      <c r="P264" s="236">
        <f>SUM('прил3 '!R853)</f>
        <v>0</v>
      </c>
      <c r="Q264" s="236">
        <f>SUM('прил3 '!S853)</f>
        <v>157</v>
      </c>
      <c r="R264" s="235" t="e">
        <f>SUM(#REF!-Q264)</f>
        <v>#REF!</v>
      </c>
      <c r="S264" s="236">
        <f>SUM('прил3 '!U853)</f>
        <v>157</v>
      </c>
      <c r="T264" s="235">
        <f t="shared" si="44"/>
        <v>0</v>
      </c>
      <c r="U264" s="236">
        <f>SUM('прил3 '!W853)</f>
        <v>157</v>
      </c>
      <c r="V264" s="235">
        <f t="shared" si="45"/>
        <v>0</v>
      </c>
      <c r="W264" s="236">
        <f>SUM('прил3 '!Y853)</f>
        <v>157</v>
      </c>
      <c r="X264" s="235" t="e">
        <f>SUM(#REF!-W264)</f>
        <v>#REF!</v>
      </c>
      <c r="Y264" s="236">
        <f>SUM('прил3 '!AA853)</f>
        <v>157</v>
      </c>
      <c r="Z264" s="235">
        <f t="shared" si="42"/>
        <v>0</v>
      </c>
      <c r="AA264" s="236">
        <f>SUM('прил3 '!AC853)</f>
        <v>157</v>
      </c>
      <c r="AB264" s="236">
        <f>SUM('прил3 '!AD853)</f>
        <v>0</v>
      </c>
      <c r="AC264" s="200">
        <f>SUM('прил3 '!AE853)</f>
        <v>142.5</v>
      </c>
      <c r="AD264" s="351">
        <f>SUM('прил3 '!AF853)</f>
        <v>142.5</v>
      </c>
      <c r="AE264" s="349">
        <f t="shared" si="43"/>
        <v>100</v>
      </c>
    </row>
    <row r="265" spans="1:31">
      <c r="A265" s="49" t="s">
        <v>354</v>
      </c>
      <c r="B265" s="258"/>
      <c r="C265" s="73"/>
      <c r="D265" s="72" t="s">
        <v>355</v>
      </c>
      <c r="E265" s="257"/>
      <c r="F265" s="257"/>
      <c r="G265" s="199">
        <f>G266</f>
        <v>2</v>
      </c>
      <c r="H265" s="36">
        <f t="shared" si="52"/>
        <v>-0.5</v>
      </c>
      <c r="I265" s="199">
        <f>I266</f>
        <v>1.5</v>
      </c>
      <c r="J265" s="36">
        <f t="shared" si="51"/>
        <v>0</v>
      </c>
      <c r="K265" s="199">
        <f>K266</f>
        <v>1.5</v>
      </c>
      <c r="L265" s="36">
        <f t="shared" si="47"/>
        <v>0</v>
      </c>
      <c r="M265" s="237">
        <f>M266</f>
        <v>1.5</v>
      </c>
      <c r="N265" s="235">
        <f t="shared" si="48"/>
        <v>0</v>
      </c>
      <c r="O265" s="237">
        <f>O266</f>
        <v>1.5</v>
      </c>
      <c r="P265" s="237">
        <f>P266</f>
        <v>0</v>
      </c>
      <c r="Q265" s="237">
        <f>Q266</f>
        <v>1.5</v>
      </c>
      <c r="R265" s="235" t="e">
        <f>SUM(#REF!-Q265)</f>
        <v>#REF!</v>
      </c>
      <c r="S265" s="237">
        <f>S266</f>
        <v>1.5</v>
      </c>
      <c r="T265" s="235">
        <f t="shared" si="44"/>
        <v>0</v>
      </c>
      <c r="U265" s="237">
        <f>U266</f>
        <v>1.5</v>
      </c>
      <c r="V265" s="235">
        <f t="shared" si="45"/>
        <v>0</v>
      </c>
      <c r="W265" s="237">
        <f>W266</f>
        <v>1.5</v>
      </c>
      <c r="X265" s="235" t="e">
        <f>SUM(#REF!-W265)</f>
        <v>#REF!</v>
      </c>
      <c r="Y265" s="237">
        <f>Y266</f>
        <v>1.5</v>
      </c>
      <c r="Z265" s="235">
        <f t="shared" si="42"/>
        <v>0</v>
      </c>
      <c r="AA265" s="237">
        <f>AA266</f>
        <v>1.5</v>
      </c>
      <c r="AB265" s="237">
        <f>AB266</f>
        <v>0</v>
      </c>
      <c r="AC265" s="199">
        <f>AC266</f>
        <v>1.5</v>
      </c>
      <c r="AD265" s="199">
        <f>AD266</f>
        <v>1.5</v>
      </c>
      <c r="AE265" s="349">
        <f t="shared" si="43"/>
        <v>100</v>
      </c>
    </row>
    <row r="266" spans="1:31">
      <c r="A266" s="32" t="s">
        <v>356</v>
      </c>
      <c r="B266" s="258"/>
      <c r="C266" s="73"/>
      <c r="D266" s="72" t="s">
        <v>0</v>
      </c>
      <c r="E266" s="257"/>
      <c r="F266" s="257"/>
      <c r="G266" s="200">
        <f>SUM('прил3 '!I855)</f>
        <v>2</v>
      </c>
      <c r="H266" s="36">
        <f t="shared" si="52"/>
        <v>-0.5</v>
      </c>
      <c r="I266" s="200">
        <f>SUM('прил3 '!K855)</f>
        <v>1.5</v>
      </c>
      <c r="J266" s="36">
        <f t="shared" si="51"/>
        <v>0</v>
      </c>
      <c r="K266" s="200">
        <f>SUM('прил3 '!M855)</f>
        <v>1.5</v>
      </c>
      <c r="L266" s="36">
        <f t="shared" si="47"/>
        <v>0</v>
      </c>
      <c r="M266" s="236">
        <f>SUM('прил3 '!O855)</f>
        <v>1.5</v>
      </c>
      <c r="N266" s="235">
        <f t="shared" si="48"/>
        <v>0</v>
      </c>
      <c r="O266" s="236">
        <f>SUM('прил3 '!Q855)</f>
        <v>1.5</v>
      </c>
      <c r="P266" s="236">
        <f>SUM('прил3 '!R855)</f>
        <v>0</v>
      </c>
      <c r="Q266" s="236">
        <f>SUM('прил3 '!S855)</f>
        <v>1.5</v>
      </c>
      <c r="R266" s="235" t="e">
        <f>SUM(#REF!-Q266)</f>
        <v>#REF!</v>
      </c>
      <c r="S266" s="236">
        <f>SUM('прил3 '!U855)</f>
        <v>1.5</v>
      </c>
      <c r="T266" s="235">
        <f t="shared" si="44"/>
        <v>0</v>
      </c>
      <c r="U266" s="236">
        <f>SUM('прил3 '!W855)</f>
        <v>1.5</v>
      </c>
      <c r="V266" s="235">
        <f t="shared" si="45"/>
        <v>0</v>
      </c>
      <c r="W266" s="236">
        <f>SUM('прил3 '!Y855)</f>
        <v>1.5</v>
      </c>
      <c r="X266" s="235" t="e">
        <f>SUM(#REF!-W266)</f>
        <v>#REF!</v>
      </c>
      <c r="Y266" s="236">
        <f>SUM('прил3 '!AA855)</f>
        <v>1.5</v>
      </c>
      <c r="Z266" s="235">
        <f t="shared" si="42"/>
        <v>0</v>
      </c>
      <c r="AA266" s="236">
        <f>SUM('прил3 '!AC855)</f>
        <v>1.5</v>
      </c>
      <c r="AB266" s="236">
        <f>SUM('прил3 '!AD855)</f>
        <v>0</v>
      </c>
      <c r="AC266" s="200">
        <f>SUM('прил3 '!AE855)</f>
        <v>1.5</v>
      </c>
      <c r="AD266" s="351">
        <f>SUM('прил3 '!AF855)</f>
        <v>1.5</v>
      </c>
      <c r="AE266" s="349">
        <f t="shared" si="43"/>
        <v>100</v>
      </c>
    </row>
    <row r="267" spans="1:31" ht="0.75" customHeight="1">
      <c r="A267" s="57" t="s">
        <v>853</v>
      </c>
      <c r="B267" s="258"/>
      <c r="C267" s="248" t="s">
        <v>686</v>
      </c>
      <c r="D267" s="72"/>
      <c r="E267" s="257"/>
      <c r="F267" s="257"/>
      <c r="G267" s="200">
        <f t="shared" ref="G267:AD268" si="58">G268</f>
        <v>4.5</v>
      </c>
      <c r="H267" s="36">
        <f t="shared" si="52"/>
        <v>2</v>
      </c>
      <c r="I267" s="200">
        <f t="shared" si="58"/>
        <v>6.5</v>
      </c>
      <c r="J267" s="36">
        <f t="shared" si="51"/>
        <v>0</v>
      </c>
      <c r="K267" s="200">
        <f t="shared" si="58"/>
        <v>6.5</v>
      </c>
      <c r="L267" s="36">
        <f t="shared" si="47"/>
        <v>0</v>
      </c>
      <c r="M267" s="236">
        <f t="shared" si="58"/>
        <v>6.5</v>
      </c>
      <c r="N267" s="235">
        <f t="shared" si="48"/>
        <v>0</v>
      </c>
      <c r="O267" s="236">
        <f t="shared" si="58"/>
        <v>6.5</v>
      </c>
      <c r="P267" s="236">
        <f t="shared" si="58"/>
        <v>0</v>
      </c>
      <c r="Q267" s="236">
        <f t="shared" si="58"/>
        <v>6.5</v>
      </c>
      <c r="R267" s="235" t="e">
        <f>SUM(#REF!-Q267)</f>
        <v>#REF!</v>
      </c>
      <c r="S267" s="236">
        <f t="shared" si="58"/>
        <v>6.5</v>
      </c>
      <c r="T267" s="235">
        <f t="shared" si="44"/>
        <v>0</v>
      </c>
      <c r="U267" s="236">
        <f t="shared" si="58"/>
        <v>6.5</v>
      </c>
      <c r="V267" s="235">
        <f t="shared" si="45"/>
        <v>0</v>
      </c>
      <c r="W267" s="236">
        <f t="shared" si="58"/>
        <v>6.5</v>
      </c>
      <c r="X267" s="235" t="e">
        <f>SUM(#REF!-W267)</f>
        <v>#REF!</v>
      </c>
      <c r="Y267" s="236">
        <f t="shared" si="58"/>
        <v>6.5</v>
      </c>
      <c r="Z267" s="235">
        <f t="shared" si="42"/>
        <v>-6.5</v>
      </c>
      <c r="AA267" s="236">
        <f t="shared" si="58"/>
        <v>0</v>
      </c>
      <c r="AB267" s="236">
        <f t="shared" si="58"/>
        <v>0</v>
      </c>
      <c r="AC267" s="200">
        <f t="shared" si="58"/>
        <v>0</v>
      </c>
      <c r="AD267" s="351">
        <f t="shared" si="58"/>
        <v>0</v>
      </c>
      <c r="AE267" s="349"/>
    </row>
    <row r="268" spans="1:31" hidden="1">
      <c r="A268" s="49" t="s">
        <v>354</v>
      </c>
      <c r="B268" s="258"/>
      <c r="C268" s="246"/>
      <c r="D268" s="72" t="s">
        <v>355</v>
      </c>
      <c r="E268" s="257"/>
      <c r="F268" s="257"/>
      <c r="G268" s="200">
        <f t="shared" si="58"/>
        <v>4.5</v>
      </c>
      <c r="H268" s="36">
        <f t="shared" si="52"/>
        <v>2</v>
      </c>
      <c r="I268" s="200">
        <f t="shared" si="58"/>
        <v>6.5</v>
      </c>
      <c r="J268" s="36">
        <f t="shared" si="51"/>
        <v>0</v>
      </c>
      <c r="K268" s="200">
        <f t="shared" si="58"/>
        <v>6.5</v>
      </c>
      <c r="L268" s="36">
        <f t="shared" si="47"/>
        <v>0</v>
      </c>
      <c r="M268" s="236">
        <f t="shared" si="58"/>
        <v>6.5</v>
      </c>
      <c r="N268" s="235">
        <f t="shared" si="48"/>
        <v>0</v>
      </c>
      <c r="O268" s="236">
        <f t="shared" si="58"/>
        <v>6.5</v>
      </c>
      <c r="P268" s="236">
        <f t="shared" si="58"/>
        <v>0</v>
      </c>
      <c r="Q268" s="236">
        <f t="shared" si="58"/>
        <v>6.5</v>
      </c>
      <c r="R268" s="235" t="e">
        <f>SUM(#REF!-Q268)</f>
        <v>#REF!</v>
      </c>
      <c r="S268" s="236">
        <f t="shared" si="58"/>
        <v>6.5</v>
      </c>
      <c r="T268" s="235">
        <f t="shared" si="44"/>
        <v>0</v>
      </c>
      <c r="U268" s="236">
        <f t="shared" si="58"/>
        <v>6.5</v>
      </c>
      <c r="V268" s="235">
        <f t="shared" si="45"/>
        <v>0</v>
      </c>
      <c r="W268" s="236">
        <f t="shared" si="58"/>
        <v>6.5</v>
      </c>
      <c r="X268" s="235" t="e">
        <f>SUM(#REF!-W268)</f>
        <v>#REF!</v>
      </c>
      <c r="Y268" s="236">
        <f t="shared" si="58"/>
        <v>6.5</v>
      </c>
      <c r="Z268" s="235">
        <f t="shared" si="42"/>
        <v>-6.5</v>
      </c>
      <c r="AA268" s="236">
        <f t="shared" si="58"/>
        <v>0</v>
      </c>
      <c r="AB268" s="236">
        <f t="shared" si="58"/>
        <v>0</v>
      </c>
      <c r="AC268" s="200">
        <f t="shared" si="58"/>
        <v>0</v>
      </c>
      <c r="AD268" s="351">
        <f t="shared" si="58"/>
        <v>0</v>
      </c>
      <c r="AE268" s="349"/>
    </row>
    <row r="269" spans="1:31" ht="38.25" hidden="1">
      <c r="A269" s="46" t="s">
        <v>43</v>
      </c>
      <c r="B269" s="258"/>
      <c r="C269" s="246"/>
      <c r="D269" s="72" t="s">
        <v>44</v>
      </c>
      <c r="E269" s="257"/>
      <c r="F269" s="257"/>
      <c r="G269" s="200">
        <f>SUM('прил3 '!I864)</f>
        <v>4.5</v>
      </c>
      <c r="H269" s="36">
        <f t="shared" si="52"/>
        <v>2</v>
      </c>
      <c r="I269" s="200">
        <f>SUM('прил3 '!K858)</f>
        <v>6.5</v>
      </c>
      <c r="J269" s="36">
        <f t="shared" si="51"/>
        <v>0</v>
      </c>
      <c r="K269" s="200">
        <f>SUM('прил3 '!M858)</f>
        <v>6.5</v>
      </c>
      <c r="L269" s="36">
        <f t="shared" si="47"/>
        <v>0</v>
      </c>
      <c r="M269" s="236">
        <f>SUM('прил3 '!O858)</f>
        <v>6.5</v>
      </c>
      <c r="N269" s="235">
        <f t="shared" si="48"/>
        <v>0</v>
      </c>
      <c r="O269" s="236">
        <f>SUM('прил3 '!Q858)</f>
        <v>6.5</v>
      </c>
      <c r="P269" s="236">
        <f>SUM('прил3 '!R858)</f>
        <v>0</v>
      </c>
      <c r="Q269" s="236">
        <f>SUM('прил3 '!S858)</f>
        <v>6.5</v>
      </c>
      <c r="R269" s="235" t="e">
        <f>SUM(#REF!-Q269)</f>
        <v>#REF!</v>
      </c>
      <c r="S269" s="236">
        <f>SUM('прил3 '!U858)</f>
        <v>6.5</v>
      </c>
      <c r="T269" s="235">
        <f t="shared" si="44"/>
        <v>0</v>
      </c>
      <c r="U269" s="236">
        <f>SUM('прил3 '!W858)</f>
        <v>6.5</v>
      </c>
      <c r="V269" s="235">
        <f t="shared" si="45"/>
        <v>0</v>
      </c>
      <c r="W269" s="236">
        <f>SUM('прил3 '!Y858)</f>
        <v>6.5</v>
      </c>
      <c r="X269" s="235" t="e">
        <f>SUM(#REF!-W269)</f>
        <v>#REF!</v>
      </c>
      <c r="Y269" s="236">
        <f>SUM('прил3 '!AA858)</f>
        <v>6.5</v>
      </c>
      <c r="Z269" s="235">
        <f t="shared" si="42"/>
        <v>-6.5</v>
      </c>
      <c r="AA269" s="236">
        <f>SUM('прил3 '!AC858)</f>
        <v>0</v>
      </c>
      <c r="AB269" s="236">
        <f>SUM('прил3 '!AD858)</f>
        <v>0</v>
      </c>
      <c r="AC269" s="200">
        <f>SUM('прил3 '!AE858)</f>
        <v>0</v>
      </c>
      <c r="AD269" s="351">
        <f>SUM('прил3 '!AF858)</f>
        <v>0</v>
      </c>
      <c r="AE269" s="349"/>
    </row>
    <row r="270" spans="1:31" ht="38.25">
      <c r="A270" s="31" t="s">
        <v>874</v>
      </c>
      <c r="B270" s="258"/>
      <c r="C270" s="246" t="s">
        <v>887</v>
      </c>
      <c r="D270" s="72"/>
      <c r="E270" s="257"/>
      <c r="F270" s="257"/>
      <c r="G270" s="200"/>
      <c r="H270" s="36"/>
      <c r="I270" s="200"/>
      <c r="J270" s="36"/>
      <c r="K270" s="200"/>
      <c r="L270" s="36"/>
      <c r="M270" s="236"/>
      <c r="N270" s="235"/>
      <c r="O270" s="236"/>
      <c r="P270" s="236"/>
      <c r="Q270" s="236"/>
      <c r="R270" s="235"/>
      <c r="S270" s="236"/>
      <c r="T270" s="235"/>
      <c r="U270" s="236"/>
      <c r="V270" s="235"/>
      <c r="W270" s="236"/>
      <c r="X270" s="235"/>
      <c r="Y270" s="236">
        <f>Y271</f>
        <v>46</v>
      </c>
      <c r="Z270" s="235">
        <f t="shared" si="42"/>
        <v>0</v>
      </c>
      <c r="AA270" s="236">
        <f t="shared" ref="AA270:AD271" si="59">AA271</f>
        <v>46</v>
      </c>
      <c r="AB270" s="236">
        <f t="shared" si="59"/>
        <v>0</v>
      </c>
      <c r="AC270" s="200">
        <f t="shared" si="59"/>
        <v>46</v>
      </c>
      <c r="AD270" s="351">
        <f t="shared" si="59"/>
        <v>46</v>
      </c>
      <c r="AE270" s="349">
        <f t="shared" ref="AE270:AE333" si="60">AD270/AC270*100</f>
        <v>100</v>
      </c>
    </row>
    <row r="271" spans="1:31" ht="51">
      <c r="A271" s="55" t="s">
        <v>352</v>
      </c>
      <c r="B271" s="258"/>
      <c r="C271" s="246"/>
      <c r="D271" s="72" t="s">
        <v>335</v>
      </c>
      <c r="E271" s="257"/>
      <c r="F271" s="257"/>
      <c r="G271" s="200"/>
      <c r="H271" s="36"/>
      <c r="I271" s="200"/>
      <c r="J271" s="36"/>
      <c r="K271" s="200"/>
      <c r="L271" s="36"/>
      <c r="M271" s="236"/>
      <c r="N271" s="235"/>
      <c r="O271" s="236"/>
      <c r="P271" s="236"/>
      <c r="Q271" s="236"/>
      <c r="R271" s="235"/>
      <c r="S271" s="236"/>
      <c r="T271" s="235"/>
      <c r="U271" s="236"/>
      <c r="V271" s="235"/>
      <c r="W271" s="236"/>
      <c r="X271" s="235"/>
      <c r="Y271" s="236">
        <f>Y272</f>
        <v>46</v>
      </c>
      <c r="Z271" s="235">
        <f t="shared" si="42"/>
        <v>0</v>
      </c>
      <c r="AA271" s="236">
        <f t="shared" si="59"/>
        <v>46</v>
      </c>
      <c r="AB271" s="236">
        <f t="shared" si="59"/>
        <v>0</v>
      </c>
      <c r="AC271" s="200">
        <f t="shared" si="59"/>
        <v>46</v>
      </c>
      <c r="AD271" s="351">
        <f t="shared" si="59"/>
        <v>46</v>
      </c>
      <c r="AE271" s="349">
        <f t="shared" si="60"/>
        <v>100</v>
      </c>
    </row>
    <row r="272" spans="1:31" ht="24" customHeight="1">
      <c r="A272" s="56" t="s">
        <v>336</v>
      </c>
      <c r="B272" s="258"/>
      <c r="C272" s="246"/>
      <c r="D272" s="72" t="s">
        <v>337</v>
      </c>
      <c r="E272" s="257"/>
      <c r="F272" s="257"/>
      <c r="G272" s="200"/>
      <c r="H272" s="36"/>
      <c r="I272" s="200"/>
      <c r="J272" s="36"/>
      <c r="K272" s="200"/>
      <c r="L272" s="36"/>
      <c r="M272" s="236"/>
      <c r="N272" s="235"/>
      <c r="O272" s="236"/>
      <c r="P272" s="236"/>
      <c r="Q272" s="236"/>
      <c r="R272" s="235"/>
      <c r="S272" s="236"/>
      <c r="T272" s="235"/>
      <c r="U272" s="236"/>
      <c r="V272" s="235"/>
      <c r="W272" s="236"/>
      <c r="X272" s="235"/>
      <c r="Y272" s="236">
        <f>'прил3 '!AA861</f>
        <v>46</v>
      </c>
      <c r="Z272" s="235">
        <f t="shared" ref="Z272:Z335" si="61">SUM(AA272-Y272)</f>
        <v>0</v>
      </c>
      <c r="AA272" s="236">
        <f>'прил3 '!AC861</f>
        <v>46</v>
      </c>
      <c r="AB272" s="236">
        <f>'прил3 '!AD861</f>
        <v>0</v>
      </c>
      <c r="AC272" s="200">
        <f>'прил3 '!AE861</f>
        <v>46</v>
      </c>
      <c r="AD272" s="351">
        <f>'прил3 '!AF861</f>
        <v>46</v>
      </c>
      <c r="AE272" s="349">
        <f t="shared" si="60"/>
        <v>100</v>
      </c>
    </row>
    <row r="273" spans="1:31" ht="0.75" customHeight="1">
      <c r="A273" s="216" t="s">
        <v>866</v>
      </c>
      <c r="B273" s="258"/>
      <c r="C273" s="75" t="s">
        <v>808</v>
      </c>
      <c r="D273" s="72"/>
      <c r="E273" s="257"/>
      <c r="F273" s="257"/>
      <c r="G273" s="200"/>
      <c r="H273" s="36"/>
      <c r="I273" s="200">
        <f t="shared" ref="I273:AD274" si="62">SUM(I274)</f>
        <v>70</v>
      </c>
      <c r="J273" s="36">
        <f t="shared" si="51"/>
        <v>0</v>
      </c>
      <c r="K273" s="200">
        <f t="shared" si="62"/>
        <v>70</v>
      </c>
      <c r="L273" s="36">
        <f t="shared" si="47"/>
        <v>0</v>
      </c>
      <c r="M273" s="236">
        <f t="shared" si="62"/>
        <v>70</v>
      </c>
      <c r="N273" s="235">
        <f t="shared" si="48"/>
        <v>0</v>
      </c>
      <c r="O273" s="236">
        <f t="shared" si="62"/>
        <v>70</v>
      </c>
      <c r="P273" s="236">
        <f t="shared" si="62"/>
        <v>0</v>
      </c>
      <c r="Q273" s="236">
        <f t="shared" si="62"/>
        <v>70</v>
      </c>
      <c r="R273" s="235" t="e">
        <f>SUM(#REF!-Q273)</f>
        <v>#REF!</v>
      </c>
      <c r="S273" s="236">
        <f t="shared" si="62"/>
        <v>70</v>
      </c>
      <c r="T273" s="235">
        <f t="shared" si="44"/>
        <v>0</v>
      </c>
      <c r="U273" s="236">
        <f t="shared" si="62"/>
        <v>70</v>
      </c>
      <c r="V273" s="235">
        <f t="shared" si="45"/>
        <v>0</v>
      </c>
      <c r="W273" s="236">
        <f t="shared" si="62"/>
        <v>70</v>
      </c>
      <c r="X273" s="235" t="e">
        <f>SUM(#REF!-W273)</f>
        <v>#REF!</v>
      </c>
      <c r="Y273" s="236">
        <f t="shared" si="62"/>
        <v>70</v>
      </c>
      <c r="Z273" s="235">
        <f t="shared" si="61"/>
        <v>-70</v>
      </c>
      <c r="AA273" s="236">
        <f t="shared" si="62"/>
        <v>0</v>
      </c>
      <c r="AB273" s="236">
        <f t="shared" si="62"/>
        <v>0</v>
      </c>
      <c r="AC273" s="200">
        <f t="shared" si="62"/>
        <v>0</v>
      </c>
      <c r="AD273" s="351">
        <f t="shared" si="62"/>
        <v>0</v>
      </c>
      <c r="AE273" s="349"/>
    </row>
    <row r="274" spans="1:31" ht="12.75" hidden="1" customHeight="1">
      <c r="A274" s="49" t="s">
        <v>354</v>
      </c>
      <c r="B274" s="258"/>
      <c r="C274" s="246"/>
      <c r="D274" s="72" t="s">
        <v>355</v>
      </c>
      <c r="E274" s="257"/>
      <c r="F274" s="257"/>
      <c r="G274" s="200"/>
      <c r="H274" s="36"/>
      <c r="I274" s="200">
        <f t="shared" si="62"/>
        <v>70</v>
      </c>
      <c r="J274" s="36">
        <f t="shared" si="51"/>
        <v>0</v>
      </c>
      <c r="K274" s="200">
        <f t="shared" si="62"/>
        <v>70</v>
      </c>
      <c r="L274" s="36">
        <f t="shared" si="47"/>
        <v>0</v>
      </c>
      <c r="M274" s="236">
        <f t="shared" si="62"/>
        <v>70</v>
      </c>
      <c r="N274" s="235">
        <f t="shared" si="48"/>
        <v>0</v>
      </c>
      <c r="O274" s="236">
        <f t="shared" si="62"/>
        <v>70</v>
      </c>
      <c r="P274" s="236">
        <f t="shared" si="62"/>
        <v>0</v>
      </c>
      <c r="Q274" s="236">
        <f t="shared" si="62"/>
        <v>70</v>
      </c>
      <c r="R274" s="235" t="e">
        <f>SUM(#REF!-Q274)</f>
        <v>#REF!</v>
      </c>
      <c r="S274" s="236">
        <f t="shared" si="62"/>
        <v>70</v>
      </c>
      <c r="T274" s="235">
        <f t="shared" si="44"/>
        <v>0</v>
      </c>
      <c r="U274" s="236">
        <f t="shared" si="62"/>
        <v>70</v>
      </c>
      <c r="V274" s="235">
        <f t="shared" si="45"/>
        <v>0</v>
      </c>
      <c r="W274" s="236">
        <f t="shared" si="62"/>
        <v>70</v>
      </c>
      <c r="X274" s="235" t="e">
        <f>SUM(#REF!-W274)</f>
        <v>#REF!</v>
      </c>
      <c r="Y274" s="236">
        <f t="shared" si="62"/>
        <v>70</v>
      </c>
      <c r="Z274" s="235">
        <f t="shared" si="61"/>
        <v>-70</v>
      </c>
      <c r="AA274" s="236">
        <f t="shared" si="62"/>
        <v>0</v>
      </c>
      <c r="AB274" s="236">
        <f t="shared" si="62"/>
        <v>0</v>
      </c>
      <c r="AC274" s="200">
        <f t="shared" si="62"/>
        <v>0</v>
      </c>
      <c r="AD274" s="351">
        <f t="shared" si="62"/>
        <v>0</v>
      </c>
      <c r="AE274" s="349"/>
    </row>
    <row r="275" spans="1:31" ht="38.25" hidden="1">
      <c r="A275" s="46" t="s">
        <v>43</v>
      </c>
      <c r="B275" s="258"/>
      <c r="C275" s="246"/>
      <c r="D275" s="72" t="s">
        <v>44</v>
      </c>
      <c r="E275" s="257"/>
      <c r="F275" s="257"/>
      <c r="G275" s="200"/>
      <c r="H275" s="36"/>
      <c r="I275" s="200">
        <f>SUM('прил3 '!K864)</f>
        <v>70</v>
      </c>
      <c r="J275" s="36">
        <f t="shared" si="51"/>
        <v>0</v>
      </c>
      <c r="K275" s="200">
        <f>SUM('прил3 '!M864)</f>
        <v>70</v>
      </c>
      <c r="L275" s="36">
        <f t="shared" si="47"/>
        <v>0</v>
      </c>
      <c r="M275" s="236">
        <f>SUM('прил3 '!O864)</f>
        <v>70</v>
      </c>
      <c r="N275" s="235">
        <f t="shared" si="48"/>
        <v>0</v>
      </c>
      <c r="O275" s="236">
        <f>SUM('прил3 '!Q864)</f>
        <v>70</v>
      </c>
      <c r="P275" s="236">
        <f>SUM('прил3 '!R864)</f>
        <v>0</v>
      </c>
      <c r="Q275" s="236">
        <f>SUM('прил3 '!S864)</f>
        <v>70</v>
      </c>
      <c r="R275" s="235" t="e">
        <f>SUM(#REF!-Q275)</f>
        <v>#REF!</v>
      </c>
      <c r="S275" s="236">
        <f>SUM('прил3 '!U864)</f>
        <v>70</v>
      </c>
      <c r="T275" s="235">
        <f t="shared" si="44"/>
        <v>0</v>
      </c>
      <c r="U275" s="236">
        <f>SUM('прил3 '!W864)</f>
        <v>70</v>
      </c>
      <c r="V275" s="235">
        <f t="shared" si="45"/>
        <v>0</v>
      </c>
      <c r="W275" s="236">
        <f>SUM('прил3 '!Y864)</f>
        <v>70</v>
      </c>
      <c r="X275" s="235" t="e">
        <f>SUM(#REF!-W275)</f>
        <v>#REF!</v>
      </c>
      <c r="Y275" s="236">
        <f>SUM('прил3 '!AA864)</f>
        <v>70</v>
      </c>
      <c r="Z275" s="235">
        <f t="shared" si="61"/>
        <v>-70</v>
      </c>
      <c r="AA275" s="236">
        <f>SUM('прил3 '!AC864)</f>
        <v>0</v>
      </c>
      <c r="AB275" s="236">
        <f>SUM('прил3 '!AD864)</f>
        <v>0</v>
      </c>
      <c r="AC275" s="200">
        <f>SUM('прил3 '!AE864)</f>
        <v>0</v>
      </c>
      <c r="AD275" s="351">
        <f>SUM('прил3 '!AF864)</f>
        <v>0</v>
      </c>
      <c r="AE275" s="349"/>
    </row>
    <row r="276" spans="1:31" ht="53.25" customHeight="1">
      <c r="A276" s="31" t="s">
        <v>854</v>
      </c>
      <c r="B276" s="258"/>
      <c r="C276" s="75" t="s">
        <v>688</v>
      </c>
      <c r="D276" s="72"/>
      <c r="E276" s="257"/>
      <c r="F276" s="257"/>
      <c r="G276" s="200"/>
      <c r="H276" s="36"/>
      <c r="I276" s="200">
        <f t="shared" ref="I276:AD277" si="63">SUM(I277)</f>
        <v>499.3</v>
      </c>
      <c r="J276" s="36">
        <f t="shared" si="51"/>
        <v>0</v>
      </c>
      <c r="K276" s="200">
        <f t="shared" si="63"/>
        <v>499.3</v>
      </c>
      <c r="L276" s="36">
        <f t="shared" si="47"/>
        <v>-143.5</v>
      </c>
      <c r="M276" s="236">
        <f t="shared" si="63"/>
        <v>355.8</v>
      </c>
      <c r="N276" s="235">
        <f t="shared" si="48"/>
        <v>0</v>
      </c>
      <c r="O276" s="236">
        <f t="shared" si="63"/>
        <v>355.8</v>
      </c>
      <c r="P276" s="236">
        <f t="shared" si="63"/>
        <v>0</v>
      </c>
      <c r="Q276" s="236">
        <f t="shared" si="63"/>
        <v>355.8</v>
      </c>
      <c r="R276" s="235" t="e">
        <f>SUM(#REF!-Q276)</f>
        <v>#REF!</v>
      </c>
      <c r="S276" s="236">
        <f t="shared" si="63"/>
        <v>355.8</v>
      </c>
      <c r="T276" s="235">
        <f t="shared" si="44"/>
        <v>0</v>
      </c>
      <c r="U276" s="236">
        <f t="shared" si="63"/>
        <v>355.8</v>
      </c>
      <c r="V276" s="235">
        <f t="shared" si="45"/>
        <v>0</v>
      </c>
      <c r="W276" s="236">
        <f t="shared" si="63"/>
        <v>355.8</v>
      </c>
      <c r="X276" s="235" t="e">
        <f>SUM(#REF!-W276)</f>
        <v>#REF!</v>
      </c>
      <c r="Y276" s="236">
        <f t="shared" si="63"/>
        <v>355.8</v>
      </c>
      <c r="Z276" s="235">
        <f t="shared" si="61"/>
        <v>0</v>
      </c>
      <c r="AA276" s="236">
        <f t="shared" si="63"/>
        <v>355.8</v>
      </c>
      <c r="AB276" s="236">
        <f t="shared" si="63"/>
        <v>0</v>
      </c>
      <c r="AC276" s="200">
        <f t="shared" si="63"/>
        <v>355.8</v>
      </c>
      <c r="AD276" s="351">
        <f t="shared" si="63"/>
        <v>355.8</v>
      </c>
      <c r="AE276" s="349">
        <f t="shared" si="60"/>
        <v>100</v>
      </c>
    </row>
    <row r="277" spans="1:31">
      <c r="A277" s="49" t="s">
        <v>354</v>
      </c>
      <c r="B277" s="258"/>
      <c r="C277" s="246"/>
      <c r="D277" s="72" t="s">
        <v>355</v>
      </c>
      <c r="E277" s="257"/>
      <c r="F277" s="257"/>
      <c r="G277" s="200"/>
      <c r="H277" s="36"/>
      <c r="I277" s="200">
        <f t="shared" si="63"/>
        <v>499.3</v>
      </c>
      <c r="J277" s="36">
        <f t="shared" si="51"/>
        <v>0</v>
      </c>
      <c r="K277" s="200">
        <f t="shared" si="63"/>
        <v>499.3</v>
      </c>
      <c r="L277" s="36">
        <f t="shared" si="47"/>
        <v>-143.5</v>
      </c>
      <c r="M277" s="236">
        <f t="shared" si="63"/>
        <v>355.8</v>
      </c>
      <c r="N277" s="235">
        <f t="shared" si="48"/>
        <v>0</v>
      </c>
      <c r="O277" s="236">
        <f t="shared" si="63"/>
        <v>355.8</v>
      </c>
      <c r="P277" s="236">
        <f t="shared" si="63"/>
        <v>0</v>
      </c>
      <c r="Q277" s="236">
        <f t="shared" si="63"/>
        <v>355.8</v>
      </c>
      <c r="R277" s="235" t="e">
        <f>SUM(#REF!-Q277)</f>
        <v>#REF!</v>
      </c>
      <c r="S277" s="236">
        <f t="shared" si="63"/>
        <v>355.8</v>
      </c>
      <c r="T277" s="235">
        <f t="shared" si="44"/>
        <v>0</v>
      </c>
      <c r="U277" s="236">
        <f t="shared" si="63"/>
        <v>355.8</v>
      </c>
      <c r="V277" s="235">
        <f t="shared" si="45"/>
        <v>0</v>
      </c>
      <c r="W277" s="236">
        <f t="shared" si="63"/>
        <v>355.8</v>
      </c>
      <c r="X277" s="235" t="e">
        <f>SUM(#REF!-W277)</f>
        <v>#REF!</v>
      </c>
      <c r="Y277" s="236">
        <f t="shared" si="63"/>
        <v>355.8</v>
      </c>
      <c r="Z277" s="235">
        <f t="shared" si="61"/>
        <v>0</v>
      </c>
      <c r="AA277" s="236">
        <f t="shared" si="63"/>
        <v>355.8</v>
      </c>
      <c r="AB277" s="236">
        <f t="shared" si="63"/>
        <v>0</v>
      </c>
      <c r="AC277" s="200">
        <f t="shared" si="63"/>
        <v>355.8</v>
      </c>
      <c r="AD277" s="351">
        <f t="shared" si="63"/>
        <v>355.8</v>
      </c>
      <c r="AE277" s="349">
        <f t="shared" si="60"/>
        <v>100</v>
      </c>
    </row>
    <row r="278" spans="1:31" ht="38.25">
      <c r="A278" s="46" t="s">
        <v>43</v>
      </c>
      <c r="B278" s="258"/>
      <c r="C278" s="246"/>
      <c r="D278" s="72" t="s">
        <v>44</v>
      </c>
      <c r="E278" s="257"/>
      <c r="F278" s="257"/>
      <c r="G278" s="200"/>
      <c r="H278" s="36"/>
      <c r="I278" s="200">
        <f>SUM('прил3 '!K867)</f>
        <v>499.3</v>
      </c>
      <c r="J278" s="36">
        <f t="shared" si="51"/>
        <v>0</v>
      </c>
      <c r="K278" s="200">
        <f>SUM('прил3 '!M867)</f>
        <v>499.3</v>
      </c>
      <c r="L278" s="36">
        <f t="shared" si="47"/>
        <v>-143.5</v>
      </c>
      <c r="M278" s="236">
        <f>SUM('прил3 '!O867)</f>
        <v>355.8</v>
      </c>
      <c r="N278" s="235">
        <f t="shared" si="48"/>
        <v>0</v>
      </c>
      <c r="O278" s="236">
        <f>SUM('прил3 '!Q867)</f>
        <v>355.8</v>
      </c>
      <c r="P278" s="236">
        <f>SUM('прил3 '!R867)</f>
        <v>0</v>
      </c>
      <c r="Q278" s="236">
        <f>SUM('прил3 '!S867)</f>
        <v>355.8</v>
      </c>
      <c r="R278" s="235" t="e">
        <f>SUM(#REF!-Q278)</f>
        <v>#REF!</v>
      </c>
      <c r="S278" s="236">
        <f>SUM('прил3 '!U867)</f>
        <v>355.8</v>
      </c>
      <c r="T278" s="235">
        <f t="shared" si="44"/>
        <v>0</v>
      </c>
      <c r="U278" s="236">
        <f>SUM('прил3 '!W867)</f>
        <v>355.8</v>
      </c>
      <c r="V278" s="235">
        <f t="shared" si="45"/>
        <v>0</v>
      </c>
      <c r="W278" s="236">
        <f>SUM('прил3 '!Y867)</f>
        <v>355.8</v>
      </c>
      <c r="X278" s="235" t="e">
        <f>SUM(#REF!-W278)</f>
        <v>#REF!</v>
      </c>
      <c r="Y278" s="236">
        <f>SUM('прил3 '!AA867)</f>
        <v>355.8</v>
      </c>
      <c r="Z278" s="235">
        <f t="shared" si="61"/>
        <v>0</v>
      </c>
      <c r="AA278" s="236">
        <f>SUM('прил3 '!AC867)</f>
        <v>355.8</v>
      </c>
      <c r="AB278" s="236">
        <f>SUM('прил3 '!AD867)</f>
        <v>0</v>
      </c>
      <c r="AC278" s="200">
        <f>SUM('прил3 '!AE867)</f>
        <v>355.8</v>
      </c>
      <c r="AD278" s="351">
        <f>SUM('прил3 '!AF867)</f>
        <v>355.8</v>
      </c>
      <c r="AE278" s="349">
        <f t="shared" si="60"/>
        <v>100</v>
      </c>
    </row>
    <row r="279" spans="1:31" ht="38.25">
      <c r="A279" s="49" t="s">
        <v>729</v>
      </c>
      <c r="B279" s="258"/>
      <c r="C279" s="246" t="s">
        <v>589</v>
      </c>
      <c r="D279" s="72"/>
      <c r="E279" s="257"/>
      <c r="F279" s="257"/>
      <c r="G279" s="200">
        <f>G282+G280</f>
        <v>165</v>
      </c>
      <c r="H279" s="36">
        <f t="shared" si="52"/>
        <v>0</v>
      </c>
      <c r="I279" s="200">
        <f>I282+I280</f>
        <v>165</v>
      </c>
      <c r="J279" s="36">
        <f t="shared" si="51"/>
        <v>0</v>
      </c>
      <c r="K279" s="200">
        <f>K282+K280</f>
        <v>165</v>
      </c>
      <c r="L279" s="36">
        <f t="shared" si="47"/>
        <v>0</v>
      </c>
      <c r="M279" s="236">
        <f>M282+M280</f>
        <v>165</v>
      </c>
      <c r="N279" s="235">
        <f t="shared" si="48"/>
        <v>0</v>
      </c>
      <c r="O279" s="236">
        <f>O282+O280</f>
        <v>165</v>
      </c>
      <c r="P279" s="236">
        <f>P282+P280</f>
        <v>0</v>
      </c>
      <c r="Q279" s="236">
        <f>Q282+Q280</f>
        <v>165</v>
      </c>
      <c r="R279" s="235" t="e">
        <f>SUM(#REF!-Q279)</f>
        <v>#REF!</v>
      </c>
      <c r="S279" s="236">
        <f>S282+S280</f>
        <v>165</v>
      </c>
      <c r="T279" s="235">
        <f t="shared" si="44"/>
        <v>0</v>
      </c>
      <c r="U279" s="236">
        <f>U282+U280</f>
        <v>165</v>
      </c>
      <c r="V279" s="235">
        <f t="shared" si="45"/>
        <v>0</v>
      </c>
      <c r="W279" s="236">
        <f>W282+W280</f>
        <v>165</v>
      </c>
      <c r="X279" s="235" t="e">
        <f>SUM(#REF!-W279)</f>
        <v>#REF!</v>
      </c>
      <c r="Y279" s="236">
        <f>Y282+Y280</f>
        <v>165</v>
      </c>
      <c r="Z279" s="235">
        <f t="shared" si="61"/>
        <v>0</v>
      </c>
      <c r="AA279" s="236">
        <f>AA282+AA280</f>
        <v>165</v>
      </c>
      <c r="AB279" s="236">
        <f>AB282+AB280</f>
        <v>0</v>
      </c>
      <c r="AC279" s="200">
        <f>AC282+AC280</f>
        <v>112.6</v>
      </c>
      <c r="AD279" s="351">
        <f>AD282+AD280</f>
        <v>112.6</v>
      </c>
      <c r="AE279" s="349">
        <f t="shared" si="60"/>
        <v>100</v>
      </c>
    </row>
    <row r="280" spans="1:31" ht="51">
      <c r="A280" s="43" t="s">
        <v>352</v>
      </c>
      <c r="B280" s="258"/>
      <c r="C280" s="249"/>
      <c r="D280" s="72" t="s">
        <v>335</v>
      </c>
      <c r="E280" s="257"/>
      <c r="F280" s="257"/>
      <c r="G280" s="200">
        <f>G281</f>
        <v>115</v>
      </c>
      <c r="H280" s="36">
        <f t="shared" si="52"/>
        <v>0</v>
      </c>
      <c r="I280" s="200">
        <f>I281</f>
        <v>115</v>
      </c>
      <c r="J280" s="36">
        <f t="shared" si="51"/>
        <v>0</v>
      </c>
      <c r="K280" s="200">
        <f>K281</f>
        <v>115</v>
      </c>
      <c r="L280" s="36">
        <f t="shared" si="47"/>
        <v>0</v>
      </c>
      <c r="M280" s="236">
        <f>M281</f>
        <v>115</v>
      </c>
      <c r="N280" s="235">
        <f t="shared" si="48"/>
        <v>0</v>
      </c>
      <c r="O280" s="236">
        <f>O281</f>
        <v>115</v>
      </c>
      <c r="P280" s="236">
        <f>P281</f>
        <v>0</v>
      </c>
      <c r="Q280" s="236">
        <f>Q281</f>
        <v>115</v>
      </c>
      <c r="R280" s="235" t="e">
        <f>SUM(#REF!-Q280)</f>
        <v>#REF!</v>
      </c>
      <c r="S280" s="236">
        <f>S281</f>
        <v>115</v>
      </c>
      <c r="T280" s="235">
        <f t="shared" si="44"/>
        <v>0</v>
      </c>
      <c r="U280" s="236">
        <f>U281</f>
        <v>115</v>
      </c>
      <c r="V280" s="235">
        <f t="shared" si="45"/>
        <v>0</v>
      </c>
      <c r="W280" s="236">
        <f>W281</f>
        <v>115</v>
      </c>
      <c r="X280" s="235" t="e">
        <f>SUM(#REF!-W280)</f>
        <v>#REF!</v>
      </c>
      <c r="Y280" s="236">
        <f>Y281</f>
        <v>115</v>
      </c>
      <c r="Z280" s="235">
        <f t="shared" si="61"/>
        <v>0</v>
      </c>
      <c r="AA280" s="236">
        <f>AA281</f>
        <v>115</v>
      </c>
      <c r="AB280" s="236">
        <f>AB281</f>
        <v>0</v>
      </c>
      <c r="AC280" s="200">
        <f>AC281</f>
        <v>112.6</v>
      </c>
      <c r="AD280" s="351">
        <f>AD281</f>
        <v>112.6</v>
      </c>
      <c r="AE280" s="349">
        <f t="shared" si="60"/>
        <v>100</v>
      </c>
    </row>
    <row r="281" spans="1:31" ht="24.75" customHeight="1">
      <c r="A281" s="45" t="s">
        <v>336</v>
      </c>
      <c r="B281" s="258"/>
      <c r="C281" s="249"/>
      <c r="D281" s="72" t="s">
        <v>337</v>
      </c>
      <c r="E281" s="257"/>
      <c r="F281" s="257"/>
      <c r="G281" s="200">
        <f>SUM('прил3 '!I870)</f>
        <v>115</v>
      </c>
      <c r="H281" s="36">
        <f t="shared" si="52"/>
        <v>0</v>
      </c>
      <c r="I281" s="200">
        <f>SUM('прил3 '!K870)</f>
        <v>115</v>
      </c>
      <c r="J281" s="36">
        <f t="shared" si="51"/>
        <v>0</v>
      </c>
      <c r="K281" s="200">
        <f>SUM('прил3 '!M870)</f>
        <v>115</v>
      </c>
      <c r="L281" s="36">
        <f t="shared" si="47"/>
        <v>0</v>
      </c>
      <c r="M281" s="236">
        <f>SUM('прил3 '!O870)</f>
        <v>115</v>
      </c>
      <c r="N281" s="235">
        <f t="shared" si="48"/>
        <v>0</v>
      </c>
      <c r="O281" s="236">
        <f>SUM('прил3 '!Q870)</f>
        <v>115</v>
      </c>
      <c r="P281" s="236">
        <f>SUM('прил3 '!R870)</f>
        <v>0</v>
      </c>
      <c r="Q281" s="236">
        <f>SUM('прил3 '!S870)</f>
        <v>115</v>
      </c>
      <c r="R281" s="235" t="e">
        <f>SUM(#REF!-Q281)</f>
        <v>#REF!</v>
      </c>
      <c r="S281" s="236">
        <f>SUM('прил3 '!U870)</f>
        <v>115</v>
      </c>
      <c r="T281" s="235">
        <f t="shared" si="44"/>
        <v>0</v>
      </c>
      <c r="U281" s="236">
        <f>SUM('прил3 '!W870)</f>
        <v>115</v>
      </c>
      <c r="V281" s="235">
        <f t="shared" si="45"/>
        <v>0</v>
      </c>
      <c r="W281" s="236">
        <f>SUM('прил3 '!Y870)</f>
        <v>115</v>
      </c>
      <c r="X281" s="235" t="e">
        <f>SUM(#REF!-W281)</f>
        <v>#REF!</v>
      </c>
      <c r="Y281" s="236">
        <f>SUM('прил3 '!AA870)</f>
        <v>115</v>
      </c>
      <c r="Z281" s="235">
        <f t="shared" si="61"/>
        <v>0</v>
      </c>
      <c r="AA281" s="236">
        <f>SUM('прил3 '!AC870)</f>
        <v>115</v>
      </c>
      <c r="AB281" s="236">
        <f>SUM('прил3 '!AD870)</f>
        <v>0</v>
      </c>
      <c r="AC281" s="200">
        <f>SUM('прил3 '!AE870)</f>
        <v>112.6</v>
      </c>
      <c r="AD281" s="351">
        <f>SUM('прил3 '!AF870)</f>
        <v>112.6</v>
      </c>
      <c r="AE281" s="349">
        <f t="shared" si="60"/>
        <v>100</v>
      </c>
    </row>
    <row r="282" spans="1:31" ht="1.5" customHeight="1">
      <c r="A282" s="49" t="s">
        <v>339</v>
      </c>
      <c r="B282" s="258"/>
      <c r="C282" s="258"/>
      <c r="D282" s="72" t="s">
        <v>340</v>
      </c>
      <c r="E282" s="257"/>
      <c r="F282" s="257"/>
      <c r="G282" s="200">
        <f>G283</f>
        <v>50</v>
      </c>
      <c r="H282" s="36">
        <f t="shared" si="52"/>
        <v>0</v>
      </c>
      <c r="I282" s="200">
        <f>I283</f>
        <v>50</v>
      </c>
      <c r="J282" s="36">
        <f t="shared" si="51"/>
        <v>0</v>
      </c>
      <c r="K282" s="200">
        <f>K283</f>
        <v>50</v>
      </c>
      <c r="L282" s="36">
        <f t="shared" si="47"/>
        <v>0</v>
      </c>
      <c r="M282" s="236">
        <f>M283</f>
        <v>50</v>
      </c>
      <c r="N282" s="235">
        <f t="shared" si="48"/>
        <v>0</v>
      </c>
      <c r="O282" s="236">
        <f>O283</f>
        <v>50</v>
      </c>
      <c r="P282" s="236">
        <f>P283</f>
        <v>0</v>
      </c>
      <c r="Q282" s="236">
        <f>Q283</f>
        <v>50</v>
      </c>
      <c r="R282" s="235" t="e">
        <f>SUM(#REF!-Q282)</f>
        <v>#REF!</v>
      </c>
      <c r="S282" s="236">
        <f>S283</f>
        <v>50</v>
      </c>
      <c r="T282" s="235">
        <f t="shared" si="44"/>
        <v>0</v>
      </c>
      <c r="U282" s="236">
        <f>U283</f>
        <v>50</v>
      </c>
      <c r="V282" s="235">
        <f t="shared" si="45"/>
        <v>0</v>
      </c>
      <c r="W282" s="236">
        <f>W283</f>
        <v>50</v>
      </c>
      <c r="X282" s="235" t="e">
        <f>SUM(#REF!-W282)</f>
        <v>#REF!</v>
      </c>
      <c r="Y282" s="236">
        <f>Y283</f>
        <v>50</v>
      </c>
      <c r="Z282" s="235">
        <f t="shared" si="61"/>
        <v>0</v>
      </c>
      <c r="AA282" s="236">
        <f>AA283</f>
        <v>50</v>
      </c>
      <c r="AB282" s="236">
        <f>AB283</f>
        <v>0</v>
      </c>
      <c r="AC282" s="200">
        <f>AC283</f>
        <v>0</v>
      </c>
      <c r="AD282" s="351">
        <f>AD283</f>
        <v>0</v>
      </c>
      <c r="AE282" s="349"/>
    </row>
    <row r="283" spans="1:31" ht="25.5">
      <c r="A283" s="32" t="s">
        <v>341</v>
      </c>
      <c r="B283" s="258"/>
      <c r="C283" s="258"/>
      <c r="D283" s="72" t="s">
        <v>342</v>
      </c>
      <c r="E283" s="257"/>
      <c r="F283" s="257"/>
      <c r="G283" s="200">
        <f>SUM('прил3 '!I872)</f>
        <v>50</v>
      </c>
      <c r="H283" s="36">
        <f t="shared" si="52"/>
        <v>0</v>
      </c>
      <c r="I283" s="200">
        <f>SUM('прил3 '!K872)</f>
        <v>50</v>
      </c>
      <c r="J283" s="36">
        <f t="shared" si="51"/>
        <v>0</v>
      </c>
      <c r="K283" s="200">
        <f>SUM('прил3 '!M872)</f>
        <v>50</v>
      </c>
      <c r="L283" s="36">
        <f t="shared" si="47"/>
        <v>0</v>
      </c>
      <c r="M283" s="236">
        <f>SUM('прил3 '!O872)</f>
        <v>50</v>
      </c>
      <c r="N283" s="235">
        <f t="shared" si="48"/>
        <v>0</v>
      </c>
      <c r="O283" s="236">
        <f>SUM('прил3 '!Q872)</f>
        <v>50</v>
      </c>
      <c r="P283" s="236">
        <f>SUM('прил3 '!R872)</f>
        <v>0</v>
      </c>
      <c r="Q283" s="236">
        <f>SUM('прил3 '!S872)</f>
        <v>50</v>
      </c>
      <c r="R283" s="235" t="e">
        <f>SUM(#REF!-Q283)</f>
        <v>#REF!</v>
      </c>
      <c r="S283" s="236">
        <f>SUM('прил3 '!U872)</f>
        <v>50</v>
      </c>
      <c r="T283" s="235">
        <f t="shared" si="44"/>
        <v>0</v>
      </c>
      <c r="U283" s="236">
        <f>SUM('прил3 '!W872)</f>
        <v>50</v>
      </c>
      <c r="V283" s="235">
        <f t="shared" si="45"/>
        <v>0</v>
      </c>
      <c r="W283" s="236">
        <f>SUM('прил3 '!Y872)</f>
        <v>50</v>
      </c>
      <c r="X283" s="235" t="e">
        <f>SUM(#REF!-W283)</f>
        <v>#REF!</v>
      </c>
      <c r="Y283" s="236">
        <f>SUM('прил3 '!AA872)</f>
        <v>50</v>
      </c>
      <c r="Z283" s="235">
        <f t="shared" si="61"/>
        <v>0</v>
      </c>
      <c r="AA283" s="236">
        <f>SUM('прил3 '!AC872)</f>
        <v>50</v>
      </c>
      <c r="AB283" s="236">
        <f>SUM('прил3 '!AD872)</f>
        <v>0</v>
      </c>
      <c r="AC283" s="200">
        <f>SUM('прил3 '!AE872)</f>
        <v>0</v>
      </c>
      <c r="AD283" s="351">
        <f>SUM('прил3 '!AF872)</f>
        <v>0</v>
      </c>
      <c r="AE283" s="349"/>
    </row>
    <row r="284" spans="1:31">
      <c r="A284" s="43" t="s">
        <v>39</v>
      </c>
      <c r="B284" s="258"/>
      <c r="C284" s="258" t="s">
        <v>40</v>
      </c>
      <c r="D284" s="72"/>
      <c r="E284" s="257"/>
      <c r="F284" s="257"/>
      <c r="G284" s="200">
        <f t="shared" ref="G284:AD286" si="64">G285</f>
        <v>486</v>
      </c>
      <c r="H284" s="36">
        <f t="shared" si="52"/>
        <v>0</v>
      </c>
      <c r="I284" s="200">
        <f t="shared" si="64"/>
        <v>486</v>
      </c>
      <c r="J284" s="36">
        <f t="shared" si="51"/>
        <v>0</v>
      </c>
      <c r="K284" s="200">
        <f t="shared" si="64"/>
        <v>486</v>
      </c>
      <c r="L284" s="36">
        <f t="shared" si="47"/>
        <v>-86</v>
      </c>
      <c r="M284" s="236">
        <f t="shared" si="64"/>
        <v>400</v>
      </c>
      <c r="N284" s="235">
        <f t="shared" si="48"/>
        <v>0</v>
      </c>
      <c r="O284" s="236">
        <f t="shared" si="64"/>
        <v>400</v>
      </c>
      <c r="P284" s="236">
        <f t="shared" si="64"/>
        <v>0</v>
      </c>
      <c r="Q284" s="236">
        <f t="shared" si="64"/>
        <v>400</v>
      </c>
      <c r="R284" s="235" t="e">
        <f>SUM(#REF!-Q284)</f>
        <v>#REF!</v>
      </c>
      <c r="S284" s="236">
        <f t="shared" si="64"/>
        <v>400</v>
      </c>
      <c r="T284" s="235">
        <f t="shared" si="44"/>
        <v>0</v>
      </c>
      <c r="U284" s="236">
        <f t="shared" si="64"/>
        <v>400</v>
      </c>
      <c r="V284" s="235">
        <f t="shared" si="45"/>
        <v>0</v>
      </c>
      <c r="W284" s="236">
        <f t="shared" si="64"/>
        <v>400</v>
      </c>
      <c r="X284" s="235" t="e">
        <f>SUM(#REF!-W284)</f>
        <v>#REF!</v>
      </c>
      <c r="Y284" s="236">
        <f t="shared" si="64"/>
        <v>400</v>
      </c>
      <c r="Z284" s="235">
        <f t="shared" si="61"/>
        <v>0</v>
      </c>
      <c r="AA284" s="236">
        <f t="shared" si="64"/>
        <v>400</v>
      </c>
      <c r="AB284" s="236">
        <f t="shared" si="64"/>
        <v>0</v>
      </c>
      <c r="AC284" s="200">
        <f t="shared" si="64"/>
        <v>400</v>
      </c>
      <c r="AD284" s="351">
        <f t="shared" si="64"/>
        <v>305.10000000000002</v>
      </c>
      <c r="AE284" s="349">
        <f t="shared" si="60"/>
        <v>76.275000000000006</v>
      </c>
    </row>
    <row r="285" spans="1:31" ht="25.5">
      <c r="A285" s="32" t="s">
        <v>855</v>
      </c>
      <c r="B285" s="258"/>
      <c r="C285" s="258" t="s">
        <v>401</v>
      </c>
      <c r="D285" s="72"/>
      <c r="E285" s="257"/>
      <c r="F285" s="257"/>
      <c r="G285" s="200">
        <f t="shared" si="64"/>
        <v>486</v>
      </c>
      <c r="H285" s="36">
        <f t="shared" si="52"/>
        <v>0</v>
      </c>
      <c r="I285" s="200">
        <f t="shared" si="64"/>
        <v>486</v>
      </c>
      <c r="J285" s="36">
        <f t="shared" si="51"/>
        <v>0</v>
      </c>
      <c r="K285" s="200">
        <f t="shared" si="64"/>
        <v>486</v>
      </c>
      <c r="L285" s="36">
        <f t="shared" si="47"/>
        <v>-86</v>
      </c>
      <c r="M285" s="236">
        <f t="shared" si="64"/>
        <v>400</v>
      </c>
      <c r="N285" s="235">
        <f t="shared" si="48"/>
        <v>0</v>
      </c>
      <c r="O285" s="236">
        <f t="shared" si="64"/>
        <v>400</v>
      </c>
      <c r="P285" s="236">
        <f t="shared" si="64"/>
        <v>0</v>
      </c>
      <c r="Q285" s="236">
        <f t="shared" si="64"/>
        <v>400</v>
      </c>
      <c r="R285" s="235" t="e">
        <f>SUM(#REF!-Q285)</f>
        <v>#REF!</v>
      </c>
      <c r="S285" s="236">
        <f t="shared" si="64"/>
        <v>400</v>
      </c>
      <c r="T285" s="235">
        <f t="shared" si="44"/>
        <v>0</v>
      </c>
      <c r="U285" s="236">
        <f t="shared" si="64"/>
        <v>400</v>
      </c>
      <c r="V285" s="235">
        <f t="shared" si="45"/>
        <v>0</v>
      </c>
      <c r="W285" s="236">
        <f t="shared" si="64"/>
        <v>400</v>
      </c>
      <c r="X285" s="235" t="e">
        <f>SUM(#REF!-W285)</f>
        <v>#REF!</v>
      </c>
      <c r="Y285" s="236">
        <f t="shared" si="64"/>
        <v>400</v>
      </c>
      <c r="Z285" s="235">
        <f t="shared" si="61"/>
        <v>0</v>
      </c>
      <c r="AA285" s="236">
        <f t="shared" si="64"/>
        <v>400</v>
      </c>
      <c r="AB285" s="236">
        <f t="shared" si="64"/>
        <v>0</v>
      </c>
      <c r="AC285" s="200">
        <f t="shared" si="64"/>
        <v>400</v>
      </c>
      <c r="AD285" s="351">
        <f t="shared" si="64"/>
        <v>305.10000000000002</v>
      </c>
      <c r="AE285" s="349">
        <f t="shared" si="60"/>
        <v>76.275000000000006</v>
      </c>
    </row>
    <row r="286" spans="1:31">
      <c r="A286" s="43" t="s">
        <v>71</v>
      </c>
      <c r="B286" s="258"/>
      <c r="C286" s="258"/>
      <c r="D286" s="72" t="s">
        <v>72</v>
      </c>
      <c r="E286" s="257"/>
      <c r="F286" s="257"/>
      <c r="G286" s="200">
        <f t="shared" si="64"/>
        <v>486</v>
      </c>
      <c r="H286" s="36">
        <f t="shared" si="52"/>
        <v>0</v>
      </c>
      <c r="I286" s="200">
        <f t="shared" si="64"/>
        <v>486</v>
      </c>
      <c r="J286" s="36">
        <f t="shared" si="51"/>
        <v>0</v>
      </c>
      <c r="K286" s="200">
        <f t="shared" si="64"/>
        <v>486</v>
      </c>
      <c r="L286" s="36">
        <f t="shared" si="47"/>
        <v>-86</v>
      </c>
      <c r="M286" s="236">
        <f t="shared" si="64"/>
        <v>400</v>
      </c>
      <c r="N286" s="235">
        <f t="shared" si="48"/>
        <v>0</v>
      </c>
      <c r="O286" s="236">
        <f t="shared" si="64"/>
        <v>400</v>
      </c>
      <c r="P286" s="236">
        <f t="shared" si="64"/>
        <v>0</v>
      </c>
      <c r="Q286" s="236">
        <f t="shared" si="64"/>
        <v>400</v>
      </c>
      <c r="R286" s="235" t="e">
        <f>SUM(#REF!-Q286)</f>
        <v>#REF!</v>
      </c>
      <c r="S286" s="236">
        <f t="shared" si="64"/>
        <v>400</v>
      </c>
      <c r="T286" s="235">
        <f t="shared" si="44"/>
        <v>0</v>
      </c>
      <c r="U286" s="236">
        <f t="shared" si="64"/>
        <v>400</v>
      </c>
      <c r="V286" s="235">
        <f t="shared" si="45"/>
        <v>0</v>
      </c>
      <c r="W286" s="236">
        <f t="shared" si="64"/>
        <v>400</v>
      </c>
      <c r="X286" s="235" t="e">
        <f>SUM(#REF!-W286)</f>
        <v>#REF!</v>
      </c>
      <c r="Y286" s="236">
        <f t="shared" si="64"/>
        <v>400</v>
      </c>
      <c r="Z286" s="235">
        <f t="shared" si="61"/>
        <v>0</v>
      </c>
      <c r="AA286" s="236">
        <f t="shared" si="64"/>
        <v>400</v>
      </c>
      <c r="AB286" s="236">
        <f t="shared" si="64"/>
        <v>0</v>
      </c>
      <c r="AC286" s="200">
        <f t="shared" si="64"/>
        <v>400</v>
      </c>
      <c r="AD286" s="351">
        <f t="shared" si="64"/>
        <v>305.10000000000002</v>
      </c>
      <c r="AE286" s="349">
        <f t="shared" si="60"/>
        <v>76.275000000000006</v>
      </c>
    </row>
    <row r="287" spans="1:31">
      <c r="A287" s="46" t="s">
        <v>73</v>
      </c>
      <c r="B287" s="258"/>
      <c r="C287" s="258"/>
      <c r="D287" s="72" t="s">
        <v>74</v>
      </c>
      <c r="E287" s="257"/>
      <c r="F287" s="257"/>
      <c r="G287" s="200">
        <f>SUM('прил3 '!I217)</f>
        <v>486</v>
      </c>
      <c r="H287" s="36">
        <f t="shared" si="52"/>
        <v>0</v>
      </c>
      <c r="I287" s="200">
        <f>SUM('прил3 '!K217)</f>
        <v>486</v>
      </c>
      <c r="J287" s="36">
        <f t="shared" si="51"/>
        <v>0</v>
      </c>
      <c r="K287" s="200">
        <f>SUM('прил3 '!M217)</f>
        <v>486</v>
      </c>
      <c r="L287" s="36">
        <f t="shared" si="47"/>
        <v>-86</v>
      </c>
      <c r="M287" s="236">
        <f>SUM('прил3 '!O217)</f>
        <v>400</v>
      </c>
      <c r="N287" s="235">
        <f t="shared" si="48"/>
        <v>0</v>
      </c>
      <c r="O287" s="236">
        <f>SUM('прил3 '!Q217)</f>
        <v>400</v>
      </c>
      <c r="P287" s="236">
        <f>SUM('прил3 '!R217)</f>
        <v>0</v>
      </c>
      <c r="Q287" s="236">
        <f>SUM('прил3 '!S217)</f>
        <v>400</v>
      </c>
      <c r="R287" s="235" t="e">
        <f>SUM(#REF!-Q287)</f>
        <v>#REF!</v>
      </c>
      <c r="S287" s="236">
        <f>SUM('прил3 '!U217)</f>
        <v>400</v>
      </c>
      <c r="T287" s="235">
        <f t="shared" si="44"/>
        <v>0</v>
      </c>
      <c r="U287" s="236">
        <f>SUM('прил3 '!W217)</f>
        <v>400</v>
      </c>
      <c r="V287" s="235">
        <f t="shared" si="45"/>
        <v>0</v>
      </c>
      <c r="W287" s="236">
        <f>SUM('прил3 '!Y217)</f>
        <v>400</v>
      </c>
      <c r="X287" s="235" t="e">
        <f>SUM(#REF!-W287)</f>
        <v>#REF!</v>
      </c>
      <c r="Y287" s="236">
        <f>SUM('прил3 '!AA217)</f>
        <v>400</v>
      </c>
      <c r="Z287" s="235">
        <f t="shared" si="61"/>
        <v>0</v>
      </c>
      <c r="AA287" s="236">
        <f>SUM('прил3 '!AC217)</f>
        <v>400</v>
      </c>
      <c r="AB287" s="236">
        <f>SUM('прил3 '!AD217)</f>
        <v>0</v>
      </c>
      <c r="AC287" s="200">
        <f>SUM('прил3 '!AE217)</f>
        <v>400</v>
      </c>
      <c r="AD287" s="351">
        <f>SUM('прил3 '!AF217)</f>
        <v>305.10000000000002</v>
      </c>
      <c r="AE287" s="349">
        <f t="shared" si="60"/>
        <v>76.275000000000006</v>
      </c>
    </row>
    <row r="288" spans="1:31">
      <c r="A288" s="32" t="s">
        <v>536</v>
      </c>
      <c r="B288" s="258" t="s">
        <v>537</v>
      </c>
      <c r="C288" s="258"/>
      <c r="D288" s="258"/>
      <c r="E288" s="257" t="e">
        <f>E289</f>
        <v>#REF!</v>
      </c>
      <c r="F288" s="257" t="e">
        <f>F289</f>
        <v>#REF!</v>
      </c>
      <c r="G288" s="200">
        <f>G289</f>
        <v>7617.3</v>
      </c>
      <c r="H288" s="36">
        <f t="shared" si="52"/>
        <v>816.99999999999909</v>
      </c>
      <c r="I288" s="200">
        <f>I289</f>
        <v>8434.2999999999993</v>
      </c>
      <c r="J288" s="36">
        <f t="shared" si="51"/>
        <v>0</v>
      </c>
      <c r="K288" s="200">
        <f>K289</f>
        <v>8434.2999999999993</v>
      </c>
      <c r="L288" s="36">
        <f t="shared" si="47"/>
        <v>0</v>
      </c>
      <c r="M288" s="236">
        <f>M289</f>
        <v>8434.2999999999993</v>
      </c>
      <c r="N288" s="235">
        <f t="shared" si="48"/>
        <v>0</v>
      </c>
      <c r="O288" s="236">
        <f>O289</f>
        <v>8434.2999999999993</v>
      </c>
      <c r="P288" s="236">
        <f>P289</f>
        <v>0</v>
      </c>
      <c r="Q288" s="236">
        <f>Q289</f>
        <v>8434.2999999999993</v>
      </c>
      <c r="R288" s="235" t="e">
        <f>SUM(#REF!-Q288)</f>
        <v>#REF!</v>
      </c>
      <c r="S288" s="236">
        <f>S289</f>
        <v>9434.2999999999993</v>
      </c>
      <c r="T288" s="235">
        <f t="shared" ref="T288:T363" si="65">SUM(U288-S288)</f>
        <v>0</v>
      </c>
      <c r="U288" s="236">
        <f>U289</f>
        <v>9434.2999999999993</v>
      </c>
      <c r="V288" s="235">
        <f t="shared" ref="V288:V360" si="66">SUM(W288-U288)</f>
        <v>0</v>
      </c>
      <c r="W288" s="236">
        <f>W289</f>
        <v>9434.2999999999993</v>
      </c>
      <c r="X288" s="235" t="e">
        <f>SUM(#REF!-W288)</f>
        <v>#REF!</v>
      </c>
      <c r="Y288" s="236">
        <f>Y289</f>
        <v>9434.2999999999993</v>
      </c>
      <c r="Z288" s="235">
        <f t="shared" si="61"/>
        <v>0</v>
      </c>
      <c r="AA288" s="236">
        <f>AA289</f>
        <v>9434.2999999999993</v>
      </c>
      <c r="AB288" s="236">
        <f>AB289</f>
        <v>0</v>
      </c>
      <c r="AC288" s="200">
        <f>AC289</f>
        <v>9434.2999999999993</v>
      </c>
      <c r="AD288" s="351">
        <f>AD289</f>
        <v>8317.7000000000007</v>
      </c>
      <c r="AE288" s="349">
        <f t="shared" si="60"/>
        <v>88.164463712199108</v>
      </c>
    </row>
    <row r="289" spans="1:31" ht="38.25">
      <c r="A289" s="43" t="s">
        <v>404</v>
      </c>
      <c r="B289" s="75"/>
      <c r="C289" s="72" t="s">
        <v>405</v>
      </c>
      <c r="D289" s="72"/>
      <c r="E289" s="257" t="e">
        <f>E291</f>
        <v>#REF!</v>
      </c>
      <c r="F289" s="257" t="e">
        <f>F291</f>
        <v>#REF!</v>
      </c>
      <c r="G289" s="200">
        <f>G290+G293</f>
        <v>7617.3</v>
      </c>
      <c r="H289" s="36">
        <f t="shared" si="52"/>
        <v>816.99999999999909</v>
      </c>
      <c r="I289" s="200">
        <f>I290+I293</f>
        <v>8434.2999999999993</v>
      </c>
      <c r="J289" s="36">
        <f t="shared" si="51"/>
        <v>0</v>
      </c>
      <c r="K289" s="200">
        <f>K290+K293</f>
        <v>8434.2999999999993</v>
      </c>
      <c r="L289" s="36">
        <f t="shared" si="47"/>
        <v>0</v>
      </c>
      <c r="M289" s="236">
        <f>M290+M293</f>
        <v>8434.2999999999993</v>
      </c>
      <c r="N289" s="235">
        <f t="shared" si="48"/>
        <v>0</v>
      </c>
      <c r="O289" s="236">
        <f>O290+O293</f>
        <v>8434.2999999999993</v>
      </c>
      <c r="P289" s="236">
        <f>P290+P293</f>
        <v>0</v>
      </c>
      <c r="Q289" s="236">
        <f>Q290+Q293</f>
        <v>8434.2999999999993</v>
      </c>
      <c r="R289" s="235" t="e">
        <f>SUM(#REF!-Q289)</f>
        <v>#REF!</v>
      </c>
      <c r="S289" s="236">
        <f>S290+S293</f>
        <v>9434.2999999999993</v>
      </c>
      <c r="T289" s="235">
        <f t="shared" si="65"/>
        <v>0</v>
      </c>
      <c r="U289" s="236">
        <f>U290+U293</f>
        <v>9434.2999999999993</v>
      </c>
      <c r="V289" s="235">
        <f t="shared" si="66"/>
        <v>0</v>
      </c>
      <c r="W289" s="236">
        <f>W290+W293</f>
        <v>9434.2999999999993</v>
      </c>
      <c r="X289" s="235" t="e">
        <f>SUM(#REF!-W289)</f>
        <v>#REF!</v>
      </c>
      <c r="Y289" s="236">
        <f>Y290+Y293</f>
        <v>9434.2999999999993</v>
      </c>
      <c r="Z289" s="235">
        <f t="shared" si="61"/>
        <v>0</v>
      </c>
      <c r="AA289" s="236">
        <f>AA290+AA293</f>
        <v>9434.2999999999993</v>
      </c>
      <c r="AB289" s="236">
        <f>AB290+AB293</f>
        <v>0</v>
      </c>
      <c r="AC289" s="200">
        <f>AC290+AC293</f>
        <v>9434.2999999999993</v>
      </c>
      <c r="AD289" s="351">
        <f>AD290+AD293</f>
        <v>8317.7000000000007</v>
      </c>
      <c r="AE289" s="349">
        <f t="shared" si="60"/>
        <v>88.164463712199108</v>
      </c>
    </row>
    <row r="290" spans="1:31" ht="25.5">
      <c r="A290" s="44" t="s">
        <v>406</v>
      </c>
      <c r="B290" s="75"/>
      <c r="C290" s="246" t="s">
        <v>407</v>
      </c>
      <c r="D290" s="72"/>
      <c r="E290" s="257"/>
      <c r="F290" s="257"/>
      <c r="G290" s="200">
        <f t="shared" ref="G290:AD291" si="67">G291</f>
        <v>7617.3</v>
      </c>
      <c r="H290" s="36">
        <f t="shared" si="52"/>
        <v>816.99999999999909</v>
      </c>
      <c r="I290" s="200">
        <f t="shared" si="67"/>
        <v>8434.2999999999993</v>
      </c>
      <c r="J290" s="36">
        <f t="shared" si="51"/>
        <v>0</v>
      </c>
      <c r="K290" s="200">
        <f t="shared" si="67"/>
        <v>8434.2999999999993</v>
      </c>
      <c r="L290" s="36">
        <f t="shared" si="47"/>
        <v>0</v>
      </c>
      <c r="M290" s="236">
        <f t="shared" si="67"/>
        <v>8434.2999999999993</v>
      </c>
      <c r="N290" s="235">
        <f t="shared" si="48"/>
        <v>0</v>
      </c>
      <c r="O290" s="236">
        <f t="shared" si="67"/>
        <v>8434.2999999999993</v>
      </c>
      <c r="P290" s="236">
        <f t="shared" si="67"/>
        <v>0</v>
      </c>
      <c r="Q290" s="236">
        <f t="shared" si="67"/>
        <v>8434.2999999999993</v>
      </c>
      <c r="R290" s="235" t="e">
        <f>SUM(#REF!-Q290)</f>
        <v>#REF!</v>
      </c>
      <c r="S290" s="236">
        <f t="shared" si="67"/>
        <v>9434.2999999999993</v>
      </c>
      <c r="T290" s="235">
        <f t="shared" si="65"/>
        <v>0</v>
      </c>
      <c r="U290" s="236">
        <f t="shared" si="67"/>
        <v>9434.2999999999993</v>
      </c>
      <c r="V290" s="235">
        <f t="shared" si="66"/>
        <v>0</v>
      </c>
      <c r="W290" s="236">
        <f t="shared" si="67"/>
        <v>9434.2999999999993</v>
      </c>
      <c r="X290" s="235" t="e">
        <f>SUM(#REF!-W290)</f>
        <v>#REF!</v>
      </c>
      <c r="Y290" s="236">
        <f t="shared" si="67"/>
        <v>9434.2999999999993</v>
      </c>
      <c r="Z290" s="235">
        <f t="shared" si="61"/>
        <v>0</v>
      </c>
      <c r="AA290" s="236">
        <f t="shared" si="67"/>
        <v>9434.2999999999993</v>
      </c>
      <c r="AB290" s="236">
        <f t="shared" si="67"/>
        <v>0</v>
      </c>
      <c r="AC290" s="200">
        <f t="shared" si="67"/>
        <v>9434.2999999999993</v>
      </c>
      <c r="AD290" s="351">
        <f t="shared" si="67"/>
        <v>8317.7000000000007</v>
      </c>
      <c r="AE290" s="349">
        <f t="shared" si="60"/>
        <v>88.164463712199108</v>
      </c>
    </row>
    <row r="291" spans="1:31">
      <c r="A291" s="49" t="s">
        <v>354</v>
      </c>
      <c r="B291" s="258"/>
      <c r="C291" s="249"/>
      <c r="D291" s="72" t="s">
        <v>355</v>
      </c>
      <c r="E291" s="257" t="e">
        <f>#REF!</f>
        <v>#REF!</v>
      </c>
      <c r="F291" s="257" t="e">
        <f>#REF!</f>
        <v>#REF!</v>
      </c>
      <c r="G291" s="200">
        <f t="shared" si="67"/>
        <v>7617.3</v>
      </c>
      <c r="H291" s="36">
        <f t="shared" si="52"/>
        <v>816.99999999999909</v>
      </c>
      <c r="I291" s="200">
        <f t="shared" si="67"/>
        <v>8434.2999999999993</v>
      </c>
      <c r="J291" s="36">
        <f t="shared" si="51"/>
        <v>0</v>
      </c>
      <c r="K291" s="200">
        <f t="shared" si="67"/>
        <v>8434.2999999999993</v>
      </c>
      <c r="L291" s="36">
        <f t="shared" si="47"/>
        <v>0</v>
      </c>
      <c r="M291" s="236">
        <f t="shared" si="67"/>
        <v>8434.2999999999993</v>
      </c>
      <c r="N291" s="235">
        <f t="shared" si="48"/>
        <v>0</v>
      </c>
      <c r="O291" s="236">
        <f t="shared" si="67"/>
        <v>8434.2999999999993</v>
      </c>
      <c r="P291" s="236">
        <f t="shared" si="67"/>
        <v>0</v>
      </c>
      <c r="Q291" s="236">
        <f t="shared" si="67"/>
        <v>8434.2999999999993</v>
      </c>
      <c r="R291" s="235" t="e">
        <f>SUM(#REF!-Q291)</f>
        <v>#REF!</v>
      </c>
      <c r="S291" s="236">
        <f t="shared" si="67"/>
        <v>9434.2999999999993</v>
      </c>
      <c r="T291" s="235">
        <f t="shared" si="65"/>
        <v>0</v>
      </c>
      <c r="U291" s="236">
        <f t="shared" si="67"/>
        <v>9434.2999999999993</v>
      </c>
      <c r="V291" s="235">
        <f t="shared" si="66"/>
        <v>0</v>
      </c>
      <c r="W291" s="236">
        <f t="shared" si="67"/>
        <v>9434.2999999999993</v>
      </c>
      <c r="X291" s="235" t="e">
        <f>SUM(#REF!-W291)</f>
        <v>#REF!</v>
      </c>
      <c r="Y291" s="236">
        <f t="shared" si="67"/>
        <v>9434.2999999999993</v>
      </c>
      <c r="Z291" s="235">
        <f t="shared" si="61"/>
        <v>0</v>
      </c>
      <c r="AA291" s="236">
        <f t="shared" si="67"/>
        <v>9434.2999999999993</v>
      </c>
      <c r="AB291" s="236">
        <f t="shared" si="67"/>
        <v>0</v>
      </c>
      <c r="AC291" s="200">
        <f t="shared" si="67"/>
        <v>9434.2999999999993</v>
      </c>
      <c r="AD291" s="351">
        <f t="shared" si="67"/>
        <v>8317.7000000000007</v>
      </c>
      <c r="AE291" s="349">
        <f t="shared" si="60"/>
        <v>88.164463712199108</v>
      </c>
    </row>
    <row r="292" spans="1:31" ht="36.75" customHeight="1">
      <c r="A292" s="46" t="s">
        <v>43</v>
      </c>
      <c r="B292" s="258"/>
      <c r="C292" s="72"/>
      <c r="D292" s="72" t="s">
        <v>44</v>
      </c>
      <c r="E292" s="257"/>
      <c r="F292" s="257"/>
      <c r="G292" s="200">
        <f>SUM('прил3 '!I222)</f>
        <v>7617.3</v>
      </c>
      <c r="H292" s="36">
        <f t="shared" si="52"/>
        <v>816.99999999999909</v>
      </c>
      <c r="I292" s="200">
        <f>SUM('прил3 '!K222)</f>
        <v>8434.2999999999993</v>
      </c>
      <c r="J292" s="36">
        <f t="shared" si="51"/>
        <v>0</v>
      </c>
      <c r="K292" s="200">
        <f>SUM('прил3 '!M222)</f>
        <v>8434.2999999999993</v>
      </c>
      <c r="L292" s="36">
        <f t="shared" si="47"/>
        <v>0</v>
      </c>
      <c r="M292" s="236">
        <f>SUM('прил3 '!O222)</f>
        <v>8434.2999999999993</v>
      </c>
      <c r="N292" s="235">
        <f t="shared" si="48"/>
        <v>0</v>
      </c>
      <c r="O292" s="236">
        <f>SUM('прил3 '!Q222)</f>
        <v>8434.2999999999993</v>
      </c>
      <c r="P292" s="236">
        <f>SUM('прил3 '!R222)</f>
        <v>0</v>
      </c>
      <c r="Q292" s="236">
        <f>SUM('прил3 '!S222)</f>
        <v>8434.2999999999993</v>
      </c>
      <c r="R292" s="235" t="e">
        <f>SUM(#REF!-Q292)</f>
        <v>#REF!</v>
      </c>
      <c r="S292" s="236">
        <f>SUM('прил3 '!U222)</f>
        <v>9434.2999999999993</v>
      </c>
      <c r="T292" s="235">
        <f t="shared" si="65"/>
        <v>0</v>
      </c>
      <c r="U292" s="236">
        <f>SUM('прил3 '!W222)</f>
        <v>9434.2999999999993</v>
      </c>
      <c r="V292" s="235">
        <f t="shared" si="66"/>
        <v>0</v>
      </c>
      <c r="W292" s="236">
        <f>SUM('прил3 '!Y222)</f>
        <v>9434.2999999999993</v>
      </c>
      <c r="X292" s="235" t="e">
        <f>SUM(#REF!-W292)</f>
        <v>#REF!</v>
      </c>
      <c r="Y292" s="236">
        <f>SUM('прил3 '!AA222)</f>
        <v>9434.2999999999993</v>
      </c>
      <c r="Z292" s="235">
        <f t="shared" si="61"/>
        <v>0</v>
      </c>
      <c r="AA292" s="236">
        <f>SUM('прил3 '!AC222)</f>
        <v>9434.2999999999993</v>
      </c>
      <c r="AB292" s="236">
        <f>SUM('прил3 '!AD222)</f>
        <v>0</v>
      </c>
      <c r="AC292" s="200">
        <f>SUM('прил3 '!AE222)</f>
        <v>9434.2999999999993</v>
      </c>
      <c r="AD292" s="351">
        <f>SUM('прил3 '!AF222)</f>
        <v>8317.7000000000007</v>
      </c>
      <c r="AE292" s="349">
        <f t="shared" si="60"/>
        <v>88.164463712199108</v>
      </c>
    </row>
    <row r="293" spans="1:31" ht="67.5" hidden="1" customHeight="1">
      <c r="A293" s="46" t="s">
        <v>843</v>
      </c>
      <c r="B293" s="258"/>
      <c r="C293" s="79">
        <v>900072200</v>
      </c>
      <c r="D293" s="72"/>
      <c r="E293" s="74"/>
      <c r="F293" s="74"/>
      <c r="G293" s="37">
        <f t="shared" ref="G293:AD294" si="68">G294</f>
        <v>0</v>
      </c>
      <c r="H293" s="36">
        <f t="shared" si="52"/>
        <v>0</v>
      </c>
      <c r="I293" s="37">
        <f t="shared" si="68"/>
        <v>0</v>
      </c>
      <c r="J293" s="36">
        <f t="shared" si="51"/>
        <v>0</v>
      </c>
      <c r="K293" s="37">
        <f t="shared" si="68"/>
        <v>0</v>
      </c>
      <c r="L293" s="36">
        <f t="shared" si="47"/>
        <v>0</v>
      </c>
      <c r="M293" s="236">
        <f t="shared" si="68"/>
        <v>0</v>
      </c>
      <c r="N293" s="235">
        <f t="shared" si="48"/>
        <v>0</v>
      </c>
      <c r="O293" s="236">
        <f t="shared" si="68"/>
        <v>0</v>
      </c>
      <c r="P293" s="236">
        <f t="shared" si="68"/>
        <v>0</v>
      </c>
      <c r="Q293" s="236">
        <f t="shared" si="68"/>
        <v>0</v>
      </c>
      <c r="R293" s="235" t="e">
        <f>SUM(#REF!-Q293)</f>
        <v>#REF!</v>
      </c>
      <c r="S293" s="236">
        <f t="shared" si="68"/>
        <v>0</v>
      </c>
      <c r="T293" s="235">
        <f t="shared" si="65"/>
        <v>0</v>
      </c>
      <c r="U293" s="236">
        <f t="shared" si="68"/>
        <v>0</v>
      </c>
      <c r="V293" s="235">
        <f t="shared" si="66"/>
        <v>0</v>
      </c>
      <c r="W293" s="236">
        <f t="shared" si="68"/>
        <v>0</v>
      </c>
      <c r="X293" s="235" t="e">
        <f>SUM(#REF!-W293)</f>
        <v>#REF!</v>
      </c>
      <c r="Y293" s="236">
        <f t="shared" si="68"/>
        <v>0</v>
      </c>
      <c r="Z293" s="235">
        <f t="shared" si="61"/>
        <v>0</v>
      </c>
      <c r="AA293" s="236">
        <f t="shared" si="68"/>
        <v>0</v>
      </c>
      <c r="AB293" s="236">
        <f t="shared" si="68"/>
        <v>0</v>
      </c>
      <c r="AC293" s="200">
        <f t="shared" si="68"/>
        <v>0</v>
      </c>
      <c r="AD293" s="351">
        <f t="shared" si="68"/>
        <v>0</v>
      </c>
      <c r="AE293" s="349"/>
    </row>
    <row r="294" spans="1:31" ht="25.5" hidden="1">
      <c r="A294" s="49" t="s">
        <v>339</v>
      </c>
      <c r="B294" s="258"/>
      <c r="C294" s="79"/>
      <c r="D294" s="72" t="s">
        <v>340</v>
      </c>
      <c r="E294" s="74"/>
      <c r="F294" s="74"/>
      <c r="G294" s="37">
        <f t="shared" si="68"/>
        <v>0</v>
      </c>
      <c r="H294" s="36">
        <f t="shared" si="52"/>
        <v>0</v>
      </c>
      <c r="I294" s="37">
        <f t="shared" si="68"/>
        <v>0</v>
      </c>
      <c r="J294" s="36">
        <f t="shared" si="51"/>
        <v>0</v>
      </c>
      <c r="K294" s="37">
        <f t="shared" si="68"/>
        <v>0</v>
      </c>
      <c r="L294" s="36">
        <f t="shared" ref="L294:L369" si="69">SUM(M294-K294)</f>
        <v>0</v>
      </c>
      <c r="M294" s="236">
        <f t="shared" si="68"/>
        <v>0</v>
      </c>
      <c r="N294" s="235">
        <f t="shared" ref="N294:N369" si="70">SUM(O294-M294)</f>
        <v>0</v>
      </c>
      <c r="O294" s="236">
        <f t="shared" si="68"/>
        <v>0</v>
      </c>
      <c r="P294" s="236">
        <f t="shared" si="68"/>
        <v>0</v>
      </c>
      <c r="Q294" s="236">
        <f t="shared" si="68"/>
        <v>0</v>
      </c>
      <c r="R294" s="235" t="e">
        <f>SUM(#REF!-Q294)</f>
        <v>#REF!</v>
      </c>
      <c r="S294" s="236">
        <f t="shared" si="68"/>
        <v>0</v>
      </c>
      <c r="T294" s="235">
        <f t="shared" si="65"/>
        <v>0</v>
      </c>
      <c r="U294" s="236">
        <f t="shared" si="68"/>
        <v>0</v>
      </c>
      <c r="V294" s="235">
        <f t="shared" si="66"/>
        <v>0</v>
      </c>
      <c r="W294" s="236">
        <f t="shared" si="68"/>
        <v>0</v>
      </c>
      <c r="X294" s="235" t="e">
        <f>SUM(#REF!-W294)</f>
        <v>#REF!</v>
      </c>
      <c r="Y294" s="236">
        <f t="shared" si="68"/>
        <v>0</v>
      </c>
      <c r="Z294" s="235">
        <f t="shared" si="61"/>
        <v>0</v>
      </c>
      <c r="AA294" s="236">
        <f t="shared" si="68"/>
        <v>0</v>
      </c>
      <c r="AB294" s="236">
        <f t="shared" si="68"/>
        <v>0</v>
      </c>
      <c r="AC294" s="200">
        <f t="shared" si="68"/>
        <v>0</v>
      </c>
      <c r="AD294" s="351">
        <f t="shared" si="68"/>
        <v>0</v>
      </c>
      <c r="AE294" s="349"/>
    </row>
    <row r="295" spans="1:31" ht="25.5" hidden="1">
      <c r="A295" s="32" t="s">
        <v>341</v>
      </c>
      <c r="B295" s="258"/>
      <c r="C295" s="79"/>
      <c r="D295" s="72" t="s">
        <v>342</v>
      </c>
      <c r="E295" s="74"/>
      <c r="F295" s="74"/>
      <c r="G295" s="37">
        <v>0</v>
      </c>
      <c r="H295" s="36">
        <f t="shared" si="52"/>
        <v>0</v>
      </c>
      <c r="I295" s="37">
        <v>0</v>
      </c>
      <c r="J295" s="36">
        <f t="shared" si="51"/>
        <v>0</v>
      </c>
      <c r="K295" s="37">
        <v>0</v>
      </c>
      <c r="L295" s="36">
        <f t="shared" si="69"/>
        <v>0</v>
      </c>
      <c r="M295" s="236">
        <v>0</v>
      </c>
      <c r="N295" s="235">
        <f t="shared" si="70"/>
        <v>0</v>
      </c>
      <c r="O295" s="236">
        <v>0</v>
      </c>
      <c r="P295" s="236">
        <v>0</v>
      </c>
      <c r="Q295" s="236">
        <v>0</v>
      </c>
      <c r="R295" s="235" t="e">
        <f>SUM(#REF!-Q295)</f>
        <v>#REF!</v>
      </c>
      <c r="S295" s="236">
        <v>0</v>
      </c>
      <c r="T295" s="235">
        <f t="shared" si="65"/>
        <v>0</v>
      </c>
      <c r="U295" s="236">
        <v>0</v>
      </c>
      <c r="V295" s="235">
        <f t="shared" si="66"/>
        <v>0</v>
      </c>
      <c r="W295" s="236">
        <v>0</v>
      </c>
      <c r="X295" s="235" t="e">
        <f>SUM(#REF!-W295)</f>
        <v>#REF!</v>
      </c>
      <c r="Y295" s="236">
        <v>0</v>
      </c>
      <c r="Z295" s="235">
        <f t="shared" si="61"/>
        <v>0</v>
      </c>
      <c r="AA295" s="236">
        <v>0</v>
      </c>
      <c r="AB295" s="236">
        <v>0</v>
      </c>
      <c r="AC295" s="200">
        <v>0</v>
      </c>
      <c r="AD295" s="351">
        <v>0</v>
      </c>
      <c r="AE295" s="349"/>
    </row>
    <row r="296" spans="1:31">
      <c r="A296" s="32" t="s">
        <v>743</v>
      </c>
      <c r="B296" s="258" t="s">
        <v>538</v>
      </c>
      <c r="C296" s="258"/>
      <c r="D296" s="258"/>
      <c r="E296" s="257" t="e">
        <f>#REF!+#REF!</f>
        <v>#REF!</v>
      </c>
      <c r="F296" s="257" t="e">
        <f>#REF!+#REF!</f>
        <v>#REF!</v>
      </c>
      <c r="G296" s="200">
        <f>G297+G310+G304</f>
        <v>17474.099999999999</v>
      </c>
      <c r="H296" s="36">
        <f t="shared" si="52"/>
        <v>1000</v>
      </c>
      <c r="I296" s="200">
        <f>I297+I310+I304</f>
        <v>18474.099999999999</v>
      </c>
      <c r="J296" s="36">
        <f t="shared" si="51"/>
        <v>0</v>
      </c>
      <c r="K296" s="200">
        <f>K297+K310+K304</f>
        <v>18474.099999999999</v>
      </c>
      <c r="L296" s="36">
        <f t="shared" si="69"/>
        <v>4535.5999999999985</v>
      </c>
      <c r="M296" s="236">
        <f>M297+M310+M304</f>
        <v>23009.699999999997</v>
      </c>
      <c r="N296" s="235">
        <f t="shared" si="70"/>
        <v>0</v>
      </c>
      <c r="O296" s="236">
        <f>O297+O310+O304</f>
        <v>23009.699999999997</v>
      </c>
      <c r="P296" s="236">
        <f>P297+P310+P304</f>
        <v>0</v>
      </c>
      <c r="Q296" s="236">
        <f>Q297+Q310+Q304</f>
        <v>23009.699999999997</v>
      </c>
      <c r="R296" s="235" t="e">
        <f>SUM(#REF!-Q296)</f>
        <v>#REF!</v>
      </c>
      <c r="S296" s="236">
        <f>S297+S310+S304</f>
        <v>23009.699999999997</v>
      </c>
      <c r="T296" s="235">
        <f t="shared" si="65"/>
        <v>0</v>
      </c>
      <c r="U296" s="236">
        <f>U297+U310+U304</f>
        <v>23009.699999999997</v>
      </c>
      <c r="V296" s="235">
        <f t="shared" si="66"/>
        <v>0</v>
      </c>
      <c r="W296" s="236">
        <f>W297+W310+W304</f>
        <v>23009.699999999997</v>
      </c>
      <c r="X296" s="235" t="e">
        <f>SUM(#REF!-W296)</f>
        <v>#REF!</v>
      </c>
      <c r="Y296" s="236">
        <f>Y297+Y310+Y304</f>
        <v>23891.8</v>
      </c>
      <c r="Z296" s="235">
        <f t="shared" si="61"/>
        <v>0</v>
      </c>
      <c r="AA296" s="236">
        <f>AA297+AA310+AA304</f>
        <v>23891.8</v>
      </c>
      <c r="AB296" s="236">
        <f>AB297+AB310+AB304</f>
        <v>0</v>
      </c>
      <c r="AC296" s="200">
        <f>AC297+AC310+AC304</f>
        <v>25271</v>
      </c>
      <c r="AD296" s="351">
        <f>AD297+AD310+AD304</f>
        <v>20905.600000000002</v>
      </c>
      <c r="AE296" s="349">
        <f t="shared" si="60"/>
        <v>82.725653911598286</v>
      </c>
    </row>
    <row r="297" spans="1:31" ht="38.25">
      <c r="A297" s="43" t="s">
        <v>404</v>
      </c>
      <c r="B297" s="258"/>
      <c r="C297" s="72" t="s">
        <v>405</v>
      </c>
      <c r="D297" s="258"/>
      <c r="E297" s="257"/>
      <c r="F297" s="257"/>
      <c r="G297" s="200">
        <f>G298+G301+G307</f>
        <v>17474.099999999999</v>
      </c>
      <c r="H297" s="36">
        <f t="shared" si="52"/>
        <v>1000</v>
      </c>
      <c r="I297" s="200">
        <f>I298+I301+I307</f>
        <v>18474.099999999999</v>
      </c>
      <c r="J297" s="36">
        <f t="shared" si="51"/>
        <v>0</v>
      </c>
      <c r="K297" s="200">
        <f>K298+K301+K307</f>
        <v>18474.099999999999</v>
      </c>
      <c r="L297" s="36">
        <f t="shared" si="69"/>
        <v>4535.5999999999985</v>
      </c>
      <c r="M297" s="236">
        <f>M298+M301+M307</f>
        <v>23009.699999999997</v>
      </c>
      <c r="N297" s="235">
        <f t="shared" si="70"/>
        <v>0</v>
      </c>
      <c r="O297" s="236">
        <f>O298+O301+O307</f>
        <v>23009.699999999997</v>
      </c>
      <c r="P297" s="236">
        <f>P298+P301+P307</f>
        <v>0</v>
      </c>
      <c r="Q297" s="236">
        <f>Q298+Q301+Q307</f>
        <v>23009.699999999997</v>
      </c>
      <c r="R297" s="235" t="e">
        <f>SUM(#REF!-Q297)</f>
        <v>#REF!</v>
      </c>
      <c r="S297" s="236">
        <f>S298+S301+S307</f>
        <v>23009.699999999997</v>
      </c>
      <c r="T297" s="235">
        <f t="shared" si="65"/>
        <v>0</v>
      </c>
      <c r="U297" s="236">
        <f>U298+U301+U307</f>
        <v>23009.699999999997</v>
      </c>
      <c r="V297" s="235">
        <f t="shared" si="66"/>
        <v>0</v>
      </c>
      <c r="W297" s="236">
        <f>W298+W301+W307</f>
        <v>23009.699999999997</v>
      </c>
      <c r="X297" s="235" t="e">
        <f>SUM(#REF!-W297)</f>
        <v>#REF!</v>
      </c>
      <c r="Y297" s="236">
        <f>Y298+Y301+Y307</f>
        <v>23891.8</v>
      </c>
      <c r="Z297" s="235">
        <f t="shared" si="61"/>
        <v>0</v>
      </c>
      <c r="AA297" s="236">
        <f>AA298+AA301+AA307</f>
        <v>23891.8</v>
      </c>
      <c r="AB297" s="236">
        <f>AB298+AB301+AB307</f>
        <v>0</v>
      </c>
      <c r="AC297" s="200">
        <f>AC298+AC301+AC307</f>
        <v>25271</v>
      </c>
      <c r="AD297" s="351">
        <f>AD298+AD301+AD307</f>
        <v>20905.600000000002</v>
      </c>
      <c r="AE297" s="349">
        <f t="shared" si="60"/>
        <v>82.725653911598286</v>
      </c>
    </row>
    <row r="298" spans="1:31" ht="51">
      <c r="A298" s="43" t="s">
        <v>409</v>
      </c>
      <c r="B298" s="258"/>
      <c r="C298" s="27" t="s">
        <v>410</v>
      </c>
      <c r="D298" s="258"/>
      <c r="E298" s="257"/>
      <c r="F298" s="257"/>
      <c r="G298" s="200">
        <f t="shared" ref="G298:AD299" si="71">G299</f>
        <v>10474.1</v>
      </c>
      <c r="H298" s="36">
        <f t="shared" si="52"/>
        <v>-827.79999999999927</v>
      </c>
      <c r="I298" s="200">
        <f t="shared" si="71"/>
        <v>9646.3000000000011</v>
      </c>
      <c r="J298" s="36">
        <f t="shared" ref="J298:J373" si="72">SUM(K298-I298)</f>
        <v>0</v>
      </c>
      <c r="K298" s="200">
        <f t="shared" si="71"/>
        <v>9646.3000000000011</v>
      </c>
      <c r="L298" s="36">
        <f t="shared" si="69"/>
        <v>0</v>
      </c>
      <c r="M298" s="236">
        <f t="shared" si="71"/>
        <v>9646.3000000000011</v>
      </c>
      <c r="N298" s="235">
        <f t="shared" si="70"/>
        <v>0</v>
      </c>
      <c r="O298" s="236">
        <f t="shared" si="71"/>
        <v>9646.3000000000011</v>
      </c>
      <c r="P298" s="236">
        <f t="shared" si="71"/>
        <v>0</v>
      </c>
      <c r="Q298" s="236">
        <f t="shared" si="71"/>
        <v>9646.3000000000011</v>
      </c>
      <c r="R298" s="235" t="e">
        <f>SUM(#REF!-Q298)</f>
        <v>#REF!</v>
      </c>
      <c r="S298" s="236">
        <f t="shared" si="71"/>
        <v>9646.3000000000011</v>
      </c>
      <c r="T298" s="235">
        <f t="shared" si="65"/>
        <v>0</v>
      </c>
      <c r="U298" s="236">
        <f t="shared" si="71"/>
        <v>9646.3000000000011</v>
      </c>
      <c r="V298" s="235">
        <f t="shared" si="66"/>
        <v>0</v>
      </c>
      <c r="W298" s="236">
        <f t="shared" si="71"/>
        <v>9646.3000000000011</v>
      </c>
      <c r="X298" s="235" t="e">
        <f>SUM(#REF!-W298)</f>
        <v>#REF!</v>
      </c>
      <c r="Y298" s="236">
        <f t="shared" si="71"/>
        <v>9646.3000000000011</v>
      </c>
      <c r="Z298" s="235">
        <f t="shared" si="61"/>
        <v>0</v>
      </c>
      <c r="AA298" s="236">
        <f t="shared" si="71"/>
        <v>9646.3000000000011</v>
      </c>
      <c r="AB298" s="236">
        <f t="shared" si="71"/>
        <v>0</v>
      </c>
      <c r="AC298" s="200">
        <f t="shared" si="71"/>
        <v>9646.3000000000011</v>
      </c>
      <c r="AD298" s="351">
        <f t="shared" si="71"/>
        <v>6479.8</v>
      </c>
      <c r="AE298" s="349">
        <f t="shared" si="60"/>
        <v>67.173942340586549</v>
      </c>
    </row>
    <row r="299" spans="1:31" ht="25.5">
      <c r="A299" s="49" t="s">
        <v>339</v>
      </c>
      <c r="B299" s="258"/>
      <c r="C299" s="258"/>
      <c r="D299" s="258" t="s">
        <v>340</v>
      </c>
      <c r="E299" s="257"/>
      <c r="F299" s="257"/>
      <c r="G299" s="200">
        <f t="shared" si="71"/>
        <v>10474.1</v>
      </c>
      <c r="H299" s="36">
        <f t="shared" si="52"/>
        <v>-827.79999999999927</v>
      </c>
      <c r="I299" s="200">
        <f t="shared" si="71"/>
        <v>9646.3000000000011</v>
      </c>
      <c r="J299" s="36">
        <f t="shared" si="72"/>
        <v>0</v>
      </c>
      <c r="K299" s="200">
        <f t="shared" si="71"/>
        <v>9646.3000000000011</v>
      </c>
      <c r="L299" s="36">
        <f t="shared" si="69"/>
        <v>0</v>
      </c>
      <c r="M299" s="236">
        <f t="shared" si="71"/>
        <v>9646.3000000000011</v>
      </c>
      <c r="N299" s="235">
        <f t="shared" si="70"/>
        <v>0</v>
      </c>
      <c r="O299" s="236">
        <f t="shared" si="71"/>
        <v>9646.3000000000011</v>
      </c>
      <c r="P299" s="236">
        <f t="shared" si="71"/>
        <v>0</v>
      </c>
      <c r="Q299" s="236">
        <f t="shared" si="71"/>
        <v>9646.3000000000011</v>
      </c>
      <c r="R299" s="235" t="e">
        <f>SUM(#REF!-Q299)</f>
        <v>#REF!</v>
      </c>
      <c r="S299" s="236">
        <f t="shared" si="71"/>
        <v>9646.3000000000011</v>
      </c>
      <c r="T299" s="235">
        <f t="shared" si="65"/>
        <v>0</v>
      </c>
      <c r="U299" s="236">
        <f t="shared" si="71"/>
        <v>9646.3000000000011</v>
      </c>
      <c r="V299" s="235">
        <f t="shared" si="66"/>
        <v>0</v>
      </c>
      <c r="W299" s="236">
        <f t="shared" si="71"/>
        <v>9646.3000000000011</v>
      </c>
      <c r="X299" s="235" t="e">
        <f>SUM(#REF!-W299)</f>
        <v>#REF!</v>
      </c>
      <c r="Y299" s="236">
        <f t="shared" si="71"/>
        <v>9646.3000000000011</v>
      </c>
      <c r="Z299" s="235">
        <f t="shared" si="61"/>
        <v>0</v>
      </c>
      <c r="AA299" s="236">
        <f t="shared" si="71"/>
        <v>9646.3000000000011</v>
      </c>
      <c r="AB299" s="236">
        <f t="shared" si="71"/>
        <v>0</v>
      </c>
      <c r="AC299" s="200">
        <f t="shared" si="71"/>
        <v>9646.3000000000011</v>
      </c>
      <c r="AD299" s="351">
        <f t="shared" si="71"/>
        <v>6479.8</v>
      </c>
      <c r="AE299" s="349">
        <f t="shared" si="60"/>
        <v>67.173942340586549</v>
      </c>
    </row>
    <row r="300" spans="1:31" ht="25.5">
      <c r="A300" s="32" t="s">
        <v>341</v>
      </c>
      <c r="B300" s="258"/>
      <c r="C300" s="258"/>
      <c r="D300" s="258" t="s">
        <v>342</v>
      </c>
      <c r="E300" s="257"/>
      <c r="F300" s="257"/>
      <c r="G300" s="200">
        <f>SUM('прил3 '!I230)</f>
        <v>10474.1</v>
      </c>
      <c r="H300" s="36">
        <f t="shared" si="52"/>
        <v>-827.79999999999927</v>
      </c>
      <c r="I300" s="200">
        <f>SUM('прил3 '!K230)</f>
        <v>9646.3000000000011</v>
      </c>
      <c r="J300" s="36">
        <f t="shared" si="72"/>
        <v>0</v>
      </c>
      <c r="K300" s="200">
        <f>SUM('прил3 '!M230)</f>
        <v>9646.3000000000011</v>
      </c>
      <c r="L300" s="36">
        <f t="shared" si="69"/>
        <v>0</v>
      </c>
      <c r="M300" s="236">
        <f>SUM('прил3 '!O230)</f>
        <v>9646.3000000000011</v>
      </c>
      <c r="N300" s="235">
        <f t="shared" si="70"/>
        <v>0</v>
      </c>
      <c r="O300" s="236">
        <f>SUM('прил3 '!Q230)</f>
        <v>9646.3000000000011</v>
      </c>
      <c r="P300" s="236">
        <f>SUM('прил3 '!R230)</f>
        <v>0</v>
      </c>
      <c r="Q300" s="236">
        <f>SUM('прил3 '!S230)</f>
        <v>9646.3000000000011</v>
      </c>
      <c r="R300" s="235" t="e">
        <f>SUM(#REF!-Q300)</f>
        <v>#REF!</v>
      </c>
      <c r="S300" s="236">
        <f>SUM('прил3 '!U230)</f>
        <v>9646.3000000000011</v>
      </c>
      <c r="T300" s="235">
        <f t="shared" si="65"/>
        <v>0</v>
      </c>
      <c r="U300" s="236">
        <f>SUM('прил3 '!W230)</f>
        <v>9646.3000000000011</v>
      </c>
      <c r="V300" s="235">
        <f t="shared" si="66"/>
        <v>0</v>
      </c>
      <c r="W300" s="236">
        <f>SUM('прил3 '!Y230)</f>
        <v>9646.3000000000011</v>
      </c>
      <c r="X300" s="235" t="e">
        <f>SUM(#REF!-W300)</f>
        <v>#REF!</v>
      </c>
      <c r="Y300" s="236">
        <f>SUM('прил3 '!AA230)</f>
        <v>9646.3000000000011</v>
      </c>
      <c r="Z300" s="235">
        <f t="shared" si="61"/>
        <v>0</v>
      </c>
      <c r="AA300" s="236">
        <f>SUM('прил3 '!AC230)</f>
        <v>9646.3000000000011</v>
      </c>
      <c r="AB300" s="236">
        <f>SUM('прил3 '!AD230)</f>
        <v>0</v>
      </c>
      <c r="AC300" s="200">
        <f>SUM('прил3 '!AE230)</f>
        <v>9646.3000000000011</v>
      </c>
      <c r="AD300" s="351">
        <f>SUM('прил3 '!AF230)</f>
        <v>6479.8</v>
      </c>
      <c r="AE300" s="349">
        <f t="shared" si="60"/>
        <v>67.173942340586549</v>
      </c>
    </row>
    <row r="301" spans="1:31" ht="51">
      <c r="A301" s="32" t="s">
        <v>411</v>
      </c>
      <c r="B301" s="258"/>
      <c r="C301" s="27" t="s">
        <v>412</v>
      </c>
      <c r="D301" s="72"/>
      <c r="E301" s="74"/>
      <c r="F301" s="74"/>
      <c r="G301" s="200">
        <f t="shared" ref="G301:AD302" si="73">G302</f>
        <v>7000</v>
      </c>
      <c r="H301" s="36">
        <f t="shared" si="52"/>
        <v>1827.7999999999993</v>
      </c>
      <c r="I301" s="200">
        <f t="shared" si="73"/>
        <v>8827.7999999999993</v>
      </c>
      <c r="J301" s="36">
        <f t="shared" si="72"/>
        <v>0</v>
      </c>
      <c r="K301" s="200">
        <f t="shared" si="73"/>
        <v>8827.7999999999993</v>
      </c>
      <c r="L301" s="36">
        <f t="shared" si="69"/>
        <v>0</v>
      </c>
      <c r="M301" s="236">
        <f t="shared" si="73"/>
        <v>8827.7999999999993</v>
      </c>
      <c r="N301" s="235">
        <f t="shared" si="70"/>
        <v>0</v>
      </c>
      <c r="O301" s="236">
        <f t="shared" si="73"/>
        <v>8827.7999999999993</v>
      </c>
      <c r="P301" s="236">
        <f t="shared" si="73"/>
        <v>0</v>
      </c>
      <c r="Q301" s="236">
        <f t="shared" si="73"/>
        <v>8827.7999999999993</v>
      </c>
      <c r="R301" s="235" t="e">
        <f>SUM(#REF!-Q301)</f>
        <v>#REF!</v>
      </c>
      <c r="S301" s="236">
        <f t="shared" si="73"/>
        <v>8827.7999999999993</v>
      </c>
      <c r="T301" s="235">
        <f t="shared" si="65"/>
        <v>0</v>
      </c>
      <c r="U301" s="236">
        <f t="shared" si="73"/>
        <v>8827.7999999999993</v>
      </c>
      <c r="V301" s="235">
        <f t="shared" si="66"/>
        <v>0</v>
      </c>
      <c r="W301" s="236">
        <f t="shared" si="73"/>
        <v>8827.7999999999993</v>
      </c>
      <c r="X301" s="235" t="e">
        <f>SUM(#REF!-W301)</f>
        <v>#REF!</v>
      </c>
      <c r="Y301" s="236">
        <f t="shared" si="73"/>
        <v>8827.7999999999993</v>
      </c>
      <c r="Z301" s="235">
        <f t="shared" si="61"/>
        <v>0</v>
      </c>
      <c r="AA301" s="236">
        <f t="shared" si="73"/>
        <v>8827.7999999999993</v>
      </c>
      <c r="AB301" s="236">
        <f t="shared" si="73"/>
        <v>0</v>
      </c>
      <c r="AC301" s="200">
        <f t="shared" si="73"/>
        <v>9009.6</v>
      </c>
      <c r="AD301" s="351">
        <f t="shared" si="73"/>
        <v>9009.6</v>
      </c>
      <c r="AE301" s="349">
        <f t="shared" si="60"/>
        <v>100</v>
      </c>
    </row>
    <row r="302" spans="1:31" ht="25.5">
      <c r="A302" s="49" t="s">
        <v>339</v>
      </c>
      <c r="B302" s="258"/>
      <c r="C302" s="27"/>
      <c r="D302" s="72" t="s">
        <v>340</v>
      </c>
      <c r="E302" s="74"/>
      <c r="F302" s="74"/>
      <c r="G302" s="200">
        <f t="shared" si="73"/>
        <v>7000</v>
      </c>
      <c r="H302" s="36">
        <f t="shared" si="52"/>
        <v>1827.7999999999993</v>
      </c>
      <c r="I302" s="200">
        <f t="shared" si="73"/>
        <v>8827.7999999999993</v>
      </c>
      <c r="J302" s="36">
        <f t="shared" si="72"/>
        <v>0</v>
      </c>
      <c r="K302" s="200">
        <f t="shared" si="73"/>
        <v>8827.7999999999993</v>
      </c>
      <c r="L302" s="36">
        <f t="shared" si="69"/>
        <v>0</v>
      </c>
      <c r="M302" s="236">
        <f t="shared" si="73"/>
        <v>8827.7999999999993</v>
      </c>
      <c r="N302" s="235">
        <f t="shared" si="70"/>
        <v>0</v>
      </c>
      <c r="O302" s="236">
        <f t="shared" si="73"/>
        <v>8827.7999999999993</v>
      </c>
      <c r="P302" s="236">
        <f t="shared" si="73"/>
        <v>0</v>
      </c>
      <c r="Q302" s="236">
        <f t="shared" si="73"/>
        <v>8827.7999999999993</v>
      </c>
      <c r="R302" s="235" t="e">
        <f>SUM(#REF!-Q302)</f>
        <v>#REF!</v>
      </c>
      <c r="S302" s="236">
        <f t="shared" si="73"/>
        <v>8827.7999999999993</v>
      </c>
      <c r="T302" s="235">
        <f t="shared" si="65"/>
        <v>0</v>
      </c>
      <c r="U302" s="236">
        <f t="shared" si="73"/>
        <v>8827.7999999999993</v>
      </c>
      <c r="V302" s="235">
        <f t="shared" si="66"/>
        <v>0</v>
      </c>
      <c r="W302" s="236">
        <f t="shared" si="73"/>
        <v>8827.7999999999993</v>
      </c>
      <c r="X302" s="235" t="e">
        <f>SUM(#REF!-W302)</f>
        <v>#REF!</v>
      </c>
      <c r="Y302" s="236">
        <f t="shared" si="73"/>
        <v>8827.7999999999993</v>
      </c>
      <c r="Z302" s="235">
        <f t="shared" si="61"/>
        <v>0</v>
      </c>
      <c r="AA302" s="236">
        <f t="shared" si="73"/>
        <v>8827.7999999999993</v>
      </c>
      <c r="AB302" s="236">
        <f t="shared" si="73"/>
        <v>0</v>
      </c>
      <c r="AC302" s="200">
        <f t="shared" si="73"/>
        <v>9009.6</v>
      </c>
      <c r="AD302" s="351">
        <f t="shared" si="73"/>
        <v>9009.6</v>
      </c>
      <c r="AE302" s="349">
        <f t="shared" si="60"/>
        <v>100</v>
      </c>
    </row>
    <row r="303" spans="1:31" ht="24" customHeight="1">
      <c r="A303" s="32" t="s">
        <v>341</v>
      </c>
      <c r="B303" s="258"/>
      <c r="C303" s="27"/>
      <c r="D303" s="72" t="s">
        <v>342</v>
      </c>
      <c r="E303" s="74"/>
      <c r="F303" s="74"/>
      <c r="G303" s="200">
        <f>SUM('прил3 '!I233)</f>
        <v>7000</v>
      </c>
      <c r="H303" s="36">
        <f t="shared" si="52"/>
        <v>1827.7999999999993</v>
      </c>
      <c r="I303" s="200">
        <f>SUM('прил3 '!K233)</f>
        <v>8827.7999999999993</v>
      </c>
      <c r="J303" s="36">
        <f t="shared" si="72"/>
        <v>0</v>
      </c>
      <c r="K303" s="200">
        <f>SUM('прил3 '!M233)</f>
        <v>8827.7999999999993</v>
      </c>
      <c r="L303" s="36">
        <f t="shared" si="69"/>
        <v>0</v>
      </c>
      <c r="M303" s="236">
        <f>SUM('прил3 '!O233)</f>
        <v>8827.7999999999993</v>
      </c>
      <c r="N303" s="235">
        <f t="shared" si="70"/>
        <v>0</v>
      </c>
      <c r="O303" s="236">
        <f>SUM('прил3 '!Q233)</f>
        <v>8827.7999999999993</v>
      </c>
      <c r="P303" s="236">
        <f>SUM('прил3 '!R233)</f>
        <v>0</v>
      </c>
      <c r="Q303" s="236">
        <f>SUM('прил3 '!S233)</f>
        <v>8827.7999999999993</v>
      </c>
      <c r="R303" s="235" t="e">
        <f>SUM(#REF!-Q303)</f>
        <v>#REF!</v>
      </c>
      <c r="S303" s="236">
        <f>SUM('прил3 '!U233)</f>
        <v>8827.7999999999993</v>
      </c>
      <c r="T303" s="235">
        <f t="shared" si="65"/>
        <v>0</v>
      </c>
      <c r="U303" s="236">
        <f>SUM('прил3 '!W233)</f>
        <v>8827.7999999999993</v>
      </c>
      <c r="V303" s="235">
        <f t="shared" si="66"/>
        <v>0</v>
      </c>
      <c r="W303" s="236">
        <f>SUM('прил3 '!Y233)</f>
        <v>8827.7999999999993</v>
      </c>
      <c r="X303" s="235" t="e">
        <f>SUM(#REF!-W303)</f>
        <v>#REF!</v>
      </c>
      <c r="Y303" s="236">
        <f>SUM('прил3 '!AA233)</f>
        <v>8827.7999999999993</v>
      </c>
      <c r="Z303" s="235">
        <f t="shared" si="61"/>
        <v>0</v>
      </c>
      <c r="AA303" s="236">
        <f>SUM('прил3 '!AC233)</f>
        <v>8827.7999999999993</v>
      </c>
      <c r="AB303" s="236">
        <f>SUM('прил3 '!AD233)</f>
        <v>0</v>
      </c>
      <c r="AC303" s="200">
        <f>SUM('прил3 '!AE233)</f>
        <v>9009.6</v>
      </c>
      <c r="AD303" s="351">
        <f>SUM('прил3 '!AF233)</f>
        <v>9009.6</v>
      </c>
      <c r="AE303" s="349">
        <f t="shared" si="60"/>
        <v>100</v>
      </c>
    </row>
    <row r="304" spans="1:31" ht="0.75" customHeight="1">
      <c r="A304" s="48" t="s">
        <v>413</v>
      </c>
      <c r="B304" s="258"/>
      <c r="C304" s="27" t="s">
        <v>414</v>
      </c>
      <c r="D304" s="72"/>
      <c r="E304" s="74"/>
      <c r="F304" s="74"/>
      <c r="G304" s="37">
        <f t="shared" ref="G304:AD305" si="74">G305</f>
        <v>0</v>
      </c>
      <c r="H304" s="36">
        <f t="shared" si="52"/>
        <v>0</v>
      </c>
      <c r="I304" s="37">
        <f t="shared" si="74"/>
        <v>0</v>
      </c>
      <c r="J304" s="36">
        <f t="shared" si="72"/>
        <v>0</v>
      </c>
      <c r="K304" s="37">
        <f t="shared" si="74"/>
        <v>0</v>
      </c>
      <c r="L304" s="36">
        <f t="shared" si="69"/>
        <v>0</v>
      </c>
      <c r="M304" s="236">
        <f t="shared" si="74"/>
        <v>0</v>
      </c>
      <c r="N304" s="235">
        <f t="shared" si="70"/>
        <v>0</v>
      </c>
      <c r="O304" s="236">
        <f t="shared" si="74"/>
        <v>0</v>
      </c>
      <c r="P304" s="236">
        <f t="shared" si="74"/>
        <v>0</v>
      </c>
      <c r="Q304" s="236">
        <f t="shared" si="74"/>
        <v>0</v>
      </c>
      <c r="R304" s="235" t="e">
        <f>SUM(#REF!-Q304)</f>
        <v>#REF!</v>
      </c>
      <c r="S304" s="236">
        <f t="shared" si="74"/>
        <v>0</v>
      </c>
      <c r="T304" s="235">
        <f t="shared" si="65"/>
        <v>0</v>
      </c>
      <c r="U304" s="236">
        <f t="shared" si="74"/>
        <v>0</v>
      </c>
      <c r="V304" s="235">
        <f t="shared" si="66"/>
        <v>0</v>
      </c>
      <c r="W304" s="236">
        <f t="shared" si="74"/>
        <v>0</v>
      </c>
      <c r="X304" s="235" t="e">
        <f>SUM(#REF!-W304)</f>
        <v>#REF!</v>
      </c>
      <c r="Y304" s="236">
        <f t="shared" si="74"/>
        <v>0</v>
      </c>
      <c r="Z304" s="235">
        <f t="shared" si="61"/>
        <v>0</v>
      </c>
      <c r="AA304" s="236">
        <f t="shared" si="74"/>
        <v>0</v>
      </c>
      <c r="AB304" s="236">
        <f t="shared" si="74"/>
        <v>0</v>
      </c>
      <c r="AC304" s="200">
        <f t="shared" si="74"/>
        <v>0</v>
      </c>
      <c r="AD304" s="351">
        <f t="shared" si="74"/>
        <v>0</v>
      </c>
      <c r="AE304" s="349"/>
    </row>
    <row r="305" spans="1:31" ht="32.25" hidden="1" customHeight="1">
      <c r="A305" s="32" t="s">
        <v>748</v>
      </c>
      <c r="B305" s="258"/>
      <c r="C305" s="27"/>
      <c r="D305" s="72" t="s">
        <v>50</v>
      </c>
      <c r="E305" s="74"/>
      <c r="F305" s="74"/>
      <c r="G305" s="37">
        <f t="shared" si="74"/>
        <v>0</v>
      </c>
      <c r="H305" s="36">
        <f t="shared" si="52"/>
        <v>0</v>
      </c>
      <c r="I305" s="37">
        <f t="shared" si="74"/>
        <v>0</v>
      </c>
      <c r="J305" s="36">
        <f t="shared" si="72"/>
        <v>0</v>
      </c>
      <c r="K305" s="37">
        <f t="shared" si="74"/>
        <v>0</v>
      </c>
      <c r="L305" s="36">
        <f t="shared" si="69"/>
        <v>0</v>
      </c>
      <c r="M305" s="236">
        <f t="shared" si="74"/>
        <v>0</v>
      </c>
      <c r="N305" s="235">
        <f t="shared" si="70"/>
        <v>0</v>
      </c>
      <c r="O305" s="236">
        <f t="shared" si="74"/>
        <v>0</v>
      </c>
      <c r="P305" s="236">
        <f t="shared" si="74"/>
        <v>0</v>
      </c>
      <c r="Q305" s="236">
        <f t="shared" si="74"/>
        <v>0</v>
      </c>
      <c r="R305" s="235" t="e">
        <f>SUM(#REF!-Q305)</f>
        <v>#REF!</v>
      </c>
      <c r="S305" s="236">
        <f t="shared" si="74"/>
        <v>0</v>
      </c>
      <c r="T305" s="235">
        <f t="shared" si="65"/>
        <v>0</v>
      </c>
      <c r="U305" s="236">
        <f t="shared" si="74"/>
        <v>0</v>
      </c>
      <c r="V305" s="235">
        <f t="shared" si="66"/>
        <v>0</v>
      </c>
      <c r="W305" s="236">
        <f t="shared" si="74"/>
        <v>0</v>
      </c>
      <c r="X305" s="235" t="e">
        <f>SUM(#REF!-W305)</f>
        <v>#REF!</v>
      </c>
      <c r="Y305" s="236">
        <f t="shared" si="74"/>
        <v>0</v>
      </c>
      <c r="Z305" s="235">
        <f t="shared" si="61"/>
        <v>0</v>
      </c>
      <c r="AA305" s="236">
        <f t="shared" si="74"/>
        <v>0</v>
      </c>
      <c r="AB305" s="236">
        <f t="shared" si="74"/>
        <v>0</v>
      </c>
      <c r="AC305" s="200">
        <f t="shared" si="74"/>
        <v>0</v>
      </c>
      <c r="AD305" s="351">
        <f t="shared" si="74"/>
        <v>0</v>
      </c>
      <c r="AE305" s="349"/>
    </row>
    <row r="306" spans="1:31" ht="18" hidden="1" customHeight="1">
      <c r="A306" s="32" t="s">
        <v>749</v>
      </c>
      <c r="B306" s="258"/>
      <c r="C306" s="27"/>
      <c r="D306" s="72" t="s">
        <v>52</v>
      </c>
      <c r="E306" s="74"/>
      <c r="F306" s="74"/>
      <c r="G306" s="37">
        <v>0</v>
      </c>
      <c r="H306" s="36">
        <f t="shared" si="52"/>
        <v>0</v>
      </c>
      <c r="I306" s="37">
        <v>0</v>
      </c>
      <c r="J306" s="36">
        <f t="shared" si="72"/>
        <v>0</v>
      </c>
      <c r="K306" s="37">
        <v>0</v>
      </c>
      <c r="L306" s="36">
        <f t="shared" si="69"/>
        <v>0</v>
      </c>
      <c r="M306" s="236">
        <v>0</v>
      </c>
      <c r="N306" s="235">
        <f t="shared" si="70"/>
        <v>0</v>
      </c>
      <c r="O306" s="236">
        <v>0</v>
      </c>
      <c r="P306" s="236">
        <v>0</v>
      </c>
      <c r="Q306" s="236">
        <v>0</v>
      </c>
      <c r="R306" s="235" t="e">
        <f>SUM(#REF!-Q306)</f>
        <v>#REF!</v>
      </c>
      <c r="S306" s="236">
        <v>0</v>
      </c>
      <c r="T306" s="235">
        <f t="shared" si="65"/>
        <v>0</v>
      </c>
      <c r="U306" s="236">
        <v>0</v>
      </c>
      <c r="V306" s="235">
        <f t="shared" si="66"/>
        <v>0</v>
      </c>
      <c r="W306" s="236">
        <v>0</v>
      </c>
      <c r="X306" s="235" t="e">
        <f>SUM(#REF!-W306)</f>
        <v>#REF!</v>
      </c>
      <c r="Y306" s="236">
        <v>0</v>
      </c>
      <c r="Z306" s="235">
        <f t="shared" si="61"/>
        <v>0</v>
      </c>
      <c r="AA306" s="236">
        <v>0</v>
      </c>
      <c r="AB306" s="236">
        <v>0</v>
      </c>
      <c r="AC306" s="200">
        <v>0</v>
      </c>
      <c r="AD306" s="351">
        <v>0</v>
      </c>
      <c r="AE306" s="349"/>
    </row>
    <row r="307" spans="1:31" ht="58.5" customHeight="1">
      <c r="A307" s="32" t="s">
        <v>418</v>
      </c>
      <c r="B307" s="258"/>
      <c r="C307" s="27" t="s">
        <v>419</v>
      </c>
      <c r="D307" s="72"/>
      <c r="E307" s="74"/>
      <c r="F307" s="74"/>
      <c r="G307" s="37">
        <f t="shared" ref="G307:AD308" si="75">G308</f>
        <v>0</v>
      </c>
      <c r="H307" s="36">
        <f t="shared" ref="H307:H384" si="76">I307-G307</f>
        <v>0</v>
      </c>
      <c r="I307" s="37">
        <f t="shared" si="75"/>
        <v>0</v>
      </c>
      <c r="J307" s="36">
        <f t="shared" si="72"/>
        <v>0</v>
      </c>
      <c r="K307" s="37">
        <f t="shared" si="75"/>
        <v>0</v>
      </c>
      <c r="L307" s="36">
        <f t="shared" si="69"/>
        <v>4535.6000000000004</v>
      </c>
      <c r="M307" s="236">
        <f t="shared" si="75"/>
        <v>4535.6000000000004</v>
      </c>
      <c r="N307" s="235">
        <f t="shared" si="70"/>
        <v>0</v>
      </c>
      <c r="O307" s="236">
        <f t="shared" si="75"/>
        <v>4535.6000000000004</v>
      </c>
      <c r="P307" s="236">
        <f t="shared" si="75"/>
        <v>0</v>
      </c>
      <c r="Q307" s="236">
        <f t="shared" si="75"/>
        <v>4535.6000000000004</v>
      </c>
      <c r="R307" s="235" t="e">
        <f>SUM(#REF!-Q307)</f>
        <v>#REF!</v>
      </c>
      <c r="S307" s="236">
        <f t="shared" si="75"/>
        <v>4535.6000000000004</v>
      </c>
      <c r="T307" s="235">
        <f t="shared" si="65"/>
        <v>0</v>
      </c>
      <c r="U307" s="236">
        <f t="shared" si="75"/>
        <v>4535.6000000000004</v>
      </c>
      <c r="V307" s="235">
        <f t="shared" si="66"/>
        <v>0</v>
      </c>
      <c r="W307" s="236">
        <f t="shared" si="75"/>
        <v>4535.6000000000004</v>
      </c>
      <c r="X307" s="235" t="e">
        <f>SUM(#REF!-W307)</f>
        <v>#REF!</v>
      </c>
      <c r="Y307" s="236">
        <f t="shared" si="75"/>
        <v>5417.7</v>
      </c>
      <c r="Z307" s="235">
        <f t="shared" si="61"/>
        <v>0</v>
      </c>
      <c r="AA307" s="236">
        <f t="shared" si="75"/>
        <v>5417.7</v>
      </c>
      <c r="AB307" s="236">
        <f t="shared" si="75"/>
        <v>0</v>
      </c>
      <c r="AC307" s="200">
        <f t="shared" si="75"/>
        <v>6615.1</v>
      </c>
      <c r="AD307" s="351">
        <f t="shared" si="75"/>
        <v>5416.2</v>
      </c>
      <c r="AE307" s="349">
        <f t="shared" si="60"/>
        <v>81.876313283245906</v>
      </c>
    </row>
    <row r="308" spans="1:31" ht="28.5" customHeight="1">
      <c r="A308" s="49" t="s">
        <v>339</v>
      </c>
      <c r="B308" s="258"/>
      <c r="C308" s="27"/>
      <c r="D308" s="72" t="s">
        <v>340</v>
      </c>
      <c r="E308" s="74"/>
      <c r="F308" s="74"/>
      <c r="G308" s="37">
        <f t="shared" si="75"/>
        <v>0</v>
      </c>
      <c r="H308" s="36">
        <f t="shared" si="76"/>
        <v>0</v>
      </c>
      <c r="I308" s="37">
        <f t="shared" si="75"/>
        <v>0</v>
      </c>
      <c r="J308" s="36">
        <f t="shared" si="72"/>
        <v>0</v>
      </c>
      <c r="K308" s="37">
        <f t="shared" si="75"/>
        <v>0</v>
      </c>
      <c r="L308" s="36">
        <f t="shared" si="69"/>
        <v>4535.6000000000004</v>
      </c>
      <c r="M308" s="236">
        <f t="shared" si="75"/>
        <v>4535.6000000000004</v>
      </c>
      <c r="N308" s="235">
        <f t="shared" si="70"/>
        <v>0</v>
      </c>
      <c r="O308" s="236">
        <f t="shared" si="75"/>
        <v>4535.6000000000004</v>
      </c>
      <c r="P308" s="236">
        <f t="shared" si="75"/>
        <v>0</v>
      </c>
      <c r="Q308" s="236">
        <f t="shared" si="75"/>
        <v>4535.6000000000004</v>
      </c>
      <c r="R308" s="235" t="e">
        <f>SUM(#REF!-Q308)</f>
        <v>#REF!</v>
      </c>
      <c r="S308" s="236">
        <f t="shared" si="75"/>
        <v>4535.6000000000004</v>
      </c>
      <c r="T308" s="235">
        <f t="shared" si="65"/>
        <v>0</v>
      </c>
      <c r="U308" s="236">
        <f t="shared" si="75"/>
        <v>4535.6000000000004</v>
      </c>
      <c r="V308" s="235">
        <f t="shared" si="66"/>
        <v>0</v>
      </c>
      <c r="W308" s="236">
        <f t="shared" si="75"/>
        <v>4535.6000000000004</v>
      </c>
      <c r="X308" s="235" t="e">
        <f>SUM(#REF!-W308)</f>
        <v>#REF!</v>
      </c>
      <c r="Y308" s="236">
        <f t="shared" si="75"/>
        <v>5417.7</v>
      </c>
      <c r="Z308" s="235">
        <f t="shared" si="61"/>
        <v>0</v>
      </c>
      <c r="AA308" s="236">
        <f t="shared" si="75"/>
        <v>5417.7</v>
      </c>
      <c r="AB308" s="236">
        <f t="shared" si="75"/>
        <v>0</v>
      </c>
      <c r="AC308" s="200">
        <f t="shared" si="75"/>
        <v>6615.1</v>
      </c>
      <c r="AD308" s="351">
        <f t="shared" si="75"/>
        <v>5416.2</v>
      </c>
      <c r="AE308" s="349">
        <f t="shared" si="60"/>
        <v>81.876313283245906</v>
      </c>
    </row>
    <row r="309" spans="1:31" ht="28.5" customHeight="1">
      <c r="A309" s="32" t="s">
        <v>341</v>
      </c>
      <c r="B309" s="258"/>
      <c r="C309" s="27"/>
      <c r="D309" s="72" t="s">
        <v>342</v>
      </c>
      <c r="E309" s="74"/>
      <c r="F309" s="74"/>
      <c r="G309" s="37"/>
      <c r="H309" s="36">
        <f t="shared" si="76"/>
        <v>0</v>
      </c>
      <c r="I309" s="37"/>
      <c r="J309" s="36">
        <f t="shared" si="72"/>
        <v>0</v>
      </c>
      <c r="K309" s="37"/>
      <c r="L309" s="36">
        <f t="shared" si="69"/>
        <v>4535.6000000000004</v>
      </c>
      <c r="M309" s="236">
        <f>SUM('прил3 '!O243)</f>
        <v>4535.6000000000004</v>
      </c>
      <c r="N309" s="235">
        <f t="shared" si="70"/>
        <v>0</v>
      </c>
      <c r="O309" s="236">
        <f>SUM('прил3 '!Q243)</f>
        <v>4535.6000000000004</v>
      </c>
      <c r="P309" s="236">
        <f>SUM('прил3 '!R243)</f>
        <v>0</v>
      </c>
      <c r="Q309" s="236">
        <f>SUM('прил3 '!S243)</f>
        <v>4535.6000000000004</v>
      </c>
      <c r="R309" s="235" t="e">
        <f>SUM(#REF!-Q309)</f>
        <v>#REF!</v>
      </c>
      <c r="S309" s="236">
        <f>SUM('прил3 '!U243)</f>
        <v>4535.6000000000004</v>
      </c>
      <c r="T309" s="235">
        <f t="shared" si="65"/>
        <v>0</v>
      </c>
      <c r="U309" s="236">
        <f>SUM('прил3 '!W243)</f>
        <v>4535.6000000000004</v>
      </c>
      <c r="V309" s="235">
        <f t="shared" si="66"/>
        <v>0</v>
      </c>
      <c r="W309" s="236">
        <f>SUM('прил3 '!Y243)</f>
        <v>4535.6000000000004</v>
      </c>
      <c r="X309" s="235" t="e">
        <f>SUM(#REF!-W309)</f>
        <v>#REF!</v>
      </c>
      <c r="Y309" s="236">
        <f>SUM('прил3 '!AA243)</f>
        <v>5417.7</v>
      </c>
      <c r="Z309" s="235">
        <f t="shared" si="61"/>
        <v>0</v>
      </c>
      <c r="AA309" s="236">
        <f>SUM('прил3 '!AC243)</f>
        <v>5417.7</v>
      </c>
      <c r="AB309" s="236">
        <f>SUM('прил3 '!AD243)</f>
        <v>0</v>
      </c>
      <c r="AC309" s="200">
        <f>SUM('прил3 '!AE243)</f>
        <v>6615.1</v>
      </c>
      <c r="AD309" s="351">
        <f>SUM('прил3 '!AF243)</f>
        <v>5416.2</v>
      </c>
      <c r="AE309" s="349">
        <f t="shared" si="60"/>
        <v>81.876313283245906</v>
      </c>
    </row>
    <row r="310" spans="1:31" ht="0.75" hidden="1" customHeight="1">
      <c r="A310" s="32" t="s">
        <v>624</v>
      </c>
      <c r="B310" s="258"/>
      <c r="C310" s="258" t="s">
        <v>415</v>
      </c>
      <c r="D310" s="72"/>
      <c r="E310" s="74"/>
      <c r="F310" s="74"/>
      <c r="G310" s="37">
        <f t="shared" ref="G310:AD312" si="77">G311</f>
        <v>0</v>
      </c>
      <c r="H310" s="36">
        <f t="shared" si="76"/>
        <v>0</v>
      </c>
      <c r="I310" s="37">
        <f t="shared" si="77"/>
        <v>0</v>
      </c>
      <c r="J310" s="36">
        <f t="shared" si="72"/>
        <v>0</v>
      </c>
      <c r="K310" s="37">
        <f t="shared" si="77"/>
        <v>0</v>
      </c>
      <c r="L310" s="36">
        <f t="shared" si="69"/>
        <v>0</v>
      </c>
      <c r="M310" s="236">
        <f t="shared" si="77"/>
        <v>0</v>
      </c>
      <c r="N310" s="235">
        <f t="shared" si="70"/>
        <v>0</v>
      </c>
      <c r="O310" s="236">
        <f t="shared" si="77"/>
        <v>0</v>
      </c>
      <c r="P310" s="236">
        <f t="shared" si="77"/>
        <v>0</v>
      </c>
      <c r="Q310" s="236">
        <f t="shared" si="77"/>
        <v>0</v>
      </c>
      <c r="R310" s="235" t="e">
        <f>SUM(#REF!-Q310)</f>
        <v>#REF!</v>
      </c>
      <c r="S310" s="236">
        <f t="shared" si="77"/>
        <v>0</v>
      </c>
      <c r="T310" s="235">
        <f t="shared" si="65"/>
        <v>0</v>
      </c>
      <c r="U310" s="236">
        <f t="shared" si="77"/>
        <v>0</v>
      </c>
      <c r="V310" s="235">
        <f t="shared" si="66"/>
        <v>0</v>
      </c>
      <c r="W310" s="236">
        <f t="shared" si="77"/>
        <v>0</v>
      </c>
      <c r="X310" s="235" t="e">
        <f>SUM(#REF!-W310)</f>
        <v>#REF!</v>
      </c>
      <c r="Y310" s="236">
        <f t="shared" si="77"/>
        <v>0</v>
      </c>
      <c r="Z310" s="235">
        <f t="shared" si="61"/>
        <v>0</v>
      </c>
      <c r="AA310" s="236">
        <f t="shared" si="77"/>
        <v>0</v>
      </c>
      <c r="AB310" s="236">
        <f t="shared" si="77"/>
        <v>0</v>
      </c>
      <c r="AC310" s="200">
        <f t="shared" si="77"/>
        <v>0</v>
      </c>
      <c r="AD310" s="351">
        <f t="shared" si="77"/>
        <v>0</v>
      </c>
      <c r="AE310" s="349"/>
    </row>
    <row r="311" spans="1:31" ht="25.5" hidden="1">
      <c r="A311" s="46" t="s">
        <v>416</v>
      </c>
      <c r="B311" s="258"/>
      <c r="C311" s="72" t="s">
        <v>417</v>
      </c>
      <c r="D311" s="72"/>
      <c r="E311" s="74"/>
      <c r="F311" s="74"/>
      <c r="G311" s="37">
        <f t="shared" si="77"/>
        <v>0</v>
      </c>
      <c r="H311" s="36">
        <f t="shared" si="76"/>
        <v>0</v>
      </c>
      <c r="I311" s="37">
        <f t="shared" si="77"/>
        <v>0</v>
      </c>
      <c r="J311" s="36">
        <f t="shared" si="72"/>
        <v>0</v>
      </c>
      <c r="K311" s="37">
        <f t="shared" si="77"/>
        <v>0</v>
      </c>
      <c r="L311" s="36">
        <f t="shared" si="69"/>
        <v>0</v>
      </c>
      <c r="M311" s="236">
        <f t="shared" si="77"/>
        <v>0</v>
      </c>
      <c r="N311" s="235">
        <f t="shared" si="70"/>
        <v>0</v>
      </c>
      <c r="O311" s="236">
        <f t="shared" si="77"/>
        <v>0</v>
      </c>
      <c r="P311" s="236">
        <f t="shared" si="77"/>
        <v>0</v>
      </c>
      <c r="Q311" s="236">
        <f t="shared" si="77"/>
        <v>0</v>
      </c>
      <c r="R311" s="235" t="e">
        <f>SUM(#REF!-Q311)</f>
        <v>#REF!</v>
      </c>
      <c r="S311" s="236">
        <f t="shared" si="77"/>
        <v>0</v>
      </c>
      <c r="T311" s="235">
        <f t="shared" si="65"/>
        <v>0</v>
      </c>
      <c r="U311" s="236">
        <f t="shared" si="77"/>
        <v>0</v>
      </c>
      <c r="V311" s="235">
        <f t="shared" si="66"/>
        <v>0</v>
      </c>
      <c r="W311" s="236">
        <f t="shared" si="77"/>
        <v>0</v>
      </c>
      <c r="X311" s="235" t="e">
        <f>SUM(#REF!-W311)</f>
        <v>#REF!</v>
      </c>
      <c r="Y311" s="236">
        <f t="shared" si="77"/>
        <v>0</v>
      </c>
      <c r="Z311" s="235">
        <f t="shared" si="61"/>
        <v>0</v>
      </c>
      <c r="AA311" s="236">
        <f t="shared" si="77"/>
        <v>0</v>
      </c>
      <c r="AB311" s="236">
        <f t="shared" si="77"/>
        <v>0</v>
      </c>
      <c r="AC311" s="200">
        <f t="shared" si="77"/>
        <v>0</v>
      </c>
      <c r="AD311" s="351">
        <f t="shared" si="77"/>
        <v>0</v>
      </c>
      <c r="AE311" s="349"/>
    </row>
    <row r="312" spans="1:31" ht="25.5" hidden="1">
      <c r="A312" s="32" t="s">
        <v>748</v>
      </c>
      <c r="B312" s="258"/>
      <c r="C312" s="72"/>
      <c r="D312" s="72" t="s">
        <v>50</v>
      </c>
      <c r="E312" s="74"/>
      <c r="F312" s="74"/>
      <c r="G312" s="37">
        <f t="shared" si="77"/>
        <v>0</v>
      </c>
      <c r="H312" s="36">
        <f t="shared" si="76"/>
        <v>0</v>
      </c>
      <c r="I312" s="37">
        <f t="shared" si="77"/>
        <v>0</v>
      </c>
      <c r="J312" s="36">
        <f t="shared" si="72"/>
        <v>0</v>
      </c>
      <c r="K312" s="37">
        <f t="shared" si="77"/>
        <v>0</v>
      </c>
      <c r="L312" s="36">
        <f t="shared" si="69"/>
        <v>0</v>
      </c>
      <c r="M312" s="236">
        <f t="shared" si="77"/>
        <v>0</v>
      </c>
      <c r="N312" s="235">
        <f t="shared" si="70"/>
        <v>0</v>
      </c>
      <c r="O312" s="236">
        <f t="shared" si="77"/>
        <v>0</v>
      </c>
      <c r="P312" s="236">
        <f t="shared" si="77"/>
        <v>0</v>
      </c>
      <c r="Q312" s="236">
        <f t="shared" si="77"/>
        <v>0</v>
      </c>
      <c r="R312" s="235" t="e">
        <f>SUM(#REF!-Q312)</f>
        <v>#REF!</v>
      </c>
      <c r="S312" s="236">
        <f t="shared" si="77"/>
        <v>0</v>
      </c>
      <c r="T312" s="235">
        <f t="shared" si="65"/>
        <v>0</v>
      </c>
      <c r="U312" s="236">
        <f t="shared" si="77"/>
        <v>0</v>
      </c>
      <c r="V312" s="235">
        <f t="shared" si="66"/>
        <v>0</v>
      </c>
      <c r="W312" s="236">
        <f t="shared" si="77"/>
        <v>0</v>
      </c>
      <c r="X312" s="235" t="e">
        <f>SUM(#REF!-W312)</f>
        <v>#REF!</v>
      </c>
      <c r="Y312" s="236">
        <f t="shared" si="77"/>
        <v>0</v>
      </c>
      <c r="Z312" s="235">
        <f t="shared" si="61"/>
        <v>0</v>
      </c>
      <c r="AA312" s="236">
        <f t="shared" si="77"/>
        <v>0</v>
      </c>
      <c r="AB312" s="236">
        <f t="shared" si="77"/>
        <v>0</v>
      </c>
      <c r="AC312" s="200">
        <f t="shared" si="77"/>
        <v>0</v>
      </c>
      <c r="AD312" s="351">
        <f t="shared" si="77"/>
        <v>0</v>
      </c>
      <c r="AE312" s="349"/>
    </row>
    <row r="313" spans="1:31" hidden="1">
      <c r="A313" s="32" t="s">
        <v>749</v>
      </c>
      <c r="B313" s="258"/>
      <c r="C313" s="258"/>
      <c r="D313" s="72" t="s">
        <v>52</v>
      </c>
      <c r="E313" s="74"/>
      <c r="F313" s="74"/>
      <c r="G313" s="37">
        <v>0</v>
      </c>
      <c r="H313" s="36">
        <f t="shared" si="76"/>
        <v>0</v>
      </c>
      <c r="I313" s="37">
        <v>0</v>
      </c>
      <c r="J313" s="36">
        <f t="shared" si="72"/>
        <v>0</v>
      </c>
      <c r="K313" s="37">
        <v>0</v>
      </c>
      <c r="L313" s="36">
        <f t="shared" si="69"/>
        <v>0</v>
      </c>
      <c r="M313" s="236">
        <v>0</v>
      </c>
      <c r="N313" s="235">
        <f t="shared" si="70"/>
        <v>0</v>
      </c>
      <c r="O313" s="236">
        <v>0</v>
      </c>
      <c r="P313" s="236">
        <v>0</v>
      </c>
      <c r="Q313" s="236">
        <v>0</v>
      </c>
      <c r="R313" s="235" t="e">
        <f>SUM(#REF!-Q313)</f>
        <v>#REF!</v>
      </c>
      <c r="S313" s="236">
        <v>0</v>
      </c>
      <c r="T313" s="235">
        <f t="shared" si="65"/>
        <v>0</v>
      </c>
      <c r="U313" s="236">
        <v>0</v>
      </c>
      <c r="V313" s="235">
        <f t="shared" si="66"/>
        <v>0</v>
      </c>
      <c r="W313" s="236">
        <v>0</v>
      </c>
      <c r="X313" s="235" t="e">
        <f>SUM(#REF!-W313)</f>
        <v>#REF!</v>
      </c>
      <c r="Y313" s="236">
        <v>0</v>
      </c>
      <c r="Z313" s="235">
        <f t="shared" si="61"/>
        <v>0</v>
      </c>
      <c r="AA313" s="236">
        <v>0</v>
      </c>
      <c r="AB313" s="236">
        <v>0</v>
      </c>
      <c r="AC313" s="200">
        <v>0</v>
      </c>
      <c r="AD313" s="351">
        <v>0</v>
      </c>
      <c r="AE313" s="349"/>
    </row>
    <row r="314" spans="1:31" ht="12" customHeight="1">
      <c r="A314" s="32" t="s">
        <v>420</v>
      </c>
      <c r="B314" s="258" t="s">
        <v>539</v>
      </c>
      <c r="C314" s="258"/>
      <c r="D314" s="258"/>
      <c r="E314" s="257" t="e">
        <f>E320+#REF!+#REF!</f>
        <v>#REF!</v>
      </c>
      <c r="F314" s="257" t="e">
        <f>F320+#REF!+#REF!</f>
        <v>#REF!</v>
      </c>
      <c r="G314" s="200">
        <f>G315+G319+G323</f>
        <v>366.5</v>
      </c>
      <c r="H314" s="36">
        <f t="shared" si="76"/>
        <v>0</v>
      </c>
      <c r="I314" s="200">
        <f>I315+I319+I323</f>
        <v>366.5</v>
      </c>
      <c r="J314" s="36">
        <f t="shared" si="72"/>
        <v>0</v>
      </c>
      <c r="K314" s="200">
        <f>K315+K319+K323</f>
        <v>366.5</v>
      </c>
      <c r="L314" s="36">
        <f t="shared" si="69"/>
        <v>0</v>
      </c>
      <c r="M314" s="236">
        <f>M315+M319+M323</f>
        <v>366.5</v>
      </c>
      <c r="N314" s="235">
        <f t="shared" si="70"/>
        <v>0</v>
      </c>
      <c r="O314" s="236">
        <f>O315+O319+O323</f>
        <v>366.5</v>
      </c>
      <c r="P314" s="236">
        <f>P315+P319+P323</f>
        <v>0</v>
      </c>
      <c r="Q314" s="236">
        <f>Q315+Q319+Q323</f>
        <v>366.5</v>
      </c>
      <c r="R314" s="235" t="e">
        <f>SUM(#REF!-Q314)</f>
        <v>#REF!</v>
      </c>
      <c r="S314" s="236">
        <f>S315+S319+S323</f>
        <v>366.5</v>
      </c>
      <c r="T314" s="235">
        <f t="shared" si="65"/>
        <v>0</v>
      </c>
      <c r="U314" s="236">
        <f>U315+U319+U323</f>
        <v>366.5</v>
      </c>
      <c r="V314" s="235">
        <f t="shared" si="66"/>
        <v>32.399999999999977</v>
      </c>
      <c r="W314" s="236">
        <f>W315+W319+W323</f>
        <v>398.9</v>
      </c>
      <c r="X314" s="235" t="e">
        <f>SUM(#REF!-W314)</f>
        <v>#REF!</v>
      </c>
      <c r="Y314" s="236">
        <f>Y315+Y319+Y323</f>
        <v>615.9</v>
      </c>
      <c r="Z314" s="235">
        <f t="shared" si="61"/>
        <v>7.6999999999999318</v>
      </c>
      <c r="AA314" s="236">
        <f>AA315+AA319+AA323</f>
        <v>623.59999999999991</v>
      </c>
      <c r="AB314" s="236">
        <f>AB315+AB319+AB323</f>
        <v>496.3</v>
      </c>
      <c r="AC314" s="200">
        <f>AC315+AC319+AC323</f>
        <v>871.5</v>
      </c>
      <c r="AD314" s="351">
        <f>AD315+AD319+AD323</f>
        <v>727</v>
      </c>
      <c r="AE314" s="349">
        <f t="shared" si="60"/>
        <v>83.419391853126797</v>
      </c>
    </row>
    <row r="315" spans="1:31" ht="0.75" hidden="1" customHeight="1">
      <c r="A315" s="43" t="s">
        <v>39</v>
      </c>
      <c r="B315" s="258"/>
      <c r="C315" s="72" t="s">
        <v>40</v>
      </c>
      <c r="D315" s="258"/>
      <c r="E315" s="257"/>
      <c r="F315" s="257"/>
      <c r="G315" s="200">
        <f t="shared" ref="G315:AD317" si="78">G316</f>
        <v>50</v>
      </c>
      <c r="H315" s="36">
        <f t="shared" si="76"/>
        <v>0</v>
      </c>
      <c r="I315" s="200">
        <f t="shared" si="78"/>
        <v>50</v>
      </c>
      <c r="J315" s="36">
        <f t="shared" si="72"/>
        <v>0</v>
      </c>
      <c r="K315" s="200">
        <f t="shared" si="78"/>
        <v>50</v>
      </c>
      <c r="L315" s="36">
        <f t="shared" si="69"/>
        <v>0</v>
      </c>
      <c r="M315" s="236">
        <f t="shared" si="78"/>
        <v>50</v>
      </c>
      <c r="N315" s="235">
        <f t="shared" si="70"/>
        <v>0</v>
      </c>
      <c r="O315" s="236">
        <f t="shared" si="78"/>
        <v>50</v>
      </c>
      <c r="P315" s="236">
        <f t="shared" si="78"/>
        <v>0</v>
      </c>
      <c r="Q315" s="236">
        <f t="shared" si="78"/>
        <v>50</v>
      </c>
      <c r="R315" s="235" t="e">
        <f>SUM(#REF!-Q315)</f>
        <v>#REF!</v>
      </c>
      <c r="S315" s="236">
        <f t="shared" si="78"/>
        <v>50</v>
      </c>
      <c r="T315" s="235">
        <f t="shared" si="65"/>
        <v>0</v>
      </c>
      <c r="U315" s="236">
        <f t="shared" si="78"/>
        <v>50</v>
      </c>
      <c r="V315" s="235">
        <f t="shared" si="66"/>
        <v>0</v>
      </c>
      <c r="W315" s="236">
        <f t="shared" si="78"/>
        <v>50</v>
      </c>
      <c r="X315" s="235" t="e">
        <f>SUM(#REF!-W315)</f>
        <v>#REF!</v>
      </c>
      <c r="Y315" s="236">
        <f t="shared" si="78"/>
        <v>50</v>
      </c>
      <c r="Z315" s="235">
        <f t="shared" si="61"/>
        <v>0</v>
      </c>
      <c r="AA315" s="236">
        <f t="shared" si="78"/>
        <v>50</v>
      </c>
      <c r="AB315" s="236">
        <f t="shared" si="78"/>
        <v>0</v>
      </c>
      <c r="AC315" s="200">
        <f t="shared" si="78"/>
        <v>0</v>
      </c>
      <c r="AD315" s="351">
        <f t="shared" si="78"/>
        <v>0</v>
      </c>
      <c r="AE315" s="349"/>
    </row>
    <row r="316" spans="1:31" hidden="1">
      <c r="A316" s="46" t="s">
        <v>422</v>
      </c>
      <c r="B316" s="258"/>
      <c r="C316" s="27" t="s">
        <v>423</v>
      </c>
      <c r="D316" s="72"/>
      <c r="E316" s="257"/>
      <c r="F316" s="257"/>
      <c r="G316" s="200">
        <f t="shared" si="78"/>
        <v>50</v>
      </c>
      <c r="H316" s="36">
        <f t="shared" si="76"/>
        <v>0</v>
      </c>
      <c r="I316" s="200">
        <f t="shared" si="78"/>
        <v>50</v>
      </c>
      <c r="J316" s="36">
        <f t="shared" si="72"/>
        <v>0</v>
      </c>
      <c r="K316" s="200">
        <f t="shared" si="78"/>
        <v>50</v>
      </c>
      <c r="L316" s="36">
        <f t="shared" si="69"/>
        <v>0</v>
      </c>
      <c r="M316" s="236">
        <f t="shared" si="78"/>
        <v>50</v>
      </c>
      <c r="N316" s="235">
        <f t="shared" si="70"/>
        <v>0</v>
      </c>
      <c r="O316" s="236">
        <f t="shared" si="78"/>
        <v>50</v>
      </c>
      <c r="P316" s="236">
        <f t="shared" si="78"/>
        <v>0</v>
      </c>
      <c r="Q316" s="236">
        <f t="shared" si="78"/>
        <v>50</v>
      </c>
      <c r="R316" s="235" t="e">
        <f>SUM(#REF!-Q316)</f>
        <v>#REF!</v>
      </c>
      <c r="S316" s="236">
        <f t="shared" si="78"/>
        <v>50</v>
      </c>
      <c r="T316" s="235">
        <f t="shared" si="65"/>
        <v>0</v>
      </c>
      <c r="U316" s="236">
        <f t="shared" si="78"/>
        <v>50</v>
      </c>
      <c r="V316" s="235">
        <f t="shared" si="66"/>
        <v>0</v>
      </c>
      <c r="W316" s="236">
        <f t="shared" si="78"/>
        <v>50</v>
      </c>
      <c r="X316" s="235" t="e">
        <f>SUM(#REF!-W316)</f>
        <v>#REF!</v>
      </c>
      <c r="Y316" s="236">
        <f t="shared" si="78"/>
        <v>50</v>
      </c>
      <c r="Z316" s="235">
        <f t="shared" si="61"/>
        <v>0</v>
      </c>
      <c r="AA316" s="236">
        <f t="shared" si="78"/>
        <v>50</v>
      </c>
      <c r="AB316" s="236">
        <f t="shared" si="78"/>
        <v>0</v>
      </c>
      <c r="AC316" s="200">
        <f t="shared" si="78"/>
        <v>0</v>
      </c>
      <c r="AD316" s="351">
        <f t="shared" si="78"/>
        <v>0</v>
      </c>
      <c r="AE316" s="349"/>
    </row>
    <row r="317" spans="1:31" ht="25.5" hidden="1">
      <c r="A317" s="49" t="s">
        <v>339</v>
      </c>
      <c r="B317" s="258"/>
      <c r="C317" s="76"/>
      <c r="D317" s="72" t="s">
        <v>340</v>
      </c>
      <c r="E317" s="257"/>
      <c r="F317" s="257"/>
      <c r="G317" s="200">
        <f t="shared" si="78"/>
        <v>50</v>
      </c>
      <c r="H317" s="36">
        <f t="shared" si="76"/>
        <v>0</v>
      </c>
      <c r="I317" s="200">
        <f t="shared" si="78"/>
        <v>50</v>
      </c>
      <c r="J317" s="36">
        <f t="shared" si="72"/>
        <v>0</v>
      </c>
      <c r="K317" s="200">
        <f t="shared" si="78"/>
        <v>50</v>
      </c>
      <c r="L317" s="36">
        <f t="shared" si="69"/>
        <v>0</v>
      </c>
      <c r="M317" s="236">
        <f t="shared" si="78"/>
        <v>50</v>
      </c>
      <c r="N317" s="235">
        <f t="shared" si="70"/>
        <v>0</v>
      </c>
      <c r="O317" s="236">
        <f t="shared" si="78"/>
        <v>50</v>
      </c>
      <c r="P317" s="236">
        <f t="shared" si="78"/>
        <v>0</v>
      </c>
      <c r="Q317" s="236">
        <f t="shared" si="78"/>
        <v>50</v>
      </c>
      <c r="R317" s="235" t="e">
        <f>SUM(#REF!-Q317)</f>
        <v>#REF!</v>
      </c>
      <c r="S317" s="236">
        <f t="shared" si="78"/>
        <v>50</v>
      </c>
      <c r="T317" s="235">
        <f t="shared" si="65"/>
        <v>0</v>
      </c>
      <c r="U317" s="236">
        <f t="shared" si="78"/>
        <v>50</v>
      </c>
      <c r="V317" s="235">
        <f t="shared" si="66"/>
        <v>0</v>
      </c>
      <c r="W317" s="236">
        <f t="shared" si="78"/>
        <v>50</v>
      </c>
      <c r="X317" s="235" t="e">
        <f>SUM(#REF!-W317)</f>
        <v>#REF!</v>
      </c>
      <c r="Y317" s="236">
        <f t="shared" si="78"/>
        <v>50</v>
      </c>
      <c r="Z317" s="235">
        <f t="shared" si="61"/>
        <v>0</v>
      </c>
      <c r="AA317" s="236">
        <f t="shared" si="78"/>
        <v>50</v>
      </c>
      <c r="AB317" s="236">
        <f t="shared" si="78"/>
        <v>0</v>
      </c>
      <c r="AC317" s="200">
        <f t="shared" si="78"/>
        <v>0</v>
      </c>
      <c r="AD317" s="351">
        <f t="shared" si="78"/>
        <v>0</v>
      </c>
      <c r="AE317" s="349"/>
    </row>
    <row r="318" spans="1:31" ht="25.5" hidden="1">
      <c r="A318" s="32" t="s">
        <v>341</v>
      </c>
      <c r="B318" s="258"/>
      <c r="C318" s="76"/>
      <c r="D318" s="72" t="s">
        <v>342</v>
      </c>
      <c r="E318" s="257"/>
      <c r="F318" s="257"/>
      <c r="G318" s="200">
        <f>SUM('прил3 '!I248)</f>
        <v>50</v>
      </c>
      <c r="H318" s="36">
        <f t="shared" si="76"/>
        <v>0</v>
      </c>
      <c r="I318" s="200">
        <f>SUM('прил3 '!K248)</f>
        <v>50</v>
      </c>
      <c r="J318" s="36">
        <f t="shared" si="72"/>
        <v>0</v>
      </c>
      <c r="K318" s="200">
        <f>SUM('прил3 '!M248)</f>
        <v>50</v>
      </c>
      <c r="L318" s="36">
        <f t="shared" si="69"/>
        <v>0</v>
      </c>
      <c r="M318" s="236">
        <f>SUM('прил3 '!O248)</f>
        <v>50</v>
      </c>
      <c r="N318" s="235">
        <f t="shared" si="70"/>
        <v>0</v>
      </c>
      <c r="O318" s="236">
        <f>SUM('прил3 '!Q248)</f>
        <v>50</v>
      </c>
      <c r="P318" s="236">
        <f>SUM('прил3 '!R248)</f>
        <v>0</v>
      </c>
      <c r="Q318" s="236">
        <f>SUM('прил3 '!S248)</f>
        <v>50</v>
      </c>
      <c r="R318" s="235" t="e">
        <f>SUM(#REF!-Q318)</f>
        <v>#REF!</v>
      </c>
      <c r="S318" s="236">
        <f>SUM('прил3 '!U248)</f>
        <v>50</v>
      </c>
      <c r="T318" s="235">
        <f t="shared" si="65"/>
        <v>0</v>
      </c>
      <c r="U318" s="236">
        <f>SUM('прил3 '!W248)</f>
        <v>50</v>
      </c>
      <c r="V318" s="235">
        <f t="shared" si="66"/>
        <v>0</v>
      </c>
      <c r="W318" s="236">
        <f>SUM('прил3 '!Y248)</f>
        <v>50</v>
      </c>
      <c r="X318" s="235" t="e">
        <f>SUM(#REF!-W318)</f>
        <v>#REF!</v>
      </c>
      <c r="Y318" s="236">
        <f>SUM('прил3 '!AA248)</f>
        <v>50</v>
      </c>
      <c r="Z318" s="235">
        <f t="shared" si="61"/>
        <v>0</v>
      </c>
      <c r="AA318" s="236">
        <f>SUM('прил3 '!AC248)</f>
        <v>50</v>
      </c>
      <c r="AB318" s="236">
        <f>SUM('прил3 '!AD248)</f>
        <v>0</v>
      </c>
      <c r="AC318" s="200">
        <f>SUM('прил3 '!AE248)</f>
        <v>0</v>
      </c>
      <c r="AD318" s="351">
        <f>SUM('прил3 '!AF248)</f>
        <v>0</v>
      </c>
      <c r="AE318" s="349"/>
    </row>
    <row r="319" spans="1:31" ht="38.25">
      <c r="A319" s="43" t="s">
        <v>628</v>
      </c>
      <c r="B319" s="258"/>
      <c r="C319" s="246" t="s">
        <v>424</v>
      </c>
      <c r="D319" s="72"/>
      <c r="E319" s="257"/>
      <c r="F319" s="257"/>
      <c r="G319" s="199">
        <f t="shared" ref="G319:AD320" si="79">G320</f>
        <v>100</v>
      </c>
      <c r="H319" s="36">
        <f t="shared" si="76"/>
        <v>0</v>
      </c>
      <c r="I319" s="199">
        <f t="shared" si="79"/>
        <v>100</v>
      </c>
      <c r="J319" s="36">
        <f t="shared" si="72"/>
        <v>0</v>
      </c>
      <c r="K319" s="199">
        <f t="shared" si="79"/>
        <v>100</v>
      </c>
      <c r="L319" s="36">
        <f t="shared" si="69"/>
        <v>0</v>
      </c>
      <c r="M319" s="237">
        <f t="shared" si="79"/>
        <v>100</v>
      </c>
      <c r="N319" s="235">
        <f t="shared" si="70"/>
        <v>0</v>
      </c>
      <c r="O319" s="237">
        <f t="shared" si="79"/>
        <v>100</v>
      </c>
      <c r="P319" s="237">
        <f t="shared" si="79"/>
        <v>0</v>
      </c>
      <c r="Q319" s="237">
        <f t="shared" si="79"/>
        <v>100</v>
      </c>
      <c r="R319" s="235" t="e">
        <f>SUM(#REF!-Q319)</f>
        <v>#REF!</v>
      </c>
      <c r="S319" s="237">
        <f t="shared" si="79"/>
        <v>100</v>
      </c>
      <c r="T319" s="235">
        <f t="shared" si="65"/>
        <v>0</v>
      </c>
      <c r="U319" s="237">
        <f t="shared" si="79"/>
        <v>100</v>
      </c>
      <c r="V319" s="235">
        <f t="shared" si="66"/>
        <v>0</v>
      </c>
      <c r="W319" s="237">
        <f t="shared" si="79"/>
        <v>100</v>
      </c>
      <c r="X319" s="235" t="e">
        <f>SUM(#REF!-W319)</f>
        <v>#REF!</v>
      </c>
      <c r="Y319" s="237">
        <f t="shared" si="79"/>
        <v>100</v>
      </c>
      <c r="Z319" s="235">
        <f t="shared" si="61"/>
        <v>0</v>
      </c>
      <c r="AA319" s="237">
        <f t="shared" si="79"/>
        <v>100</v>
      </c>
      <c r="AB319" s="237">
        <f t="shared" si="79"/>
        <v>0</v>
      </c>
      <c r="AC319" s="199">
        <f t="shared" si="79"/>
        <v>100</v>
      </c>
      <c r="AD319" s="199">
        <f t="shared" si="79"/>
        <v>0</v>
      </c>
      <c r="AE319" s="349">
        <f t="shared" si="60"/>
        <v>0</v>
      </c>
    </row>
    <row r="320" spans="1:31" ht="25.5">
      <c r="A320" s="43" t="s">
        <v>640</v>
      </c>
      <c r="B320" s="258"/>
      <c r="C320" s="246" t="s">
        <v>425</v>
      </c>
      <c r="D320" s="72"/>
      <c r="E320" s="257" t="e">
        <f>E321</f>
        <v>#REF!</v>
      </c>
      <c r="F320" s="257" t="e">
        <f>F321</f>
        <v>#REF!</v>
      </c>
      <c r="G320" s="200">
        <f t="shared" si="79"/>
        <v>100</v>
      </c>
      <c r="H320" s="36">
        <f t="shared" si="76"/>
        <v>0</v>
      </c>
      <c r="I320" s="200">
        <f t="shared" si="79"/>
        <v>100</v>
      </c>
      <c r="J320" s="36">
        <f t="shared" si="72"/>
        <v>0</v>
      </c>
      <c r="K320" s="200">
        <f t="shared" si="79"/>
        <v>100</v>
      </c>
      <c r="L320" s="36">
        <f t="shared" si="69"/>
        <v>0</v>
      </c>
      <c r="M320" s="236">
        <f t="shared" si="79"/>
        <v>100</v>
      </c>
      <c r="N320" s="235">
        <f t="shared" si="70"/>
        <v>0</v>
      </c>
      <c r="O320" s="236">
        <f t="shared" si="79"/>
        <v>100</v>
      </c>
      <c r="P320" s="236">
        <f t="shared" si="79"/>
        <v>0</v>
      </c>
      <c r="Q320" s="236">
        <f t="shared" si="79"/>
        <v>100</v>
      </c>
      <c r="R320" s="235" t="e">
        <f>SUM(#REF!-Q320)</f>
        <v>#REF!</v>
      </c>
      <c r="S320" s="236">
        <f t="shared" si="79"/>
        <v>100</v>
      </c>
      <c r="T320" s="235">
        <f t="shared" si="65"/>
        <v>0</v>
      </c>
      <c r="U320" s="236">
        <f t="shared" si="79"/>
        <v>100</v>
      </c>
      <c r="V320" s="235">
        <f t="shared" si="66"/>
        <v>0</v>
      </c>
      <c r="W320" s="236">
        <f t="shared" si="79"/>
        <v>100</v>
      </c>
      <c r="X320" s="235" t="e">
        <f>SUM(#REF!-W320)</f>
        <v>#REF!</v>
      </c>
      <c r="Y320" s="236">
        <f t="shared" si="79"/>
        <v>100</v>
      </c>
      <c r="Z320" s="235">
        <f t="shared" si="61"/>
        <v>0</v>
      </c>
      <c r="AA320" s="236">
        <f t="shared" si="79"/>
        <v>100</v>
      </c>
      <c r="AB320" s="236">
        <f t="shared" si="79"/>
        <v>0</v>
      </c>
      <c r="AC320" s="200">
        <f t="shared" si="79"/>
        <v>100</v>
      </c>
      <c r="AD320" s="351">
        <f t="shared" si="79"/>
        <v>0</v>
      </c>
      <c r="AE320" s="349">
        <f t="shared" si="60"/>
        <v>0</v>
      </c>
    </row>
    <row r="321" spans="1:31">
      <c r="A321" s="49" t="s">
        <v>354</v>
      </c>
      <c r="B321" s="258"/>
      <c r="C321" s="72"/>
      <c r="D321" s="72" t="s">
        <v>355</v>
      </c>
      <c r="E321" s="257" t="e">
        <f>#REF!</f>
        <v>#REF!</v>
      </c>
      <c r="F321" s="257" t="e">
        <f>#REF!</f>
        <v>#REF!</v>
      </c>
      <c r="G321" s="200">
        <f>SUM('прил3 '!I251)</f>
        <v>100</v>
      </c>
      <c r="H321" s="36">
        <f t="shared" si="76"/>
        <v>0</v>
      </c>
      <c r="I321" s="200">
        <f>SUM('прил3 '!K251)</f>
        <v>100</v>
      </c>
      <c r="J321" s="36">
        <f t="shared" si="72"/>
        <v>0</v>
      </c>
      <c r="K321" s="200">
        <f>SUM('прил3 '!M251)</f>
        <v>100</v>
      </c>
      <c r="L321" s="36">
        <f t="shared" si="69"/>
        <v>0</v>
      </c>
      <c r="M321" s="236">
        <f>SUM('прил3 '!O251)</f>
        <v>100</v>
      </c>
      <c r="N321" s="235">
        <f t="shared" si="70"/>
        <v>0</v>
      </c>
      <c r="O321" s="236">
        <f>SUM('прил3 '!Q251)</f>
        <v>100</v>
      </c>
      <c r="P321" s="236">
        <f>SUM('прил3 '!R251)</f>
        <v>0</v>
      </c>
      <c r="Q321" s="236">
        <f>SUM('прил3 '!S251)</f>
        <v>100</v>
      </c>
      <c r="R321" s="235" t="e">
        <f>SUM(#REF!-Q321)</f>
        <v>#REF!</v>
      </c>
      <c r="S321" s="236">
        <f>SUM('прил3 '!U251)</f>
        <v>100</v>
      </c>
      <c r="T321" s="235">
        <f t="shared" si="65"/>
        <v>0</v>
      </c>
      <c r="U321" s="236">
        <f>SUM('прил3 '!W251)</f>
        <v>100</v>
      </c>
      <c r="V321" s="235">
        <f t="shared" si="66"/>
        <v>0</v>
      </c>
      <c r="W321" s="236">
        <f>SUM('прил3 '!Y251)</f>
        <v>100</v>
      </c>
      <c r="X321" s="235" t="e">
        <f>SUM(#REF!-W321)</f>
        <v>#REF!</v>
      </c>
      <c r="Y321" s="236">
        <f>SUM('прил3 '!AA251)</f>
        <v>100</v>
      </c>
      <c r="Z321" s="235">
        <f t="shared" si="61"/>
        <v>0</v>
      </c>
      <c r="AA321" s="236">
        <f>SUM('прил3 '!AC251)</f>
        <v>100</v>
      </c>
      <c r="AB321" s="236">
        <f>SUM('прил3 '!AD251)</f>
        <v>0</v>
      </c>
      <c r="AC321" s="200">
        <f>SUM('прил3 '!AE251)</f>
        <v>100</v>
      </c>
      <c r="AD321" s="351">
        <f>SUM('прил3 '!AF251)</f>
        <v>0</v>
      </c>
      <c r="AE321" s="349">
        <f t="shared" si="60"/>
        <v>0</v>
      </c>
    </row>
    <row r="322" spans="1:31" ht="38.25">
      <c r="A322" s="46" t="s">
        <v>43</v>
      </c>
      <c r="B322" s="258"/>
      <c r="C322" s="72"/>
      <c r="D322" s="72" t="s">
        <v>44</v>
      </c>
      <c r="E322" s="257"/>
      <c r="F322" s="257"/>
      <c r="G322" s="200">
        <f>SUM('прил3 '!I252)</f>
        <v>100</v>
      </c>
      <c r="H322" s="36">
        <f t="shared" si="76"/>
        <v>0</v>
      </c>
      <c r="I322" s="200">
        <f>SUM('прил3 '!K252)</f>
        <v>100</v>
      </c>
      <c r="J322" s="36">
        <f t="shared" si="72"/>
        <v>0</v>
      </c>
      <c r="K322" s="200">
        <f>SUM('прил3 '!M252)</f>
        <v>100</v>
      </c>
      <c r="L322" s="36">
        <f t="shared" si="69"/>
        <v>0</v>
      </c>
      <c r="M322" s="236">
        <f>SUM('прил3 '!O252)</f>
        <v>100</v>
      </c>
      <c r="N322" s="235">
        <f t="shared" si="70"/>
        <v>0</v>
      </c>
      <c r="O322" s="236">
        <f>SUM('прил3 '!Q252)</f>
        <v>100</v>
      </c>
      <c r="P322" s="236">
        <f>SUM('прил3 '!R252)</f>
        <v>0</v>
      </c>
      <c r="Q322" s="236">
        <f>SUM('прил3 '!S252)</f>
        <v>100</v>
      </c>
      <c r="R322" s="235" t="e">
        <f>SUM(#REF!-Q322)</f>
        <v>#REF!</v>
      </c>
      <c r="S322" s="236">
        <f>SUM('прил3 '!U252)</f>
        <v>100</v>
      </c>
      <c r="T322" s="235">
        <f t="shared" si="65"/>
        <v>0</v>
      </c>
      <c r="U322" s="236">
        <f>SUM('прил3 '!W252)</f>
        <v>100</v>
      </c>
      <c r="V322" s="235">
        <f t="shared" si="66"/>
        <v>0</v>
      </c>
      <c r="W322" s="236">
        <f>SUM('прил3 '!Y252)</f>
        <v>100</v>
      </c>
      <c r="X322" s="235" t="e">
        <f>SUM(#REF!-W322)</f>
        <v>#REF!</v>
      </c>
      <c r="Y322" s="236">
        <f>SUM('прил3 '!AA252)</f>
        <v>100</v>
      </c>
      <c r="Z322" s="235">
        <f t="shared" si="61"/>
        <v>0</v>
      </c>
      <c r="AA322" s="236">
        <f>SUM('прил3 '!AC252)</f>
        <v>100</v>
      </c>
      <c r="AB322" s="236">
        <f>SUM('прил3 '!AD252)</f>
        <v>0</v>
      </c>
      <c r="AC322" s="200">
        <f>SUM('прил3 '!AE252)</f>
        <v>100</v>
      </c>
      <c r="AD322" s="351">
        <f>SUM('прил3 '!AF252)</f>
        <v>0</v>
      </c>
      <c r="AE322" s="349">
        <f t="shared" si="60"/>
        <v>0</v>
      </c>
    </row>
    <row r="323" spans="1:31" ht="45" customHeight="1">
      <c r="A323" s="31" t="s">
        <v>613</v>
      </c>
      <c r="B323" s="258"/>
      <c r="C323" s="72" t="s">
        <v>615</v>
      </c>
      <c r="D323" s="72"/>
      <c r="E323" s="257"/>
      <c r="F323" s="257"/>
      <c r="G323" s="200">
        <f>SUM(G324)</f>
        <v>216.5</v>
      </c>
      <c r="H323" s="36">
        <f t="shared" si="76"/>
        <v>0</v>
      </c>
      <c r="I323" s="200">
        <f t="shared" ref="I323:AD324" si="80">SUM(I324)</f>
        <v>216.5</v>
      </c>
      <c r="J323" s="36">
        <f t="shared" si="72"/>
        <v>0</v>
      </c>
      <c r="K323" s="200">
        <f t="shared" si="80"/>
        <v>216.5</v>
      </c>
      <c r="L323" s="36">
        <f t="shared" si="69"/>
        <v>0</v>
      </c>
      <c r="M323" s="236">
        <f t="shared" si="80"/>
        <v>216.5</v>
      </c>
      <c r="N323" s="235">
        <f t="shared" si="70"/>
        <v>0</v>
      </c>
      <c r="O323" s="236">
        <f t="shared" si="80"/>
        <v>216.5</v>
      </c>
      <c r="P323" s="236">
        <f t="shared" si="80"/>
        <v>0</v>
      </c>
      <c r="Q323" s="236">
        <f t="shared" si="80"/>
        <v>216.5</v>
      </c>
      <c r="R323" s="235" t="e">
        <f>SUM(#REF!-Q323)</f>
        <v>#REF!</v>
      </c>
      <c r="S323" s="236">
        <f t="shared" si="80"/>
        <v>216.5</v>
      </c>
      <c r="T323" s="235">
        <f t="shared" si="65"/>
        <v>0</v>
      </c>
      <c r="U323" s="236">
        <f t="shared" si="80"/>
        <v>216.5</v>
      </c>
      <c r="V323" s="235">
        <f t="shared" si="66"/>
        <v>32.400000000000006</v>
      </c>
      <c r="W323" s="236">
        <f>SUM(W324+W328)</f>
        <v>248.9</v>
      </c>
      <c r="X323" s="235" t="e">
        <f>SUM(#REF!-W323)</f>
        <v>#REF!</v>
      </c>
      <c r="Y323" s="236">
        <f>SUM(Y324+Y328+Y326)</f>
        <v>465.9</v>
      </c>
      <c r="Z323" s="235">
        <f t="shared" si="61"/>
        <v>7.6999999999999886</v>
      </c>
      <c r="AA323" s="236">
        <f>SUM(AA324+AA328+AA326)</f>
        <v>473.59999999999997</v>
      </c>
      <c r="AB323" s="236">
        <f>SUM(AB324+AB328+AB326)</f>
        <v>496.3</v>
      </c>
      <c r="AC323" s="200">
        <f>SUM(AC324+AC328+AC326)</f>
        <v>771.5</v>
      </c>
      <c r="AD323" s="351">
        <f>SUM(AD324+AD328+AD326)</f>
        <v>727</v>
      </c>
      <c r="AE323" s="349">
        <f t="shared" si="60"/>
        <v>94.23201555411535</v>
      </c>
    </row>
    <row r="324" spans="1:31" ht="25.5">
      <c r="A324" s="53" t="s">
        <v>339</v>
      </c>
      <c r="B324" s="258"/>
      <c r="C324" s="72" t="s">
        <v>615</v>
      </c>
      <c r="D324" s="72" t="s">
        <v>340</v>
      </c>
      <c r="E324" s="257"/>
      <c r="F324" s="257"/>
      <c r="G324" s="200">
        <f>SUM(G325)</f>
        <v>216.5</v>
      </c>
      <c r="H324" s="36">
        <f t="shared" si="76"/>
        <v>0</v>
      </c>
      <c r="I324" s="200">
        <f t="shared" si="80"/>
        <v>216.5</v>
      </c>
      <c r="J324" s="36">
        <f t="shared" si="72"/>
        <v>0</v>
      </c>
      <c r="K324" s="200">
        <f t="shared" si="80"/>
        <v>216.5</v>
      </c>
      <c r="L324" s="36">
        <f t="shared" si="69"/>
        <v>0</v>
      </c>
      <c r="M324" s="236">
        <f t="shared" si="80"/>
        <v>216.5</v>
      </c>
      <c r="N324" s="235">
        <f t="shared" si="70"/>
        <v>0</v>
      </c>
      <c r="O324" s="236">
        <f t="shared" si="80"/>
        <v>216.5</v>
      </c>
      <c r="P324" s="236">
        <f t="shared" si="80"/>
        <v>0</v>
      </c>
      <c r="Q324" s="236">
        <f t="shared" si="80"/>
        <v>216.5</v>
      </c>
      <c r="R324" s="235" t="e">
        <f>SUM(#REF!-Q324)</f>
        <v>#REF!</v>
      </c>
      <c r="S324" s="236">
        <f t="shared" si="80"/>
        <v>216.5</v>
      </c>
      <c r="T324" s="235">
        <f t="shared" si="65"/>
        <v>0</v>
      </c>
      <c r="U324" s="236">
        <f t="shared" si="80"/>
        <v>216.5</v>
      </c>
      <c r="V324" s="235">
        <f t="shared" si="66"/>
        <v>0</v>
      </c>
      <c r="W324" s="236">
        <f t="shared" si="80"/>
        <v>216.5</v>
      </c>
      <c r="X324" s="235" t="e">
        <f>SUM(#REF!-W324)</f>
        <v>#REF!</v>
      </c>
      <c r="Y324" s="236">
        <f t="shared" si="80"/>
        <v>271.5</v>
      </c>
      <c r="Z324" s="235">
        <f t="shared" si="61"/>
        <v>7.6999999999999886</v>
      </c>
      <c r="AA324" s="236">
        <f t="shared" si="80"/>
        <v>279.2</v>
      </c>
      <c r="AB324" s="236">
        <f t="shared" si="80"/>
        <v>496.3</v>
      </c>
      <c r="AC324" s="200">
        <f t="shared" si="80"/>
        <v>577.1</v>
      </c>
      <c r="AD324" s="351">
        <f t="shared" si="80"/>
        <v>548.79999999999995</v>
      </c>
      <c r="AE324" s="349">
        <f t="shared" si="60"/>
        <v>95.096170507710951</v>
      </c>
    </row>
    <row r="325" spans="1:31" ht="25.5">
      <c r="A325" s="39" t="s">
        <v>341</v>
      </c>
      <c r="B325" s="258"/>
      <c r="C325" s="72" t="s">
        <v>615</v>
      </c>
      <c r="D325" s="72" t="s">
        <v>342</v>
      </c>
      <c r="E325" s="257"/>
      <c r="F325" s="257"/>
      <c r="G325" s="200">
        <f>SUM('прил3 '!I255)</f>
        <v>216.5</v>
      </c>
      <c r="H325" s="36">
        <f t="shared" si="76"/>
        <v>0</v>
      </c>
      <c r="I325" s="200">
        <f>SUM('прил3 '!K255)</f>
        <v>216.5</v>
      </c>
      <c r="J325" s="36">
        <f t="shared" si="72"/>
        <v>0</v>
      </c>
      <c r="K325" s="200">
        <f>SUM('прил3 '!M255)</f>
        <v>216.5</v>
      </c>
      <c r="L325" s="36">
        <f t="shared" si="69"/>
        <v>0</v>
      </c>
      <c r="M325" s="236">
        <f>SUM('прил3 '!O255)</f>
        <v>216.5</v>
      </c>
      <c r="N325" s="235">
        <f t="shared" si="70"/>
        <v>0</v>
      </c>
      <c r="O325" s="236">
        <f>SUM('прил3 '!Q255)</f>
        <v>216.5</v>
      </c>
      <c r="P325" s="236">
        <f>SUM('прил3 '!R255)</f>
        <v>0</v>
      </c>
      <c r="Q325" s="236">
        <f>SUM('прил3 '!S255)</f>
        <v>216.5</v>
      </c>
      <c r="R325" s="235" t="e">
        <f>SUM(#REF!-Q325)</f>
        <v>#REF!</v>
      </c>
      <c r="S325" s="236">
        <f>SUM('прил3 '!U255)</f>
        <v>216.5</v>
      </c>
      <c r="T325" s="235">
        <f t="shared" si="65"/>
        <v>0</v>
      </c>
      <c r="U325" s="236">
        <f>SUM('прил3 '!W255)</f>
        <v>216.5</v>
      </c>
      <c r="V325" s="235">
        <f t="shared" si="66"/>
        <v>0</v>
      </c>
      <c r="W325" s="236">
        <f>SUM('прил3 '!Y255)</f>
        <v>216.5</v>
      </c>
      <c r="X325" s="235" t="e">
        <f>SUM(#REF!-W325)</f>
        <v>#REF!</v>
      </c>
      <c r="Y325" s="236">
        <f>SUM('прил3 '!AA255)</f>
        <v>271.5</v>
      </c>
      <c r="Z325" s="235">
        <f t="shared" si="61"/>
        <v>7.6999999999999886</v>
      </c>
      <c r="AA325" s="236">
        <f>SUM('прил3 '!AC255)</f>
        <v>279.2</v>
      </c>
      <c r="AB325" s="236">
        <f>SUM('прил3 '!AD255)</f>
        <v>496.3</v>
      </c>
      <c r="AC325" s="200">
        <f>SUM('прил3 '!AE255)</f>
        <v>577.1</v>
      </c>
      <c r="AD325" s="351">
        <f>SUM('прил3 '!AF255)</f>
        <v>548.79999999999995</v>
      </c>
      <c r="AE325" s="349">
        <f t="shared" si="60"/>
        <v>95.096170507710951</v>
      </c>
    </row>
    <row r="326" spans="1:31" ht="25.5">
      <c r="A326" s="39" t="s">
        <v>882</v>
      </c>
      <c r="B326" s="258"/>
      <c r="C326" s="72"/>
      <c r="D326" s="72" t="s">
        <v>50</v>
      </c>
      <c r="E326" s="257"/>
      <c r="F326" s="257"/>
      <c r="G326" s="200"/>
      <c r="H326" s="36"/>
      <c r="I326" s="200"/>
      <c r="J326" s="36"/>
      <c r="K326" s="200"/>
      <c r="L326" s="36"/>
      <c r="M326" s="236"/>
      <c r="N326" s="235"/>
      <c r="O326" s="236"/>
      <c r="P326" s="236"/>
      <c r="Q326" s="236"/>
      <c r="R326" s="235"/>
      <c r="S326" s="236"/>
      <c r="T326" s="235"/>
      <c r="U326" s="236"/>
      <c r="V326" s="235"/>
      <c r="W326" s="236"/>
      <c r="X326" s="235"/>
      <c r="Y326" s="236">
        <f>Y327</f>
        <v>162</v>
      </c>
      <c r="Z326" s="235">
        <f t="shared" si="61"/>
        <v>0</v>
      </c>
      <c r="AA326" s="236">
        <f>AA327</f>
        <v>162</v>
      </c>
      <c r="AB326" s="236">
        <f>AB327</f>
        <v>0</v>
      </c>
      <c r="AC326" s="200">
        <f>AC327</f>
        <v>162</v>
      </c>
      <c r="AD326" s="351">
        <f>AD327</f>
        <v>145.80000000000001</v>
      </c>
      <c r="AE326" s="349">
        <f t="shared" si="60"/>
        <v>90</v>
      </c>
    </row>
    <row r="327" spans="1:31">
      <c r="A327" s="39" t="s">
        <v>749</v>
      </c>
      <c r="B327" s="258"/>
      <c r="C327" s="72"/>
      <c r="D327" s="72" t="s">
        <v>52</v>
      </c>
      <c r="E327" s="257"/>
      <c r="F327" s="257"/>
      <c r="G327" s="200"/>
      <c r="H327" s="36"/>
      <c r="I327" s="200"/>
      <c r="J327" s="36"/>
      <c r="K327" s="200"/>
      <c r="L327" s="36"/>
      <c r="M327" s="236"/>
      <c r="N327" s="235"/>
      <c r="O327" s="236"/>
      <c r="P327" s="236"/>
      <c r="Q327" s="236"/>
      <c r="R327" s="235"/>
      <c r="S327" s="236"/>
      <c r="T327" s="235"/>
      <c r="U327" s="236"/>
      <c r="V327" s="235"/>
      <c r="W327" s="236"/>
      <c r="X327" s="235"/>
      <c r="Y327" s="236">
        <f>'прил3 '!AA257</f>
        <v>162</v>
      </c>
      <c r="Z327" s="235">
        <f t="shared" si="61"/>
        <v>0</v>
      </c>
      <c r="AA327" s="236">
        <f>'прил3 '!AC257</f>
        <v>162</v>
      </c>
      <c r="AB327" s="236">
        <f>'прил3 '!AD257</f>
        <v>0</v>
      </c>
      <c r="AC327" s="200">
        <f>'прил3 '!AE257</f>
        <v>162</v>
      </c>
      <c r="AD327" s="351">
        <f>'прил3 '!AF257</f>
        <v>145.80000000000001</v>
      </c>
      <c r="AE327" s="349">
        <f t="shared" si="60"/>
        <v>90</v>
      </c>
    </row>
    <row r="328" spans="1:31">
      <c r="A328" s="53" t="s">
        <v>354</v>
      </c>
      <c r="B328" s="258"/>
      <c r="C328" s="72"/>
      <c r="D328" s="72" t="s">
        <v>355</v>
      </c>
      <c r="E328" s="257"/>
      <c r="F328" s="257"/>
      <c r="G328" s="200"/>
      <c r="H328" s="36"/>
      <c r="I328" s="200"/>
      <c r="J328" s="36"/>
      <c r="K328" s="200"/>
      <c r="L328" s="36"/>
      <c r="M328" s="236"/>
      <c r="N328" s="235"/>
      <c r="O328" s="236"/>
      <c r="P328" s="236"/>
      <c r="Q328" s="236"/>
      <c r="R328" s="235"/>
      <c r="S328" s="236"/>
      <c r="T328" s="235"/>
      <c r="U328" s="236"/>
      <c r="V328" s="235">
        <f t="shared" si="66"/>
        <v>32.4</v>
      </c>
      <c r="W328" s="236">
        <f>SUM(W329:W330)</f>
        <v>32.4</v>
      </c>
      <c r="X328" s="235" t="e">
        <f>SUM(#REF!-W328)</f>
        <v>#REF!</v>
      </c>
      <c r="Y328" s="236">
        <f>SUM(Y329:Y330)</f>
        <v>32.4</v>
      </c>
      <c r="Z328" s="235">
        <f t="shared" si="61"/>
        <v>0</v>
      </c>
      <c r="AA328" s="236">
        <f>SUM(AA329:AA330)</f>
        <v>32.4</v>
      </c>
      <c r="AB328" s="236">
        <f>SUM(AB329:AB330)</f>
        <v>0</v>
      </c>
      <c r="AC328" s="200">
        <f>SUM(AC329:AC330)</f>
        <v>32.4</v>
      </c>
      <c r="AD328" s="351">
        <f>SUM(AD329:AD330)</f>
        <v>32.4</v>
      </c>
      <c r="AE328" s="349">
        <f t="shared" si="60"/>
        <v>100</v>
      </c>
    </row>
    <row r="329" spans="1:31">
      <c r="A329" s="56" t="s">
        <v>503</v>
      </c>
      <c r="B329" s="258"/>
      <c r="C329" s="72"/>
      <c r="D329" s="72" t="s">
        <v>60</v>
      </c>
      <c r="E329" s="257"/>
      <c r="F329" s="257"/>
      <c r="G329" s="200"/>
      <c r="H329" s="36"/>
      <c r="I329" s="200"/>
      <c r="J329" s="36"/>
      <c r="K329" s="200"/>
      <c r="L329" s="36"/>
      <c r="M329" s="236"/>
      <c r="N329" s="235"/>
      <c r="O329" s="236"/>
      <c r="P329" s="236"/>
      <c r="Q329" s="236"/>
      <c r="R329" s="235"/>
      <c r="S329" s="236"/>
      <c r="T329" s="235"/>
      <c r="U329" s="236"/>
      <c r="V329" s="235">
        <f t="shared" si="66"/>
        <v>0</v>
      </c>
      <c r="W329" s="236">
        <f>SUM('прил3 '!Y259)</f>
        <v>0</v>
      </c>
      <c r="X329" s="235" t="e">
        <f>SUM(#REF!-W329)</f>
        <v>#REF!</v>
      </c>
      <c r="Y329" s="236">
        <f>SUM('прил3 '!AA259)</f>
        <v>0</v>
      </c>
      <c r="Z329" s="235">
        <f t="shared" si="61"/>
        <v>0</v>
      </c>
      <c r="AA329" s="236">
        <f>SUM('прил3 '!AC259)</f>
        <v>0</v>
      </c>
      <c r="AB329" s="236">
        <f>SUM('прил3 '!AD259)</f>
        <v>0</v>
      </c>
      <c r="AC329" s="200">
        <f>SUM('прил3 '!AE259)</f>
        <v>0</v>
      </c>
      <c r="AD329" s="351">
        <f>SUM('прил3 '!AF259)</f>
        <v>0</v>
      </c>
      <c r="AE329" s="349"/>
    </row>
    <row r="330" spans="1:31">
      <c r="A330" s="39" t="s">
        <v>356</v>
      </c>
      <c r="B330" s="258"/>
      <c r="C330" s="72"/>
      <c r="D330" s="72" t="s">
        <v>0</v>
      </c>
      <c r="E330" s="257"/>
      <c r="F330" s="257"/>
      <c r="G330" s="200"/>
      <c r="H330" s="36"/>
      <c r="I330" s="200"/>
      <c r="J330" s="36"/>
      <c r="K330" s="200"/>
      <c r="L330" s="36"/>
      <c r="M330" s="236"/>
      <c r="N330" s="235"/>
      <c r="O330" s="236"/>
      <c r="P330" s="236"/>
      <c r="Q330" s="236"/>
      <c r="R330" s="235"/>
      <c r="S330" s="236"/>
      <c r="T330" s="235"/>
      <c r="U330" s="236"/>
      <c r="V330" s="235">
        <f t="shared" si="66"/>
        <v>32.4</v>
      </c>
      <c r="W330" s="236">
        <f>SUM('прил3 '!Y260)</f>
        <v>32.4</v>
      </c>
      <c r="X330" s="235" t="e">
        <f>SUM(#REF!-W330)</f>
        <v>#REF!</v>
      </c>
      <c r="Y330" s="236">
        <f>SUM('прил3 '!AA260)</f>
        <v>32.4</v>
      </c>
      <c r="Z330" s="235">
        <f t="shared" si="61"/>
        <v>0</v>
      </c>
      <c r="AA330" s="236">
        <f>SUM('прил3 '!AC260)</f>
        <v>32.4</v>
      </c>
      <c r="AB330" s="236">
        <f>SUM('прил3 '!AD260)</f>
        <v>0</v>
      </c>
      <c r="AC330" s="200">
        <f>SUM('прил3 '!AE260)</f>
        <v>32.4</v>
      </c>
      <c r="AD330" s="351">
        <f>SUM('прил3 '!AF260)</f>
        <v>32.4</v>
      </c>
      <c r="AE330" s="349">
        <f t="shared" si="60"/>
        <v>100</v>
      </c>
    </row>
    <row r="331" spans="1:31" s="23" customFormat="1">
      <c r="A331" s="42" t="s">
        <v>426</v>
      </c>
      <c r="B331" s="70" t="s">
        <v>540</v>
      </c>
      <c r="C331" s="77"/>
      <c r="D331" s="77"/>
      <c r="E331" s="71"/>
      <c r="F331" s="71"/>
      <c r="G331" s="201">
        <f>G332</f>
        <v>5610</v>
      </c>
      <c r="H331" s="36">
        <f t="shared" si="76"/>
        <v>0</v>
      </c>
      <c r="I331" s="201">
        <f>I332</f>
        <v>5610</v>
      </c>
      <c r="J331" s="36">
        <f t="shared" si="72"/>
        <v>1248.3999999999996</v>
      </c>
      <c r="K331" s="201">
        <f>K332</f>
        <v>6858.4</v>
      </c>
      <c r="L331" s="36">
        <f t="shared" si="69"/>
        <v>490.20000000000073</v>
      </c>
      <c r="M331" s="235">
        <f>M332</f>
        <v>7348.6</v>
      </c>
      <c r="N331" s="235">
        <f t="shared" si="70"/>
        <v>980.19999999999891</v>
      </c>
      <c r="O331" s="235">
        <f>O332</f>
        <v>8328.7999999999993</v>
      </c>
      <c r="P331" s="235">
        <f>P332</f>
        <v>0</v>
      </c>
      <c r="Q331" s="235">
        <f>Q332</f>
        <v>8328.7999999999993</v>
      </c>
      <c r="R331" s="235" t="e">
        <f>SUM(#REF!-Q331)</f>
        <v>#REF!</v>
      </c>
      <c r="S331" s="235">
        <f>S332</f>
        <v>8815.6</v>
      </c>
      <c r="T331" s="235">
        <f t="shared" si="65"/>
        <v>413.19999999999891</v>
      </c>
      <c r="U331" s="235">
        <f>U332</f>
        <v>9228.7999999999993</v>
      </c>
      <c r="V331" s="235">
        <f t="shared" si="66"/>
        <v>381.40000000000146</v>
      </c>
      <c r="W331" s="235">
        <f>W332</f>
        <v>9610.2000000000007</v>
      </c>
      <c r="X331" s="235" t="e">
        <f>SUM(#REF!-W331)</f>
        <v>#REF!</v>
      </c>
      <c r="Y331" s="235">
        <f>Y332</f>
        <v>10240.200000000001</v>
      </c>
      <c r="Z331" s="235">
        <f t="shared" si="61"/>
        <v>3582.5999999999985</v>
      </c>
      <c r="AA331" s="235">
        <f>AA332</f>
        <v>13822.8</v>
      </c>
      <c r="AB331" s="235">
        <f>AB332</f>
        <v>1757.1999999999998</v>
      </c>
      <c r="AC331" s="201">
        <f>AC332</f>
        <v>12815.4</v>
      </c>
      <c r="AD331" s="349">
        <f>AD332</f>
        <v>12815.4</v>
      </c>
      <c r="AE331" s="349">
        <f t="shared" si="60"/>
        <v>100</v>
      </c>
    </row>
    <row r="332" spans="1:31">
      <c r="A332" s="46" t="s">
        <v>427</v>
      </c>
      <c r="B332" s="258" t="s">
        <v>541</v>
      </c>
      <c r="C332" s="72"/>
      <c r="D332" s="72"/>
      <c r="E332" s="257"/>
      <c r="F332" s="257"/>
      <c r="G332" s="200">
        <f>G337+G344+G333+G355</f>
        <v>5610</v>
      </c>
      <c r="H332" s="36">
        <f t="shared" si="76"/>
        <v>0</v>
      </c>
      <c r="I332" s="200">
        <f>I337+I344+I333+I355</f>
        <v>5610</v>
      </c>
      <c r="J332" s="36">
        <f t="shared" si="72"/>
        <v>1248.3999999999996</v>
      </c>
      <c r="K332" s="200">
        <f>K337+K344+K333+K355</f>
        <v>6858.4</v>
      </c>
      <c r="L332" s="36">
        <f t="shared" si="69"/>
        <v>490.20000000000073</v>
      </c>
      <c r="M332" s="236">
        <f>M337+M344+M333+M355</f>
        <v>7348.6</v>
      </c>
      <c r="N332" s="235">
        <f t="shared" si="70"/>
        <v>980.19999999999891</v>
      </c>
      <c r="O332" s="236">
        <f>O337+O344+O333+O355</f>
        <v>8328.7999999999993</v>
      </c>
      <c r="P332" s="236">
        <f>P337+P344+P333+P355</f>
        <v>0</v>
      </c>
      <c r="Q332" s="236">
        <f>Q337+Q344+Q333+Q355</f>
        <v>8328.7999999999993</v>
      </c>
      <c r="R332" s="235" t="e">
        <f>SUM(#REF!-Q332)</f>
        <v>#REF!</v>
      </c>
      <c r="S332" s="236">
        <f>S337+S344+S333+S355</f>
        <v>8815.6</v>
      </c>
      <c r="T332" s="235">
        <f t="shared" si="65"/>
        <v>413.19999999999891</v>
      </c>
      <c r="U332" s="236">
        <f>U337+U344+U333+U355</f>
        <v>9228.7999999999993</v>
      </c>
      <c r="V332" s="235">
        <f t="shared" si="66"/>
        <v>381.40000000000146</v>
      </c>
      <c r="W332" s="236">
        <f>W337+W344+W333+W355</f>
        <v>9610.2000000000007</v>
      </c>
      <c r="X332" s="235" t="e">
        <f>SUM(#REF!-W332)</f>
        <v>#REF!</v>
      </c>
      <c r="Y332" s="236">
        <f>Y337+Y344+Y333+Y355</f>
        <v>10240.200000000001</v>
      </c>
      <c r="Z332" s="235">
        <f t="shared" si="61"/>
        <v>3582.5999999999985</v>
      </c>
      <c r="AA332" s="236">
        <f>AA337+AA344+AA333+AA355</f>
        <v>13822.8</v>
      </c>
      <c r="AB332" s="236">
        <f>AB337+AB344+AB333+AB355</f>
        <v>1757.1999999999998</v>
      </c>
      <c r="AC332" s="200">
        <f>AC337+AC344+AC333+AC355</f>
        <v>12815.4</v>
      </c>
      <c r="AD332" s="351">
        <f>AD337+AD344+AD333+AD355</f>
        <v>12815.4</v>
      </c>
      <c r="AE332" s="349">
        <f t="shared" si="60"/>
        <v>100</v>
      </c>
    </row>
    <row r="333" spans="1:31" ht="38.25">
      <c r="A333" s="49" t="s">
        <v>629</v>
      </c>
      <c r="B333" s="258"/>
      <c r="C333" s="246" t="s">
        <v>429</v>
      </c>
      <c r="D333" s="72"/>
      <c r="E333" s="74"/>
      <c r="F333" s="74"/>
      <c r="G333" s="37">
        <f t="shared" ref="G333:AD335" si="81">G334</f>
        <v>0</v>
      </c>
      <c r="H333" s="36">
        <f t="shared" si="76"/>
        <v>2030</v>
      </c>
      <c r="I333" s="37">
        <f t="shared" si="81"/>
        <v>2030</v>
      </c>
      <c r="J333" s="36">
        <f t="shared" si="72"/>
        <v>0</v>
      </c>
      <c r="K333" s="37">
        <f t="shared" si="81"/>
        <v>2030</v>
      </c>
      <c r="L333" s="36">
        <f t="shared" si="69"/>
        <v>0</v>
      </c>
      <c r="M333" s="236">
        <f t="shared" si="81"/>
        <v>2030</v>
      </c>
      <c r="N333" s="235">
        <f t="shared" si="70"/>
        <v>0</v>
      </c>
      <c r="O333" s="236">
        <f t="shared" si="81"/>
        <v>2030</v>
      </c>
      <c r="P333" s="236">
        <f t="shared" si="81"/>
        <v>0</v>
      </c>
      <c r="Q333" s="236">
        <f t="shared" si="81"/>
        <v>2030</v>
      </c>
      <c r="R333" s="235" t="e">
        <f>SUM(#REF!-Q333)</f>
        <v>#REF!</v>
      </c>
      <c r="S333" s="236">
        <f t="shared" si="81"/>
        <v>2030</v>
      </c>
      <c r="T333" s="235">
        <f t="shared" si="65"/>
        <v>0</v>
      </c>
      <c r="U333" s="236">
        <f t="shared" si="81"/>
        <v>2030</v>
      </c>
      <c r="V333" s="235">
        <f t="shared" si="66"/>
        <v>0</v>
      </c>
      <c r="W333" s="236">
        <f t="shared" si="81"/>
        <v>2030</v>
      </c>
      <c r="X333" s="235" t="e">
        <f>SUM(#REF!-W333)</f>
        <v>#REF!</v>
      </c>
      <c r="Y333" s="236">
        <f t="shared" si="81"/>
        <v>2030</v>
      </c>
      <c r="Z333" s="235">
        <f t="shared" si="61"/>
        <v>0</v>
      </c>
      <c r="AA333" s="236">
        <f t="shared" si="81"/>
        <v>2030</v>
      </c>
      <c r="AB333" s="236">
        <f t="shared" si="81"/>
        <v>0</v>
      </c>
      <c r="AC333" s="200">
        <f t="shared" si="81"/>
        <v>1425.4</v>
      </c>
      <c r="AD333" s="351">
        <f t="shared" si="81"/>
        <v>1425.4</v>
      </c>
      <c r="AE333" s="349">
        <f t="shared" si="60"/>
        <v>100</v>
      </c>
    </row>
    <row r="334" spans="1:31" ht="38.25">
      <c r="A334" s="49" t="s">
        <v>625</v>
      </c>
      <c r="B334" s="258"/>
      <c r="C334" s="246" t="s">
        <v>430</v>
      </c>
      <c r="D334" s="72"/>
      <c r="E334" s="74"/>
      <c r="F334" s="74"/>
      <c r="G334" s="37">
        <f t="shared" si="81"/>
        <v>0</v>
      </c>
      <c r="H334" s="36">
        <f t="shared" si="76"/>
        <v>2030</v>
      </c>
      <c r="I334" s="37">
        <f t="shared" si="81"/>
        <v>2030</v>
      </c>
      <c r="J334" s="36">
        <f t="shared" si="72"/>
        <v>0</v>
      </c>
      <c r="K334" s="37">
        <f t="shared" si="81"/>
        <v>2030</v>
      </c>
      <c r="L334" s="36">
        <f t="shared" si="69"/>
        <v>0</v>
      </c>
      <c r="M334" s="236">
        <f t="shared" si="81"/>
        <v>2030</v>
      </c>
      <c r="N334" s="235">
        <f t="shared" si="70"/>
        <v>0</v>
      </c>
      <c r="O334" s="236">
        <f t="shared" si="81"/>
        <v>2030</v>
      </c>
      <c r="P334" s="236">
        <f t="shared" si="81"/>
        <v>0</v>
      </c>
      <c r="Q334" s="236">
        <f t="shared" si="81"/>
        <v>2030</v>
      </c>
      <c r="R334" s="235" t="e">
        <f>SUM(#REF!-Q334)</f>
        <v>#REF!</v>
      </c>
      <c r="S334" s="236">
        <f t="shared" si="81"/>
        <v>2030</v>
      </c>
      <c r="T334" s="235">
        <f t="shared" si="65"/>
        <v>0</v>
      </c>
      <c r="U334" s="236">
        <f t="shared" si="81"/>
        <v>2030</v>
      </c>
      <c r="V334" s="235">
        <f t="shared" si="66"/>
        <v>0</v>
      </c>
      <c r="W334" s="236">
        <f t="shared" si="81"/>
        <v>2030</v>
      </c>
      <c r="X334" s="235" t="e">
        <f>SUM(#REF!-W334)</f>
        <v>#REF!</v>
      </c>
      <c r="Y334" s="236">
        <f t="shared" si="81"/>
        <v>2030</v>
      </c>
      <c r="Z334" s="235">
        <f t="shared" si="61"/>
        <v>0</v>
      </c>
      <c r="AA334" s="236">
        <f t="shared" si="81"/>
        <v>2030</v>
      </c>
      <c r="AB334" s="236">
        <f t="shared" si="81"/>
        <v>0</v>
      </c>
      <c r="AC334" s="200">
        <f t="shared" si="81"/>
        <v>1425.4</v>
      </c>
      <c r="AD334" s="351">
        <f t="shared" si="81"/>
        <v>1425.4</v>
      </c>
      <c r="AE334" s="349">
        <f t="shared" ref="AE334:AE397" si="82">AD334/AC334*100</f>
        <v>100</v>
      </c>
    </row>
    <row r="335" spans="1:31" ht="25.5">
      <c r="A335" s="32" t="s">
        <v>748</v>
      </c>
      <c r="B335" s="258"/>
      <c r="C335" s="246"/>
      <c r="D335" s="72" t="s">
        <v>50</v>
      </c>
      <c r="E335" s="74"/>
      <c r="F335" s="74"/>
      <c r="G335" s="37">
        <f t="shared" si="81"/>
        <v>0</v>
      </c>
      <c r="H335" s="36">
        <f t="shared" si="76"/>
        <v>2030</v>
      </c>
      <c r="I335" s="37">
        <f t="shared" si="81"/>
        <v>2030</v>
      </c>
      <c r="J335" s="36">
        <f t="shared" si="72"/>
        <v>0</v>
      </c>
      <c r="K335" s="37">
        <f t="shared" si="81"/>
        <v>2030</v>
      </c>
      <c r="L335" s="36">
        <f t="shared" si="69"/>
        <v>0</v>
      </c>
      <c r="M335" s="236">
        <f t="shared" si="81"/>
        <v>2030</v>
      </c>
      <c r="N335" s="235">
        <f t="shared" si="70"/>
        <v>0</v>
      </c>
      <c r="O335" s="236">
        <f t="shared" si="81"/>
        <v>2030</v>
      </c>
      <c r="P335" s="236">
        <f t="shared" si="81"/>
        <v>0</v>
      </c>
      <c r="Q335" s="236">
        <f t="shared" si="81"/>
        <v>2030</v>
      </c>
      <c r="R335" s="235" t="e">
        <f>SUM(#REF!-Q335)</f>
        <v>#REF!</v>
      </c>
      <c r="S335" s="236">
        <f t="shared" si="81"/>
        <v>2030</v>
      </c>
      <c r="T335" s="235">
        <f t="shared" si="65"/>
        <v>0</v>
      </c>
      <c r="U335" s="236">
        <f t="shared" si="81"/>
        <v>2030</v>
      </c>
      <c r="V335" s="235">
        <f t="shared" si="66"/>
        <v>0</v>
      </c>
      <c r="W335" s="236">
        <f t="shared" si="81"/>
        <v>2030</v>
      </c>
      <c r="X335" s="235" t="e">
        <f>SUM(#REF!-W335)</f>
        <v>#REF!</v>
      </c>
      <c r="Y335" s="236">
        <f t="shared" si="81"/>
        <v>2030</v>
      </c>
      <c r="Z335" s="235">
        <f t="shared" si="61"/>
        <v>0</v>
      </c>
      <c r="AA335" s="236">
        <f t="shared" si="81"/>
        <v>2030</v>
      </c>
      <c r="AB335" s="236">
        <f t="shared" si="81"/>
        <v>0</v>
      </c>
      <c r="AC335" s="200">
        <f t="shared" si="81"/>
        <v>1425.4</v>
      </c>
      <c r="AD335" s="351">
        <f t="shared" si="81"/>
        <v>1425.4</v>
      </c>
      <c r="AE335" s="349">
        <f t="shared" si="82"/>
        <v>100</v>
      </c>
    </row>
    <row r="336" spans="1:31">
      <c r="A336" s="32" t="s">
        <v>749</v>
      </c>
      <c r="B336" s="258"/>
      <c r="C336" s="246"/>
      <c r="D336" s="72" t="s">
        <v>52</v>
      </c>
      <c r="E336" s="74"/>
      <c r="F336" s="74"/>
      <c r="G336" s="37">
        <v>0</v>
      </c>
      <c r="H336" s="36">
        <f t="shared" si="76"/>
        <v>2030</v>
      </c>
      <c r="I336" s="37">
        <f>SUM('прил3 '!K266)</f>
        <v>2030</v>
      </c>
      <c r="J336" s="36">
        <f t="shared" si="72"/>
        <v>0</v>
      </c>
      <c r="K336" s="37">
        <f>SUM('прил3 '!M266)</f>
        <v>2030</v>
      </c>
      <c r="L336" s="36">
        <f t="shared" si="69"/>
        <v>0</v>
      </c>
      <c r="M336" s="236">
        <f>SUM('прил3 '!O266)</f>
        <v>2030</v>
      </c>
      <c r="N336" s="235">
        <f t="shared" si="70"/>
        <v>0</v>
      </c>
      <c r="O336" s="236">
        <f>SUM('прил3 '!Q266)</f>
        <v>2030</v>
      </c>
      <c r="P336" s="236">
        <f>SUM('прил3 '!R266)</f>
        <v>0</v>
      </c>
      <c r="Q336" s="236">
        <f>SUM('прил3 '!S266)</f>
        <v>2030</v>
      </c>
      <c r="R336" s="235" t="e">
        <f>SUM(#REF!-Q336)</f>
        <v>#REF!</v>
      </c>
      <c r="S336" s="236">
        <f>SUM('прил3 '!U266)</f>
        <v>2030</v>
      </c>
      <c r="T336" s="235">
        <f t="shared" si="65"/>
        <v>0</v>
      </c>
      <c r="U336" s="236">
        <f>SUM('прил3 '!W266)</f>
        <v>2030</v>
      </c>
      <c r="V336" s="235">
        <f t="shared" si="66"/>
        <v>0</v>
      </c>
      <c r="W336" s="236">
        <f>SUM('прил3 '!Y266)</f>
        <v>2030</v>
      </c>
      <c r="X336" s="235" t="e">
        <f>SUM(#REF!-W336)</f>
        <v>#REF!</v>
      </c>
      <c r="Y336" s="236">
        <f>SUM('прил3 '!AA266)</f>
        <v>2030</v>
      </c>
      <c r="Z336" s="235">
        <f t="shared" ref="Z336:Z402" si="83">SUM(AA336-Y336)</f>
        <v>0</v>
      </c>
      <c r="AA336" s="236">
        <f>SUM('прил3 '!AC266)</f>
        <v>2030</v>
      </c>
      <c r="AB336" s="236">
        <f>SUM('прил3 '!AD266)</f>
        <v>0</v>
      </c>
      <c r="AC336" s="200">
        <f>SUM('прил3 '!AE266)</f>
        <v>1425.4</v>
      </c>
      <c r="AD336" s="351">
        <f>SUM('прил3 '!AF266)</f>
        <v>1425.4</v>
      </c>
      <c r="AE336" s="349">
        <f t="shared" si="82"/>
        <v>100</v>
      </c>
    </row>
    <row r="337" spans="1:31">
      <c r="A337" s="43" t="s">
        <v>39</v>
      </c>
      <c r="B337" s="258"/>
      <c r="C337" s="72" t="s">
        <v>40</v>
      </c>
      <c r="D337" s="72"/>
      <c r="E337" s="257"/>
      <c r="F337" s="257"/>
      <c r="G337" s="200">
        <f t="shared" ref="G337:AD339" si="84">G338</f>
        <v>2030</v>
      </c>
      <c r="H337" s="36">
        <f t="shared" si="76"/>
        <v>-2030</v>
      </c>
      <c r="I337" s="200">
        <f t="shared" si="84"/>
        <v>0</v>
      </c>
      <c r="J337" s="36">
        <f t="shared" si="72"/>
        <v>1248.4000000000001</v>
      </c>
      <c r="K337" s="200">
        <f t="shared" si="84"/>
        <v>1248.4000000000001</v>
      </c>
      <c r="L337" s="36">
        <f t="shared" si="69"/>
        <v>490.19999999999982</v>
      </c>
      <c r="M337" s="236">
        <f t="shared" si="84"/>
        <v>1738.6</v>
      </c>
      <c r="N337" s="235">
        <f t="shared" si="70"/>
        <v>980.20000000000027</v>
      </c>
      <c r="O337" s="236">
        <f t="shared" si="84"/>
        <v>2718.8</v>
      </c>
      <c r="P337" s="236">
        <f t="shared" si="84"/>
        <v>0</v>
      </c>
      <c r="Q337" s="236">
        <f t="shared" si="84"/>
        <v>2718.8</v>
      </c>
      <c r="R337" s="235" t="e">
        <f>SUM(#REF!-Q337)</f>
        <v>#REF!</v>
      </c>
      <c r="S337" s="236">
        <f t="shared" si="84"/>
        <v>3205.6000000000004</v>
      </c>
      <c r="T337" s="235">
        <f t="shared" si="65"/>
        <v>413.19999999999982</v>
      </c>
      <c r="U337" s="236">
        <f t="shared" si="84"/>
        <v>3618.8</v>
      </c>
      <c r="V337" s="235">
        <f t="shared" si="66"/>
        <v>197</v>
      </c>
      <c r="W337" s="236">
        <f t="shared" si="84"/>
        <v>3815.8</v>
      </c>
      <c r="X337" s="235" t="e">
        <f>SUM(#REF!-W337)</f>
        <v>#REF!</v>
      </c>
      <c r="Y337" s="236">
        <f t="shared" si="84"/>
        <v>4445.8</v>
      </c>
      <c r="Z337" s="235">
        <f t="shared" si="83"/>
        <v>3582.5999999999995</v>
      </c>
      <c r="AA337" s="262">
        <f t="shared" si="84"/>
        <v>8028.4</v>
      </c>
      <c r="AB337" s="262">
        <f>AB338+AB341</f>
        <v>3182.6</v>
      </c>
      <c r="AC337" s="263">
        <f>AC338+AC341</f>
        <v>10569</v>
      </c>
      <c r="AD337" s="263">
        <f>AD338+AD341</f>
        <v>10569</v>
      </c>
      <c r="AE337" s="349">
        <f t="shared" si="82"/>
        <v>100</v>
      </c>
    </row>
    <row r="338" spans="1:31" ht="43.5" customHeight="1">
      <c r="A338" s="31" t="s">
        <v>817</v>
      </c>
      <c r="B338" s="258"/>
      <c r="C338" s="72" t="s">
        <v>431</v>
      </c>
      <c r="D338" s="72"/>
      <c r="E338" s="257"/>
      <c r="F338" s="257"/>
      <c r="G338" s="200">
        <f t="shared" si="84"/>
        <v>2030</v>
      </c>
      <c r="H338" s="36">
        <f t="shared" si="76"/>
        <v>-2030</v>
      </c>
      <c r="I338" s="200">
        <f t="shared" si="84"/>
        <v>0</v>
      </c>
      <c r="J338" s="36">
        <f t="shared" si="72"/>
        <v>1248.4000000000001</v>
      </c>
      <c r="K338" s="200">
        <f t="shared" si="84"/>
        <v>1248.4000000000001</v>
      </c>
      <c r="L338" s="36">
        <f t="shared" si="69"/>
        <v>490.19999999999982</v>
      </c>
      <c r="M338" s="236">
        <f t="shared" si="84"/>
        <v>1738.6</v>
      </c>
      <c r="N338" s="235">
        <f t="shared" si="70"/>
        <v>980.20000000000027</v>
      </c>
      <c r="O338" s="236">
        <f t="shared" si="84"/>
        <v>2718.8</v>
      </c>
      <c r="P338" s="236">
        <f t="shared" si="84"/>
        <v>0</v>
      </c>
      <c r="Q338" s="236">
        <f t="shared" si="84"/>
        <v>2718.8</v>
      </c>
      <c r="R338" s="235" t="e">
        <f>SUM(#REF!-Q338)</f>
        <v>#REF!</v>
      </c>
      <c r="S338" s="236">
        <f t="shared" si="84"/>
        <v>3205.6000000000004</v>
      </c>
      <c r="T338" s="235">
        <f t="shared" si="65"/>
        <v>413.19999999999982</v>
      </c>
      <c r="U338" s="236">
        <f t="shared" si="84"/>
        <v>3618.8</v>
      </c>
      <c r="V338" s="235">
        <f t="shared" si="66"/>
        <v>197</v>
      </c>
      <c r="W338" s="236">
        <f t="shared" si="84"/>
        <v>3815.8</v>
      </c>
      <c r="X338" s="235" t="e">
        <f>SUM(#REF!-W338)</f>
        <v>#REF!</v>
      </c>
      <c r="Y338" s="236">
        <f t="shared" si="84"/>
        <v>4445.8</v>
      </c>
      <c r="Z338" s="235">
        <f t="shared" si="83"/>
        <v>3582.5999999999995</v>
      </c>
      <c r="AA338" s="236">
        <f t="shared" si="84"/>
        <v>8028.4</v>
      </c>
      <c r="AB338" s="236">
        <f t="shared" si="84"/>
        <v>2156.6</v>
      </c>
      <c r="AC338" s="200">
        <f t="shared" si="84"/>
        <v>9543</v>
      </c>
      <c r="AD338" s="351">
        <f t="shared" si="84"/>
        <v>9543</v>
      </c>
      <c r="AE338" s="349">
        <f t="shared" si="82"/>
        <v>100</v>
      </c>
    </row>
    <row r="339" spans="1:31">
      <c r="A339" s="49" t="s">
        <v>354</v>
      </c>
      <c r="B339" s="258"/>
      <c r="C339" s="72"/>
      <c r="D339" s="72" t="s">
        <v>355</v>
      </c>
      <c r="E339" s="257"/>
      <c r="F339" s="257"/>
      <c r="G339" s="200">
        <f t="shared" si="84"/>
        <v>2030</v>
      </c>
      <c r="H339" s="36">
        <f t="shared" si="76"/>
        <v>-2030</v>
      </c>
      <c r="I339" s="200">
        <f t="shared" si="84"/>
        <v>0</v>
      </c>
      <c r="J339" s="36">
        <f t="shared" si="72"/>
        <v>1248.4000000000001</v>
      </c>
      <c r="K339" s="200">
        <f t="shared" si="84"/>
        <v>1248.4000000000001</v>
      </c>
      <c r="L339" s="36">
        <f t="shared" si="69"/>
        <v>490.19999999999982</v>
      </c>
      <c r="M339" s="236">
        <f t="shared" si="84"/>
        <v>1738.6</v>
      </c>
      <c r="N339" s="235">
        <f t="shared" si="70"/>
        <v>980.20000000000027</v>
      </c>
      <c r="O339" s="236">
        <f t="shared" si="84"/>
        <v>2718.8</v>
      </c>
      <c r="P339" s="236">
        <f t="shared" si="84"/>
        <v>0</v>
      </c>
      <c r="Q339" s="236">
        <f t="shared" si="84"/>
        <v>2718.8</v>
      </c>
      <c r="R339" s="235" t="e">
        <f>SUM(#REF!-Q339)</f>
        <v>#REF!</v>
      </c>
      <c r="S339" s="236">
        <f t="shared" si="84"/>
        <v>3205.6000000000004</v>
      </c>
      <c r="T339" s="235">
        <f t="shared" si="65"/>
        <v>413.19999999999982</v>
      </c>
      <c r="U339" s="236">
        <f t="shared" si="84"/>
        <v>3618.8</v>
      </c>
      <c r="V339" s="235">
        <f t="shared" si="66"/>
        <v>197</v>
      </c>
      <c r="W339" s="236">
        <f t="shared" si="84"/>
        <v>3815.8</v>
      </c>
      <c r="X339" s="235" t="e">
        <f>SUM(#REF!-W339)</f>
        <v>#REF!</v>
      </c>
      <c r="Y339" s="236">
        <f t="shared" si="84"/>
        <v>4445.8</v>
      </c>
      <c r="Z339" s="235">
        <f t="shared" si="83"/>
        <v>3582.5999999999995</v>
      </c>
      <c r="AA339" s="236">
        <f t="shared" si="84"/>
        <v>8028.4</v>
      </c>
      <c r="AB339" s="236">
        <f t="shared" si="84"/>
        <v>2156.6</v>
      </c>
      <c r="AC339" s="200">
        <f t="shared" si="84"/>
        <v>9543</v>
      </c>
      <c r="AD339" s="351">
        <f t="shared" si="84"/>
        <v>9543</v>
      </c>
      <c r="AE339" s="349">
        <f t="shared" si="82"/>
        <v>100</v>
      </c>
    </row>
    <row r="340" spans="1:31" ht="38.25">
      <c r="A340" s="46" t="s">
        <v>43</v>
      </c>
      <c r="B340" s="258"/>
      <c r="C340" s="72"/>
      <c r="D340" s="72" t="s">
        <v>44</v>
      </c>
      <c r="E340" s="257"/>
      <c r="F340" s="257"/>
      <c r="G340" s="200">
        <f>SUM('прил3 '!I270)</f>
        <v>2030</v>
      </c>
      <c r="H340" s="36">
        <f t="shared" si="76"/>
        <v>-2030</v>
      </c>
      <c r="I340" s="200">
        <f>SUM('прил3 '!K270)</f>
        <v>0</v>
      </c>
      <c r="J340" s="36">
        <f t="shared" si="72"/>
        <v>1248.4000000000001</v>
      </c>
      <c r="K340" s="200">
        <f>SUM('прил3 '!M270)</f>
        <v>1248.4000000000001</v>
      </c>
      <c r="L340" s="36">
        <f t="shared" si="69"/>
        <v>490.19999999999982</v>
      </c>
      <c r="M340" s="236">
        <f>SUM('прил3 '!O270)</f>
        <v>1738.6</v>
      </c>
      <c r="N340" s="235">
        <f t="shared" si="70"/>
        <v>980.20000000000027</v>
      </c>
      <c r="O340" s="236">
        <f>SUM('прил3 '!Q270)</f>
        <v>2718.8</v>
      </c>
      <c r="P340" s="236">
        <f>SUM('прил3 '!R270)</f>
        <v>0</v>
      </c>
      <c r="Q340" s="236">
        <f>SUM('прил3 '!S270)</f>
        <v>2718.8</v>
      </c>
      <c r="R340" s="235" t="e">
        <f>SUM(#REF!-Q340)</f>
        <v>#REF!</v>
      </c>
      <c r="S340" s="236">
        <f>SUM('прил3 '!U270)</f>
        <v>3205.6000000000004</v>
      </c>
      <c r="T340" s="235">
        <f t="shared" si="65"/>
        <v>413.19999999999982</v>
      </c>
      <c r="U340" s="236">
        <f>SUM('прил3 '!W270)</f>
        <v>3618.8</v>
      </c>
      <c r="V340" s="235">
        <f t="shared" si="66"/>
        <v>197</v>
      </c>
      <c r="W340" s="236">
        <f>SUM('прил3 '!Y270)</f>
        <v>3815.8</v>
      </c>
      <c r="X340" s="235" t="e">
        <f>SUM(#REF!-W340)</f>
        <v>#REF!</v>
      </c>
      <c r="Y340" s="236">
        <f>SUM('прил3 '!AA270)</f>
        <v>4445.8</v>
      </c>
      <c r="Z340" s="235">
        <f t="shared" si="83"/>
        <v>3582.5999999999995</v>
      </c>
      <c r="AA340" s="236">
        <f>SUM('прил3 '!AC270)</f>
        <v>8028.4</v>
      </c>
      <c r="AB340" s="236">
        <f>SUM('прил3 '!AD270)</f>
        <v>2156.6</v>
      </c>
      <c r="AC340" s="200">
        <f>SUM('прил3 '!AE270)</f>
        <v>9543</v>
      </c>
      <c r="AD340" s="351">
        <f>SUM('прил3 '!AF270)</f>
        <v>9543</v>
      </c>
      <c r="AE340" s="349">
        <f t="shared" si="82"/>
        <v>100</v>
      </c>
    </row>
    <row r="341" spans="1:31" ht="63.75">
      <c r="A341" s="46" t="s">
        <v>905</v>
      </c>
      <c r="B341" s="258"/>
      <c r="C341" s="72" t="s">
        <v>904</v>
      </c>
      <c r="D341" s="72"/>
      <c r="E341" s="257"/>
      <c r="F341" s="257"/>
      <c r="G341" s="200"/>
      <c r="H341" s="36"/>
      <c r="I341" s="200"/>
      <c r="J341" s="36"/>
      <c r="K341" s="200"/>
      <c r="L341" s="36"/>
      <c r="M341" s="236"/>
      <c r="N341" s="235"/>
      <c r="O341" s="236"/>
      <c r="P341" s="236"/>
      <c r="Q341" s="236"/>
      <c r="R341" s="235"/>
      <c r="S341" s="236"/>
      <c r="T341" s="235"/>
      <c r="U341" s="236"/>
      <c r="V341" s="235"/>
      <c r="W341" s="236"/>
      <c r="X341" s="235"/>
      <c r="Y341" s="236"/>
      <c r="Z341" s="235"/>
      <c r="AA341" s="236"/>
      <c r="AB341" s="262">
        <f t="shared" ref="AB341:AD342" si="85">SUM(AB342)</f>
        <v>1026</v>
      </c>
      <c r="AC341" s="263">
        <f t="shared" si="85"/>
        <v>1026</v>
      </c>
      <c r="AD341" s="263">
        <f t="shared" si="85"/>
        <v>1026</v>
      </c>
      <c r="AE341" s="349">
        <f t="shared" si="82"/>
        <v>100</v>
      </c>
    </row>
    <row r="342" spans="1:31">
      <c r="A342" s="49" t="s">
        <v>354</v>
      </c>
      <c r="B342" s="258"/>
      <c r="C342" s="72"/>
      <c r="D342" s="72" t="s">
        <v>355</v>
      </c>
      <c r="E342" s="257"/>
      <c r="F342" s="257"/>
      <c r="G342" s="200"/>
      <c r="H342" s="36"/>
      <c r="I342" s="200"/>
      <c r="J342" s="36"/>
      <c r="K342" s="200"/>
      <c r="L342" s="36"/>
      <c r="M342" s="236"/>
      <c r="N342" s="235"/>
      <c r="O342" s="236"/>
      <c r="P342" s="236"/>
      <c r="Q342" s="236"/>
      <c r="R342" s="235"/>
      <c r="S342" s="236"/>
      <c r="T342" s="235"/>
      <c r="U342" s="236"/>
      <c r="V342" s="235"/>
      <c r="W342" s="236"/>
      <c r="X342" s="235"/>
      <c r="Y342" s="236"/>
      <c r="Z342" s="235"/>
      <c r="AA342" s="236"/>
      <c r="AB342" s="262">
        <f t="shared" si="85"/>
        <v>1026</v>
      </c>
      <c r="AC342" s="263">
        <f t="shared" si="85"/>
        <v>1026</v>
      </c>
      <c r="AD342" s="263">
        <f t="shared" si="85"/>
        <v>1026</v>
      </c>
      <c r="AE342" s="349">
        <f t="shared" si="82"/>
        <v>100</v>
      </c>
    </row>
    <row r="343" spans="1:31" ht="42" customHeight="1">
      <c r="A343" s="46" t="s">
        <v>43</v>
      </c>
      <c r="B343" s="258"/>
      <c r="C343" s="72"/>
      <c r="D343" s="72" t="s">
        <v>44</v>
      </c>
      <c r="E343" s="257"/>
      <c r="F343" s="257"/>
      <c r="G343" s="200"/>
      <c r="H343" s="36"/>
      <c r="I343" s="200"/>
      <c r="J343" s="36"/>
      <c r="K343" s="200"/>
      <c r="L343" s="36"/>
      <c r="M343" s="236"/>
      <c r="N343" s="235"/>
      <c r="O343" s="236"/>
      <c r="P343" s="236"/>
      <c r="Q343" s="236"/>
      <c r="R343" s="235"/>
      <c r="S343" s="236"/>
      <c r="T343" s="235"/>
      <c r="U343" s="236"/>
      <c r="V343" s="235"/>
      <c r="W343" s="236"/>
      <c r="X343" s="235"/>
      <c r="Y343" s="236"/>
      <c r="Z343" s="235"/>
      <c r="AA343" s="236"/>
      <c r="AB343" s="236">
        <v>1026</v>
      </c>
      <c r="AC343" s="200">
        <f>SUM('прил3 '!AE273)</f>
        <v>1026</v>
      </c>
      <c r="AD343" s="351">
        <f>SUM('прил3 '!AF273)</f>
        <v>1026</v>
      </c>
      <c r="AE343" s="349">
        <f t="shared" si="82"/>
        <v>100</v>
      </c>
    </row>
    <row r="344" spans="1:31" ht="51">
      <c r="A344" s="45" t="s">
        <v>630</v>
      </c>
      <c r="B344" s="258"/>
      <c r="C344" s="72" t="s">
        <v>432</v>
      </c>
      <c r="D344" s="72"/>
      <c r="E344" s="257"/>
      <c r="F344" s="257"/>
      <c r="G344" s="200">
        <f>G345+G353</f>
        <v>3580</v>
      </c>
      <c r="H344" s="36">
        <f t="shared" si="76"/>
        <v>0</v>
      </c>
      <c r="I344" s="200">
        <f>I345+I353</f>
        <v>3580</v>
      </c>
      <c r="J344" s="36">
        <f t="shared" si="72"/>
        <v>0</v>
      </c>
      <c r="K344" s="200">
        <f>K345+K353</f>
        <v>3580</v>
      </c>
      <c r="L344" s="36">
        <f t="shared" si="69"/>
        <v>0</v>
      </c>
      <c r="M344" s="236">
        <f>M345+M353</f>
        <v>3580</v>
      </c>
      <c r="N344" s="235">
        <f t="shared" si="70"/>
        <v>0</v>
      </c>
      <c r="O344" s="236">
        <f>O345+O353</f>
        <v>3580</v>
      </c>
      <c r="P344" s="236">
        <f>P345+P353</f>
        <v>0</v>
      </c>
      <c r="Q344" s="236">
        <f>Q345+Q353</f>
        <v>3580</v>
      </c>
      <c r="R344" s="235" t="e">
        <f>SUM(#REF!-Q344)</f>
        <v>#REF!</v>
      </c>
      <c r="S344" s="236">
        <f>S345+S353</f>
        <v>3580</v>
      </c>
      <c r="T344" s="235">
        <f t="shared" si="65"/>
        <v>0</v>
      </c>
      <c r="U344" s="236">
        <f>U345+U353</f>
        <v>3580</v>
      </c>
      <c r="V344" s="235">
        <f t="shared" si="66"/>
        <v>184.40000000000009</v>
      </c>
      <c r="W344" s="236">
        <f>W345+W353</f>
        <v>3764.4</v>
      </c>
      <c r="X344" s="235" t="e">
        <f>SUM(#REF!-W344)</f>
        <v>#REF!</v>
      </c>
      <c r="Y344" s="236">
        <f>Y345+Y353</f>
        <v>3764.4</v>
      </c>
      <c r="Z344" s="235">
        <f t="shared" si="83"/>
        <v>0</v>
      </c>
      <c r="AA344" s="236">
        <f>AA345+AA353</f>
        <v>3764.4</v>
      </c>
      <c r="AB344" s="236">
        <f>AB345+AB353</f>
        <v>-1425.4</v>
      </c>
      <c r="AC344" s="200">
        <f>AC345+AC353</f>
        <v>821</v>
      </c>
      <c r="AD344" s="351">
        <f>AD345+AD353</f>
        <v>821</v>
      </c>
      <c r="AE344" s="349">
        <f t="shared" si="82"/>
        <v>100</v>
      </c>
    </row>
    <row r="345" spans="1:31" ht="27.75" customHeight="1">
      <c r="A345" s="45" t="s">
        <v>631</v>
      </c>
      <c r="B345" s="258"/>
      <c r="C345" s="72" t="s">
        <v>433</v>
      </c>
      <c r="D345" s="72"/>
      <c r="E345" s="257"/>
      <c r="F345" s="257"/>
      <c r="G345" s="200">
        <f t="shared" ref="G345:AD346" si="86">G346</f>
        <v>3410</v>
      </c>
      <c r="H345" s="36">
        <f t="shared" si="76"/>
        <v>0</v>
      </c>
      <c r="I345" s="200">
        <f t="shared" si="86"/>
        <v>3410</v>
      </c>
      <c r="J345" s="36">
        <f t="shared" si="72"/>
        <v>0</v>
      </c>
      <c r="K345" s="200">
        <f t="shared" si="86"/>
        <v>3410</v>
      </c>
      <c r="L345" s="36">
        <f t="shared" si="69"/>
        <v>0</v>
      </c>
      <c r="M345" s="236">
        <f t="shared" si="86"/>
        <v>3410</v>
      </c>
      <c r="N345" s="235">
        <f t="shared" si="70"/>
        <v>0</v>
      </c>
      <c r="O345" s="236">
        <f t="shared" si="86"/>
        <v>3410</v>
      </c>
      <c r="P345" s="236">
        <f t="shared" si="86"/>
        <v>0</v>
      </c>
      <c r="Q345" s="236">
        <f t="shared" si="86"/>
        <v>3410</v>
      </c>
      <c r="R345" s="235" t="e">
        <f>SUM(#REF!-Q345)</f>
        <v>#REF!</v>
      </c>
      <c r="S345" s="236">
        <f t="shared" si="86"/>
        <v>3410</v>
      </c>
      <c r="T345" s="235">
        <f t="shared" si="65"/>
        <v>0</v>
      </c>
      <c r="U345" s="236">
        <f t="shared" si="86"/>
        <v>3410</v>
      </c>
      <c r="V345" s="235">
        <f t="shared" si="66"/>
        <v>0</v>
      </c>
      <c r="W345" s="236">
        <f t="shared" si="86"/>
        <v>3410</v>
      </c>
      <c r="X345" s="235" t="e">
        <f>SUM(#REF!-W345)</f>
        <v>#REF!</v>
      </c>
      <c r="Y345" s="236">
        <f>Y346+Y350+Y348</f>
        <v>3410</v>
      </c>
      <c r="Z345" s="235">
        <f t="shared" si="83"/>
        <v>0</v>
      </c>
      <c r="AA345" s="236">
        <f>AA346+AA350+AA348</f>
        <v>3410</v>
      </c>
      <c r="AB345" s="236">
        <f>AB346+AB350+AB348</f>
        <v>-1425.4</v>
      </c>
      <c r="AC345" s="200">
        <f>AC346+AC350+AC348</f>
        <v>288.3</v>
      </c>
      <c r="AD345" s="351">
        <f>AD346+AD350+AD348</f>
        <v>288.3</v>
      </c>
      <c r="AE345" s="349">
        <f t="shared" si="82"/>
        <v>100</v>
      </c>
    </row>
    <row r="346" spans="1:31" ht="25.5">
      <c r="A346" s="49" t="s">
        <v>339</v>
      </c>
      <c r="B346" s="258"/>
      <c r="C346" s="72"/>
      <c r="D346" s="72" t="s">
        <v>340</v>
      </c>
      <c r="E346" s="74"/>
      <c r="F346" s="74"/>
      <c r="G346" s="200">
        <f t="shared" si="86"/>
        <v>3410</v>
      </c>
      <c r="H346" s="36">
        <f t="shared" si="76"/>
        <v>0</v>
      </c>
      <c r="I346" s="200">
        <f t="shared" si="86"/>
        <v>3410</v>
      </c>
      <c r="J346" s="36">
        <f t="shared" si="72"/>
        <v>0</v>
      </c>
      <c r="K346" s="200">
        <f t="shared" si="86"/>
        <v>3410</v>
      </c>
      <c r="L346" s="36">
        <f t="shared" si="69"/>
        <v>0</v>
      </c>
      <c r="M346" s="236">
        <f t="shared" si="86"/>
        <v>3410</v>
      </c>
      <c r="N346" s="235">
        <f t="shared" si="70"/>
        <v>0</v>
      </c>
      <c r="O346" s="236">
        <f t="shared" si="86"/>
        <v>3410</v>
      </c>
      <c r="P346" s="236">
        <f t="shared" si="86"/>
        <v>0</v>
      </c>
      <c r="Q346" s="236">
        <f t="shared" si="86"/>
        <v>3410</v>
      </c>
      <c r="R346" s="235" t="e">
        <f>SUM(#REF!-Q346)</f>
        <v>#REF!</v>
      </c>
      <c r="S346" s="236">
        <f t="shared" si="86"/>
        <v>3410</v>
      </c>
      <c r="T346" s="235">
        <f t="shared" si="65"/>
        <v>0</v>
      </c>
      <c r="U346" s="236">
        <f t="shared" si="86"/>
        <v>3410</v>
      </c>
      <c r="V346" s="235">
        <f t="shared" si="66"/>
        <v>0</v>
      </c>
      <c r="W346" s="236">
        <f t="shared" si="86"/>
        <v>3410</v>
      </c>
      <c r="X346" s="235" t="e">
        <f>SUM(#REF!-W346)</f>
        <v>#REF!</v>
      </c>
      <c r="Y346" s="236">
        <f t="shared" si="86"/>
        <v>1794.3</v>
      </c>
      <c r="Z346" s="235">
        <f t="shared" si="83"/>
        <v>0</v>
      </c>
      <c r="AA346" s="236">
        <f t="shared" si="86"/>
        <v>1794.3</v>
      </c>
      <c r="AB346" s="236">
        <f t="shared" si="86"/>
        <v>0</v>
      </c>
      <c r="AC346" s="200">
        <f t="shared" si="86"/>
        <v>98</v>
      </c>
      <c r="AD346" s="351">
        <f t="shared" si="86"/>
        <v>98</v>
      </c>
      <c r="AE346" s="349">
        <f t="shared" si="82"/>
        <v>100</v>
      </c>
    </row>
    <row r="347" spans="1:31" ht="25.5">
      <c r="A347" s="32" t="s">
        <v>341</v>
      </c>
      <c r="B347" s="258"/>
      <c r="C347" s="72"/>
      <c r="D347" s="72" t="s">
        <v>342</v>
      </c>
      <c r="E347" s="74"/>
      <c r="F347" s="74"/>
      <c r="G347" s="200">
        <f>SUM('прил3 '!I277)</f>
        <v>3410</v>
      </c>
      <c r="H347" s="36">
        <f t="shared" si="76"/>
        <v>0</v>
      </c>
      <c r="I347" s="200">
        <f>SUM('прил3 '!K277)</f>
        <v>3410</v>
      </c>
      <c r="J347" s="36">
        <f t="shared" si="72"/>
        <v>0</v>
      </c>
      <c r="K347" s="200">
        <f>SUM('прил3 '!M277)</f>
        <v>3410</v>
      </c>
      <c r="L347" s="36">
        <f t="shared" si="69"/>
        <v>0</v>
      </c>
      <c r="M347" s="236">
        <f>SUM('прил3 '!O277)</f>
        <v>3410</v>
      </c>
      <c r="N347" s="235">
        <f t="shared" si="70"/>
        <v>0</v>
      </c>
      <c r="O347" s="236">
        <f>SUM('прил3 '!Q277)</f>
        <v>3410</v>
      </c>
      <c r="P347" s="236">
        <f>SUM('прил3 '!R277)</f>
        <v>0</v>
      </c>
      <c r="Q347" s="236">
        <f>SUM('прил3 '!S277)</f>
        <v>3410</v>
      </c>
      <c r="R347" s="235" t="e">
        <f>SUM(#REF!-Q347)</f>
        <v>#REF!</v>
      </c>
      <c r="S347" s="236">
        <f>SUM('прил3 '!U277)</f>
        <v>3410</v>
      </c>
      <c r="T347" s="235">
        <f t="shared" si="65"/>
        <v>0</v>
      </c>
      <c r="U347" s="236">
        <f>SUM('прил3 '!W277)</f>
        <v>3410</v>
      </c>
      <c r="V347" s="235">
        <f t="shared" si="66"/>
        <v>0</v>
      </c>
      <c r="W347" s="236">
        <f>SUM('прил3 '!Y277)</f>
        <v>3410</v>
      </c>
      <c r="X347" s="235" t="e">
        <f>SUM(#REF!-W347)</f>
        <v>#REF!</v>
      </c>
      <c r="Y347" s="236">
        <f>SUM('прил3 '!AA277)</f>
        <v>1794.3</v>
      </c>
      <c r="Z347" s="235">
        <f t="shared" si="83"/>
        <v>0</v>
      </c>
      <c r="AA347" s="236">
        <f>SUM('прил3 '!AC277)</f>
        <v>1794.3</v>
      </c>
      <c r="AB347" s="236">
        <f>SUM('прил3 '!AD277)</f>
        <v>0</v>
      </c>
      <c r="AC347" s="200">
        <f>SUM('прил3 '!AE277)</f>
        <v>98</v>
      </c>
      <c r="AD347" s="351">
        <f>SUM('прил3 '!AF277)</f>
        <v>98</v>
      </c>
      <c r="AE347" s="349">
        <f t="shared" si="82"/>
        <v>100</v>
      </c>
    </row>
    <row r="348" spans="1:31" ht="27" customHeight="1">
      <c r="A348" s="32" t="s">
        <v>748</v>
      </c>
      <c r="B348" s="258"/>
      <c r="C348" s="72"/>
      <c r="D348" s="72" t="s">
        <v>50</v>
      </c>
      <c r="E348" s="74"/>
      <c r="F348" s="74"/>
      <c r="G348" s="200"/>
      <c r="H348" s="36"/>
      <c r="I348" s="200"/>
      <c r="J348" s="36"/>
      <c r="K348" s="200"/>
      <c r="L348" s="36"/>
      <c r="M348" s="236"/>
      <c r="N348" s="235"/>
      <c r="O348" s="236"/>
      <c r="P348" s="236"/>
      <c r="Q348" s="236"/>
      <c r="R348" s="235"/>
      <c r="S348" s="236"/>
      <c r="T348" s="235"/>
      <c r="U348" s="236"/>
      <c r="V348" s="235"/>
      <c r="W348" s="236"/>
      <c r="X348" s="235"/>
      <c r="Y348" s="236">
        <f>Y349</f>
        <v>1425.4</v>
      </c>
      <c r="Z348" s="235">
        <f t="shared" si="83"/>
        <v>0</v>
      </c>
      <c r="AA348" s="236">
        <f>AA349</f>
        <v>1425.4</v>
      </c>
      <c r="AB348" s="236">
        <f>AB349</f>
        <v>-1425.4</v>
      </c>
      <c r="AC348" s="200">
        <f>AC349</f>
        <v>0</v>
      </c>
      <c r="AD348" s="351">
        <f>AD349</f>
        <v>0</v>
      </c>
      <c r="AE348" s="349"/>
    </row>
    <row r="349" spans="1:31">
      <c r="A349" s="32" t="s">
        <v>749</v>
      </c>
      <c r="B349" s="258"/>
      <c r="C349" s="72"/>
      <c r="D349" s="72" t="s">
        <v>52</v>
      </c>
      <c r="E349" s="74"/>
      <c r="F349" s="74"/>
      <c r="G349" s="200"/>
      <c r="H349" s="36"/>
      <c r="I349" s="200"/>
      <c r="J349" s="36"/>
      <c r="K349" s="200"/>
      <c r="L349" s="36"/>
      <c r="M349" s="236"/>
      <c r="N349" s="235"/>
      <c r="O349" s="236"/>
      <c r="P349" s="236"/>
      <c r="Q349" s="236"/>
      <c r="R349" s="235"/>
      <c r="S349" s="236"/>
      <c r="T349" s="235"/>
      <c r="U349" s="236"/>
      <c r="V349" s="235"/>
      <c r="W349" s="236"/>
      <c r="X349" s="235"/>
      <c r="Y349" s="236">
        <f>'прил3 '!AA279</f>
        <v>1425.4</v>
      </c>
      <c r="Z349" s="235">
        <f t="shared" si="83"/>
        <v>0</v>
      </c>
      <c r="AA349" s="236">
        <f>'прил3 '!AC279</f>
        <v>1425.4</v>
      </c>
      <c r="AB349" s="236">
        <f>'прил3 '!AD279</f>
        <v>-1425.4</v>
      </c>
      <c r="AC349" s="200">
        <f>'прил3 '!AE279</f>
        <v>0</v>
      </c>
      <c r="AD349" s="351">
        <f>'прил3 '!AF279</f>
        <v>0</v>
      </c>
      <c r="AE349" s="349"/>
    </row>
    <row r="350" spans="1:31">
      <c r="A350" s="49" t="s">
        <v>354</v>
      </c>
      <c r="B350" s="258"/>
      <c r="C350" s="72"/>
      <c r="D350" s="72" t="s">
        <v>355</v>
      </c>
      <c r="E350" s="74"/>
      <c r="F350" s="74"/>
      <c r="G350" s="200"/>
      <c r="H350" s="36"/>
      <c r="I350" s="200"/>
      <c r="J350" s="36"/>
      <c r="K350" s="200"/>
      <c r="L350" s="36"/>
      <c r="M350" s="236"/>
      <c r="N350" s="235"/>
      <c r="O350" s="236"/>
      <c r="P350" s="236"/>
      <c r="Q350" s="236"/>
      <c r="R350" s="235"/>
      <c r="S350" s="236"/>
      <c r="T350" s="235"/>
      <c r="U350" s="236"/>
      <c r="V350" s="235"/>
      <c r="W350" s="236"/>
      <c r="X350" s="235" t="e">
        <f>SUM(#REF!-W350)</f>
        <v>#REF!</v>
      </c>
      <c r="Y350" s="236">
        <f>SUM(Y351)</f>
        <v>190.3</v>
      </c>
      <c r="Z350" s="235">
        <f t="shared" si="83"/>
        <v>0</v>
      </c>
      <c r="AA350" s="236">
        <f>SUM(AA351)</f>
        <v>190.3</v>
      </c>
      <c r="AB350" s="236">
        <f>SUM(AB351)</f>
        <v>0</v>
      </c>
      <c r="AC350" s="200">
        <f>SUM(AC351)</f>
        <v>190.3</v>
      </c>
      <c r="AD350" s="351">
        <f>SUM(AD351)</f>
        <v>190.3</v>
      </c>
      <c r="AE350" s="349">
        <f t="shared" si="82"/>
        <v>100</v>
      </c>
    </row>
    <row r="351" spans="1:31" ht="38.25">
      <c r="A351" s="46" t="s">
        <v>43</v>
      </c>
      <c r="B351" s="258"/>
      <c r="C351" s="72"/>
      <c r="D351" s="72" t="s">
        <v>44</v>
      </c>
      <c r="E351" s="74"/>
      <c r="F351" s="74"/>
      <c r="G351" s="200"/>
      <c r="H351" s="36"/>
      <c r="I351" s="200"/>
      <c r="J351" s="36"/>
      <c r="K351" s="200"/>
      <c r="L351" s="36"/>
      <c r="M351" s="236"/>
      <c r="N351" s="235"/>
      <c r="O351" s="236"/>
      <c r="P351" s="236"/>
      <c r="Q351" s="236"/>
      <c r="R351" s="235"/>
      <c r="S351" s="236"/>
      <c r="T351" s="235"/>
      <c r="U351" s="236"/>
      <c r="V351" s="235"/>
      <c r="W351" s="236"/>
      <c r="X351" s="235" t="e">
        <f>SUM(#REF!-W351)</f>
        <v>#REF!</v>
      </c>
      <c r="Y351" s="236">
        <f>SUM('прил3 '!AA281)</f>
        <v>190.3</v>
      </c>
      <c r="Z351" s="235">
        <f t="shared" si="83"/>
        <v>0</v>
      </c>
      <c r="AA351" s="236">
        <f>SUM('прил3 '!AC281)</f>
        <v>190.3</v>
      </c>
      <c r="AB351" s="236">
        <f>SUM('прил3 '!AD281)</f>
        <v>0</v>
      </c>
      <c r="AC351" s="200">
        <f>SUM('прил3 '!AE281)</f>
        <v>190.3</v>
      </c>
      <c r="AD351" s="351">
        <f>SUM('прил3 '!AF281)</f>
        <v>190.3</v>
      </c>
      <c r="AE351" s="349">
        <f t="shared" si="82"/>
        <v>100</v>
      </c>
    </row>
    <row r="352" spans="1:31" ht="25.5">
      <c r="A352" s="39" t="s">
        <v>632</v>
      </c>
      <c r="B352" s="258"/>
      <c r="C352" s="72" t="s">
        <v>633</v>
      </c>
      <c r="D352" s="72"/>
      <c r="E352" s="74"/>
      <c r="F352" s="74"/>
      <c r="G352" s="200">
        <f>SUM(G353)</f>
        <v>170</v>
      </c>
      <c r="H352" s="36">
        <f t="shared" si="76"/>
        <v>0</v>
      </c>
      <c r="I352" s="200">
        <f t="shared" ref="I352:AD353" si="87">SUM(I353)</f>
        <v>170</v>
      </c>
      <c r="J352" s="36">
        <f t="shared" si="72"/>
        <v>0</v>
      </c>
      <c r="K352" s="200">
        <f t="shared" si="87"/>
        <v>170</v>
      </c>
      <c r="L352" s="36">
        <f t="shared" si="69"/>
        <v>0</v>
      </c>
      <c r="M352" s="236">
        <f t="shared" si="87"/>
        <v>170</v>
      </c>
      <c r="N352" s="235">
        <f t="shared" si="70"/>
        <v>0</v>
      </c>
      <c r="O352" s="236">
        <f t="shared" si="87"/>
        <v>170</v>
      </c>
      <c r="P352" s="236">
        <f t="shared" si="87"/>
        <v>0</v>
      </c>
      <c r="Q352" s="236">
        <f t="shared" si="87"/>
        <v>170</v>
      </c>
      <c r="R352" s="235" t="e">
        <f>SUM(#REF!-Q352)</f>
        <v>#REF!</v>
      </c>
      <c r="S352" s="236">
        <f t="shared" si="87"/>
        <v>170</v>
      </c>
      <c r="T352" s="235">
        <f t="shared" si="65"/>
        <v>0</v>
      </c>
      <c r="U352" s="236">
        <f t="shared" si="87"/>
        <v>170</v>
      </c>
      <c r="V352" s="235">
        <f t="shared" si="66"/>
        <v>184.39999999999998</v>
      </c>
      <c r="W352" s="236">
        <f t="shared" si="87"/>
        <v>354.4</v>
      </c>
      <c r="X352" s="235" t="e">
        <f>SUM(#REF!-W352)</f>
        <v>#REF!</v>
      </c>
      <c r="Y352" s="236">
        <f t="shared" si="87"/>
        <v>354.4</v>
      </c>
      <c r="Z352" s="235">
        <f t="shared" si="83"/>
        <v>0</v>
      </c>
      <c r="AA352" s="236">
        <f t="shared" si="87"/>
        <v>354.4</v>
      </c>
      <c r="AB352" s="236">
        <f t="shared" si="87"/>
        <v>0</v>
      </c>
      <c r="AC352" s="200">
        <f t="shared" si="87"/>
        <v>532.70000000000005</v>
      </c>
      <c r="AD352" s="351">
        <f t="shared" si="87"/>
        <v>532.70000000000005</v>
      </c>
      <c r="AE352" s="349">
        <f t="shared" si="82"/>
        <v>100</v>
      </c>
    </row>
    <row r="353" spans="1:31" ht="25.5">
      <c r="A353" s="49" t="s">
        <v>339</v>
      </c>
      <c r="B353" s="258"/>
      <c r="C353" s="72"/>
      <c r="D353" s="72" t="s">
        <v>340</v>
      </c>
      <c r="E353" s="74"/>
      <c r="F353" s="74"/>
      <c r="G353" s="200">
        <f>SUM(G354)</f>
        <v>170</v>
      </c>
      <c r="H353" s="36">
        <f t="shared" si="76"/>
        <v>0</v>
      </c>
      <c r="I353" s="200">
        <f t="shared" si="87"/>
        <v>170</v>
      </c>
      <c r="J353" s="36">
        <f t="shared" si="72"/>
        <v>0</v>
      </c>
      <c r="K353" s="200">
        <f t="shared" si="87"/>
        <v>170</v>
      </c>
      <c r="L353" s="36">
        <f t="shared" si="69"/>
        <v>0</v>
      </c>
      <c r="M353" s="236">
        <f t="shared" si="87"/>
        <v>170</v>
      </c>
      <c r="N353" s="235">
        <f t="shared" si="70"/>
        <v>0</v>
      </c>
      <c r="O353" s="236">
        <f t="shared" si="87"/>
        <v>170</v>
      </c>
      <c r="P353" s="236">
        <f t="shared" si="87"/>
        <v>0</v>
      </c>
      <c r="Q353" s="236">
        <f t="shared" si="87"/>
        <v>170</v>
      </c>
      <c r="R353" s="235" t="e">
        <f>SUM(#REF!-Q353)</f>
        <v>#REF!</v>
      </c>
      <c r="S353" s="236">
        <f t="shared" si="87"/>
        <v>170</v>
      </c>
      <c r="T353" s="235">
        <f t="shared" si="65"/>
        <v>0</v>
      </c>
      <c r="U353" s="236">
        <f t="shared" si="87"/>
        <v>170</v>
      </c>
      <c r="V353" s="235">
        <f t="shared" si="66"/>
        <v>184.39999999999998</v>
      </c>
      <c r="W353" s="236">
        <f t="shared" si="87"/>
        <v>354.4</v>
      </c>
      <c r="X353" s="235" t="e">
        <f>SUM(#REF!-W353)</f>
        <v>#REF!</v>
      </c>
      <c r="Y353" s="236">
        <f t="shared" si="87"/>
        <v>354.4</v>
      </c>
      <c r="Z353" s="235">
        <f t="shared" si="83"/>
        <v>0</v>
      </c>
      <c r="AA353" s="236">
        <f t="shared" si="87"/>
        <v>354.4</v>
      </c>
      <c r="AB353" s="236">
        <f t="shared" si="87"/>
        <v>0</v>
      </c>
      <c r="AC353" s="200">
        <f t="shared" si="87"/>
        <v>532.70000000000005</v>
      </c>
      <c r="AD353" s="351">
        <f t="shared" si="87"/>
        <v>532.70000000000005</v>
      </c>
      <c r="AE353" s="349">
        <f t="shared" si="82"/>
        <v>100</v>
      </c>
    </row>
    <row r="354" spans="1:31" ht="24" customHeight="1">
      <c r="A354" s="32" t="s">
        <v>341</v>
      </c>
      <c r="B354" s="258"/>
      <c r="C354" s="72"/>
      <c r="D354" s="72" t="s">
        <v>342</v>
      </c>
      <c r="E354" s="74"/>
      <c r="F354" s="74"/>
      <c r="G354" s="200">
        <f>SUM('прил3 '!I284)</f>
        <v>170</v>
      </c>
      <c r="H354" s="36">
        <f t="shared" si="76"/>
        <v>0</v>
      </c>
      <c r="I354" s="200">
        <f>SUM('прил3 '!K284)</f>
        <v>170</v>
      </c>
      <c r="J354" s="36">
        <f t="shared" si="72"/>
        <v>0</v>
      </c>
      <c r="K354" s="200">
        <f>SUM('прил3 '!M284)</f>
        <v>170</v>
      </c>
      <c r="L354" s="36">
        <f t="shared" si="69"/>
        <v>0</v>
      </c>
      <c r="M354" s="236">
        <f>SUM('прил3 '!O284)</f>
        <v>170</v>
      </c>
      <c r="N354" s="235">
        <f t="shared" si="70"/>
        <v>0</v>
      </c>
      <c r="O354" s="236">
        <f>SUM('прил3 '!Q284)</f>
        <v>170</v>
      </c>
      <c r="P354" s="236">
        <f>SUM('прил3 '!R284)</f>
        <v>0</v>
      </c>
      <c r="Q354" s="236">
        <f>SUM('прил3 '!S284)</f>
        <v>170</v>
      </c>
      <c r="R354" s="235" t="e">
        <f>SUM(#REF!-Q354)</f>
        <v>#REF!</v>
      </c>
      <c r="S354" s="236">
        <f>SUM('прил3 '!U284)</f>
        <v>170</v>
      </c>
      <c r="T354" s="235">
        <f t="shared" si="65"/>
        <v>0</v>
      </c>
      <c r="U354" s="236">
        <f>SUM('прил3 '!W284)</f>
        <v>170</v>
      </c>
      <c r="V354" s="235">
        <f t="shared" si="66"/>
        <v>184.39999999999998</v>
      </c>
      <c r="W354" s="236">
        <f>SUM('прил3 '!Y284)</f>
        <v>354.4</v>
      </c>
      <c r="X354" s="235" t="e">
        <f>SUM(#REF!-W354)</f>
        <v>#REF!</v>
      </c>
      <c r="Y354" s="236">
        <f>SUM('прил3 '!AA284)</f>
        <v>354.4</v>
      </c>
      <c r="Z354" s="235">
        <f t="shared" si="83"/>
        <v>0</v>
      </c>
      <c r="AA354" s="236">
        <f>SUM('прил3 '!AC284)</f>
        <v>354.4</v>
      </c>
      <c r="AB354" s="236">
        <f>SUM('прил3 '!AD284)</f>
        <v>0</v>
      </c>
      <c r="AC354" s="200">
        <f>SUM('прил3 '!AE284)</f>
        <v>532.70000000000005</v>
      </c>
      <c r="AD354" s="351">
        <f>SUM('прил3 '!AF284)</f>
        <v>532.70000000000005</v>
      </c>
      <c r="AE354" s="349">
        <f t="shared" si="82"/>
        <v>100</v>
      </c>
    </row>
    <row r="355" spans="1:31" ht="42.75" hidden="1" customHeight="1">
      <c r="A355" s="32" t="s">
        <v>650</v>
      </c>
      <c r="B355" s="258"/>
      <c r="C355" s="72" t="s">
        <v>103</v>
      </c>
      <c r="D355" s="72"/>
      <c r="E355" s="74"/>
      <c r="F355" s="74"/>
      <c r="G355" s="37">
        <f>G358+G356</f>
        <v>0</v>
      </c>
      <c r="H355" s="36">
        <f t="shared" si="76"/>
        <v>0</v>
      </c>
      <c r="I355" s="37">
        <f>I358+I356</f>
        <v>0</v>
      </c>
      <c r="J355" s="36">
        <f t="shared" si="72"/>
        <v>0</v>
      </c>
      <c r="K355" s="37">
        <f>K358+K356</f>
        <v>0</v>
      </c>
      <c r="L355" s="36">
        <f t="shared" si="69"/>
        <v>0</v>
      </c>
      <c r="M355" s="236">
        <f>M358+M356</f>
        <v>0</v>
      </c>
      <c r="N355" s="235">
        <f t="shared" si="70"/>
        <v>0</v>
      </c>
      <c r="O355" s="236">
        <f>O358+O356</f>
        <v>0</v>
      </c>
      <c r="P355" s="236">
        <f>P358+P356</f>
        <v>0</v>
      </c>
      <c r="Q355" s="236">
        <f>Q358+Q356</f>
        <v>0</v>
      </c>
      <c r="R355" s="235" t="e">
        <f>SUM(#REF!-Q355)</f>
        <v>#REF!</v>
      </c>
      <c r="S355" s="236">
        <f>S358+S356</f>
        <v>0</v>
      </c>
      <c r="T355" s="235">
        <f t="shared" si="65"/>
        <v>0</v>
      </c>
      <c r="U355" s="236">
        <f>U358+U356</f>
        <v>0</v>
      </c>
      <c r="V355" s="235">
        <f t="shared" si="66"/>
        <v>0</v>
      </c>
      <c r="W355" s="236">
        <f>W358+W356</f>
        <v>0</v>
      </c>
      <c r="X355" s="235" t="e">
        <f>SUM(#REF!-W355)</f>
        <v>#REF!</v>
      </c>
      <c r="Y355" s="236">
        <f>Y358+Y356</f>
        <v>0</v>
      </c>
      <c r="Z355" s="235">
        <f t="shared" si="83"/>
        <v>0</v>
      </c>
      <c r="AA355" s="236">
        <f>AA358+AA356</f>
        <v>0</v>
      </c>
      <c r="AB355" s="236">
        <f>AB358+AB356</f>
        <v>0</v>
      </c>
      <c r="AC355" s="200">
        <f>AC358+AC356</f>
        <v>0</v>
      </c>
      <c r="AD355" s="351">
        <f>AD358+AD356</f>
        <v>0</v>
      </c>
      <c r="AE355" s="349"/>
    </row>
    <row r="356" spans="1:31" ht="26.25" hidden="1" customHeight="1">
      <c r="A356" s="49" t="s">
        <v>339</v>
      </c>
      <c r="B356" s="258"/>
      <c r="C356" s="72"/>
      <c r="D356" s="72" t="s">
        <v>340</v>
      </c>
      <c r="E356" s="74"/>
      <c r="F356" s="74"/>
      <c r="G356" s="37">
        <f>G357</f>
        <v>0</v>
      </c>
      <c r="H356" s="36">
        <f t="shared" si="76"/>
        <v>0</v>
      </c>
      <c r="I356" s="37">
        <f>I357</f>
        <v>0</v>
      </c>
      <c r="J356" s="36">
        <f t="shared" si="72"/>
        <v>0</v>
      </c>
      <c r="K356" s="37">
        <f>K357</f>
        <v>0</v>
      </c>
      <c r="L356" s="36">
        <f t="shared" si="69"/>
        <v>0</v>
      </c>
      <c r="M356" s="236">
        <f>M357</f>
        <v>0</v>
      </c>
      <c r="N356" s="235">
        <f t="shared" si="70"/>
        <v>0</v>
      </c>
      <c r="O356" s="236">
        <f>O357</f>
        <v>0</v>
      </c>
      <c r="P356" s="236">
        <f>P357</f>
        <v>0</v>
      </c>
      <c r="Q356" s="236">
        <f>Q357</f>
        <v>0</v>
      </c>
      <c r="R356" s="235" t="e">
        <f>SUM(#REF!-Q356)</f>
        <v>#REF!</v>
      </c>
      <c r="S356" s="236">
        <f>S357</f>
        <v>0</v>
      </c>
      <c r="T356" s="235">
        <f t="shared" si="65"/>
        <v>0</v>
      </c>
      <c r="U356" s="236">
        <f>U357</f>
        <v>0</v>
      </c>
      <c r="V356" s="235">
        <f t="shared" si="66"/>
        <v>0</v>
      </c>
      <c r="W356" s="236">
        <f>W357</f>
        <v>0</v>
      </c>
      <c r="X356" s="235" t="e">
        <f>SUM(#REF!-W356)</f>
        <v>#REF!</v>
      </c>
      <c r="Y356" s="236">
        <f>Y357</f>
        <v>0</v>
      </c>
      <c r="Z356" s="235">
        <f t="shared" si="83"/>
        <v>0</v>
      </c>
      <c r="AA356" s="236">
        <f>AA357</f>
        <v>0</v>
      </c>
      <c r="AB356" s="236">
        <f>AB357</f>
        <v>0</v>
      </c>
      <c r="AC356" s="200">
        <f>AC357</f>
        <v>0</v>
      </c>
      <c r="AD356" s="351">
        <f>AD357</f>
        <v>0</v>
      </c>
      <c r="AE356" s="349"/>
    </row>
    <row r="357" spans="1:31" ht="27" hidden="1" customHeight="1">
      <c r="A357" s="32" t="s">
        <v>341</v>
      </c>
      <c r="B357" s="258"/>
      <c r="C357" s="72"/>
      <c r="D357" s="72" t="s">
        <v>342</v>
      </c>
      <c r="E357" s="74"/>
      <c r="F357" s="74"/>
      <c r="G357" s="37"/>
      <c r="H357" s="36">
        <f t="shared" si="76"/>
        <v>0</v>
      </c>
      <c r="I357" s="37"/>
      <c r="J357" s="36">
        <f t="shared" si="72"/>
        <v>0</v>
      </c>
      <c r="K357" s="37"/>
      <c r="L357" s="36">
        <f t="shared" si="69"/>
        <v>0</v>
      </c>
      <c r="M357" s="236"/>
      <c r="N357" s="235">
        <f t="shared" si="70"/>
        <v>0</v>
      </c>
      <c r="O357" s="236"/>
      <c r="P357" s="236"/>
      <c r="Q357" s="236"/>
      <c r="R357" s="235" t="e">
        <f>SUM(#REF!-Q357)</f>
        <v>#REF!</v>
      </c>
      <c r="S357" s="236"/>
      <c r="T357" s="235">
        <f t="shared" si="65"/>
        <v>0</v>
      </c>
      <c r="U357" s="236"/>
      <c r="V357" s="235">
        <f t="shared" si="66"/>
        <v>0</v>
      </c>
      <c r="W357" s="236"/>
      <c r="X357" s="235" t="e">
        <f>SUM(#REF!-W357)</f>
        <v>#REF!</v>
      </c>
      <c r="Y357" s="236"/>
      <c r="Z357" s="235">
        <f t="shared" si="83"/>
        <v>0</v>
      </c>
      <c r="AA357" s="236"/>
      <c r="AB357" s="236"/>
      <c r="AC357" s="200"/>
      <c r="AD357" s="351"/>
      <c r="AE357" s="349"/>
    </row>
    <row r="358" spans="1:31" ht="25.5" hidden="1">
      <c r="A358" s="32" t="s">
        <v>748</v>
      </c>
      <c r="B358" s="258"/>
      <c r="C358" s="72"/>
      <c r="D358" s="72" t="s">
        <v>50</v>
      </c>
      <c r="E358" s="74"/>
      <c r="F358" s="74"/>
      <c r="G358" s="37">
        <f>G359</f>
        <v>0</v>
      </c>
      <c r="H358" s="36">
        <f t="shared" si="76"/>
        <v>0</v>
      </c>
      <c r="I358" s="37">
        <f>I359</f>
        <v>0</v>
      </c>
      <c r="J358" s="36">
        <f t="shared" si="72"/>
        <v>0</v>
      </c>
      <c r="K358" s="37">
        <f>K359</f>
        <v>0</v>
      </c>
      <c r="L358" s="36">
        <f t="shared" si="69"/>
        <v>0</v>
      </c>
      <c r="M358" s="236">
        <f>M359</f>
        <v>0</v>
      </c>
      <c r="N358" s="235">
        <f t="shared" si="70"/>
        <v>0</v>
      </c>
      <c r="O358" s="236">
        <f>O359</f>
        <v>0</v>
      </c>
      <c r="P358" s="236">
        <f>P359</f>
        <v>0</v>
      </c>
      <c r="Q358" s="236">
        <f>Q359</f>
        <v>0</v>
      </c>
      <c r="R358" s="235" t="e">
        <f>SUM(#REF!-Q358)</f>
        <v>#REF!</v>
      </c>
      <c r="S358" s="236">
        <f>S359</f>
        <v>0</v>
      </c>
      <c r="T358" s="235">
        <f t="shared" si="65"/>
        <v>0</v>
      </c>
      <c r="U358" s="236">
        <f>U359</f>
        <v>0</v>
      </c>
      <c r="V358" s="235">
        <f t="shared" si="66"/>
        <v>0</v>
      </c>
      <c r="W358" s="236">
        <f>W359</f>
        <v>0</v>
      </c>
      <c r="X358" s="235" t="e">
        <f>SUM(#REF!-W358)</f>
        <v>#REF!</v>
      </c>
      <c r="Y358" s="236">
        <f>Y359</f>
        <v>0</v>
      </c>
      <c r="Z358" s="235">
        <f t="shared" si="83"/>
        <v>0</v>
      </c>
      <c r="AA358" s="236">
        <f>AA359</f>
        <v>0</v>
      </c>
      <c r="AB358" s="236">
        <f>AB359</f>
        <v>0</v>
      </c>
      <c r="AC358" s="200">
        <f>AC359</f>
        <v>0</v>
      </c>
      <c r="AD358" s="351">
        <f>AD359</f>
        <v>0</v>
      </c>
      <c r="AE358" s="349"/>
    </row>
    <row r="359" spans="1:31" hidden="1">
      <c r="A359" s="32" t="s">
        <v>749</v>
      </c>
      <c r="B359" s="258"/>
      <c r="C359" s="72"/>
      <c r="D359" s="72" t="s">
        <v>52</v>
      </c>
      <c r="E359" s="74"/>
      <c r="F359" s="74"/>
      <c r="G359" s="37">
        <v>0</v>
      </c>
      <c r="H359" s="36">
        <f t="shared" si="76"/>
        <v>0</v>
      </c>
      <c r="I359" s="37">
        <v>0</v>
      </c>
      <c r="J359" s="36">
        <f t="shared" si="72"/>
        <v>0</v>
      </c>
      <c r="K359" s="37">
        <v>0</v>
      </c>
      <c r="L359" s="36">
        <f t="shared" si="69"/>
        <v>0</v>
      </c>
      <c r="M359" s="236">
        <v>0</v>
      </c>
      <c r="N359" s="235">
        <f t="shared" si="70"/>
        <v>0</v>
      </c>
      <c r="O359" s="236">
        <v>0</v>
      </c>
      <c r="P359" s="236">
        <v>0</v>
      </c>
      <c r="Q359" s="236">
        <v>0</v>
      </c>
      <c r="R359" s="235" t="e">
        <f>SUM(#REF!-Q359)</f>
        <v>#REF!</v>
      </c>
      <c r="S359" s="236">
        <v>0</v>
      </c>
      <c r="T359" s="235">
        <f t="shared" si="65"/>
        <v>0</v>
      </c>
      <c r="U359" s="236">
        <v>0</v>
      </c>
      <c r="V359" s="235">
        <f t="shared" si="66"/>
        <v>0</v>
      </c>
      <c r="W359" s="236">
        <v>0</v>
      </c>
      <c r="X359" s="235" t="e">
        <f>SUM(#REF!-W359)</f>
        <v>#REF!</v>
      </c>
      <c r="Y359" s="236">
        <v>0</v>
      </c>
      <c r="Z359" s="235">
        <f t="shared" si="83"/>
        <v>0</v>
      </c>
      <c r="AA359" s="236">
        <v>0</v>
      </c>
      <c r="AB359" s="236">
        <v>0</v>
      </c>
      <c r="AC359" s="200">
        <v>0</v>
      </c>
      <c r="AD359" s="351">
        <v>0</v>
      </c>
      <c r="AE359" s="349"/>
    </row>
    <row r="360" spans="1:31" s="23" customFormat="1">
      <c r="A360" s="42" t="s">
        <v>435</v>
      </c>
      <c r="B360" s="70" t="s">
        <v>542</v>
      </c>
      <c r="C360" s="70"/>
      <c r="D360" s="70"/>
      <c r="E360" s="71" t="e">
        <f>E361</f>
        <v>#REF!</v>
      </c>
      <c r="F360" s="71" t="e">
        <f>F361</f>
        <v>#REF!</v>
      </c>
      <c r="G360" s="201">
        <f>G361</f>
        <v>33.799999999999997</v>
      </c>
      <c r="H360" s="36">
        <f t="shared" si="76"/>
        <v>0</v>
      </c>
      <c r="I360" s="201">
        <f>I361</f>
        <v>33.799999999999997</v>
      </c>
      <c r="J360" s="36">
        <f t="shared" si="72"/>
        <v>0</v>
      </c>
      <c r="K360" s="201">
        <f>K361</f>
        <v>33.799999999999997</v>
      </c>
      <c r="L360" s="36">
        <f t="shared" si="69"/>
        <v>0</v>
      </c>
      <c r="M360" s="235">
        <f>M361</f>
        <v>33.799999999999997</v>
      </c>
      <c r="N360" s="235">
        <f t="shared" si="70"/>
        <v>0</v>
      </c>
      <c r="O360" s="235">
        <f>O361</f>
        <v>33.799999999999997</v>
      </c>
      <c r="P360" s="235">
        <f>P361</f>
        <v>0</v>
      </c>
      <c r="Q360" s="235">
        <f>Q361</f>
        <v>33.799999999999997</v>
      </c>
      <c r="R360" s="235" t="e">
        <f>SUM(#REF!-Q360)</f>
        <v>#REF!</v>
      </c>
      <c r="S360" s="235">
        <f>S361</f>
        <v>33.799999999999997</v>
      </c>
      <c r="T360" s="235">
        <f t="shared" si="65"/>
        <v>0</v>
      </c>
      <c r="U360" s="235">
        <f>U361</f>
        <v>33.799999999999997</v>
      </c>
      <c r="V360" s="235">
        <f t="shared" si="66"/>
        <v>0</v>
      </c>
      <c r="W360" s="235">
        <f>W361</f>
        <v>33.799999999999997</v>
      </c>
      <c r="X360" s="235" t="e">
        <f>SUM(#REF!-W360)</f>
        <v>#REF!</v>
      </c>
      <c r="Y360" s="235">
        <f>Y361</f>
        <v>33.799999999999997</v>
      </c>
      <c r="Z360" s="235">
        <f t="shared" si="83"/>
        <v>0</v>
      </c>
      <c r="AA360" s="235">
        <f>AA361</f>
        <v>33.799999999999997</v>
      </c>
      <c r="AB360" s="235">
        <f>AB361</f>
        <v>0</v>
      </c>
      <c r="AC360" s="201">
        <f>AC361</f>
        <v>9.1999999999999993</v>
      </c>
      <c r="AD360" s="349">
        <f>AD361</f>
        <v>9.1999999999999993</v>
      </c>
      <c r="AE360" s="349">
        <f t="shared" si="82"/>
        <v>100</v>
      </c>
    </row>
    <row r="361" spans="1:31" ht="25.5">
      <c r="A361" s="43" t="s">
        <v>742</v>
      </c>
      <c r="B361" s="258" t="s">
        <v>543</v>
      </c>
      <c r="C361" s="72"/>
      <c r="D361" s="72"/>
      <c r="E361" s="257" t="e">
        <f>E363</f>
        <v>#REF!</v>
      </c>
      <c r="F361" s="257" t="e">
        <f>F363</f>
        <v>#REF!</v>
      </c>
      <c r="G361" s="200">
        <f>G362+G366</f>
        <v>33.799999999999997</v>
      </c>
      <c r="H361" s="36">
        <f t="shared" si="76"/>
        <v>0</v>
      </c>
      <c r="I361" s="200">
        <f>I362+I366</f>
        <v>33.799999999999997</v>
      </c>
      <c r="J361" s="36">
        <f t="shared" si="72"/>
        <v>0</v>
      </c>
      <c r="K361" s="200">
        <f>K362+K366</f>
        <v>33.799999999999997</v>
      </c>
      <c r="L361" s="36">
        <f t="shared" si="69"/>
        <v>0</v>
      </c>
      <c r="M361" s="236">
        <f>M362+M366</f>
        <v>33.799999999999997</v>
      </c>
      <c r="N361" s="235">
        <f t="shared" si="70"/>
        <v>0</v>
      </c>
      <c r="O361" s="236">
        <f>O362+O366</f>
        <v>33.799999999999997</v>
      </c>
      <c r="P361" s="236">
        <f>P362+P366</f>
        <v>0</v>
      </c>
      <c r="Q361" s="236">
        <f>Q362+Q366</f>
        <v>33.799999999999997</v>
      </c>
      <c r="R361" s="235" t="e">
        <f>SUM(#REF!-Q361)</f>
        <v>#REF!</v>
      </c>
      <c r="S361" s="236">
        <f>S362+S366</f>
        <v>33.799999999999997</v>
      </c>
      <c r="T361" s="235">
        <f t="shared" si="65"/>
        <v>0</v>
      </c>
      <c r="U361" s="236">
        <f>U362+U366</f>
        <v>33.799999999999997</v>
      </c>
      <c r="V361" s="235">
        <f t="shared" ref="V361:V424" si="88">SUM(W361-U361)</f>
        <v>0</v>
      </c>
      <c r="W361" s="236">
        <f>W362+W366</f>
        <v>33.799999999999997</v>
      </c>
      <c r="X361" s="235" t="e">
        <f>SUM(#REF!-W361)</f>
        <v>#REF!</v>
      </c>
      <c r="Y361" s="236">
        <f>Y362+Y366</f>
        <v>33.799999999999997</v>
      </c>
      <c r="Z361" s="235">
        <f t="shared" si="83"/>
        <v>0</v>
      </c>
      <c r="AA361" s="236">
        <f>AA362+AA366</f>
        <v>33.799999999999997</v>
      </c>
      <c r="AB361" s="236">
        <f>AB362+AB366</f>
        <v>0</v>
      </c>
      <c r="AC361" s="200">
        <f>AC362+AC366</f>
        <v>9.1999999999999993</v>
      </c>
      <c r="AD361" s="351">
        <f>AD362+AD366</f>
        <v>9.1999999999999993</v>
      </c>
      <c r="AE361" s="349">
        <f t="shared" si="82"/>
        <v>100</v>
      </c>
    </row>
    <row r="362" spans="1:31" ht="1.5" customHeight="1">
      <c r="A362" s="32" t="s">
        <v>642</v>
      </c>
      <c r="B362" s="258"/>
      <c r="C362" s="72" t="s">
        <v>438</v>
      </c>
      <c r="D362" s="72"/>
      <c r="E362" s="257"/>
      <c r="F362" s="257"/>
      <c r="G362" s="200">
        <f t="shared" ref="G362:AD364" si="89">G363</f>
        <v>13.8</v>
      </c>
      <c r="H362" s="36">
        <f t="shared" si="76"/>
        <v>0</v>
      </c>
      <c r="I362" s="200">
        <f t="shared" si="89"/>
        <v>13.8</v>
      </c>
      <c r="J362" s="36">
        <f t="shared" si="72"/>
        <v>0</v>
      </c>
      <c r="K362" s="200">
        <f t="shared" si="89"/>
        <v>13.8</v>
      </c>
      <c r="L362" s="36">
        <f t="shared" si="69"/>
        <v>0</v>
      </c>
      <c r="M362" s="236">
        <f t="shared" si="89"/>
        <v>13.8</v>
      </c>
      <c r="N362" s="235">
        <f t="shared" si="70"/>
        <v>0</v>
      </c>
      <c r="O362" s="236">
        <f t="shared" si="89"/>
        <v>13.8</v>
      </c>
      <c r="P362" s="236">
        <f t="shared" si="89"/>
        <v>0</v>
      </c>
      <c r="Q362" s="236">
        <f t="shared" si="89"/>
        <v>13.8</v>
      </c>
      <c r="R362" s="235" t="e">
        <f>SUM(#REF!-Q362)</f>
        <v>#REF!</v>
      </c>
      <c r="S362" s="236">
        <f t="shared" si="89"/>
        <v>13.8</v>
      </c>
      <c r="T362" s="235">
        <f t="shared" si="65"/>
        <v>0</v>
      </c>
      <c r="U362" s="236">
        <f t="shared" si="89"/>
        <v>13.8</v>
      </c>
      <c r="V362" s="235">
        <f t="shared" si="88"/>
        <v>0</v>
      </c>
      <c r="W362" s="236">
        <f t="shared" si="89"/>
        <v>13.8</v>
      </c>
      <c r="X362" s="235" t="e">
        <f>SUM(#REF!-W362)</f>
        <v>#REF!</v>
      </c>
      <c r="Y362" s="236">
        <f t="shared" si="89"/>
        <v>13.8</v>
      </c>
      <c r="Z362" s="235">
        <f t="shared" si="83"/>
        <v>0</v>
      </c>
      <c r="AA362" s="236">
        <f t="shared" si="89"/>
        <v>13.8</v>
      </c>
      <c r="AB362" s="236">
        <f t="shared" si="89"/>
        <v>0</v>
      </c>
      <c r="AC362" s="200">
        <f t="shared" si="89"/>
        <v>0</v>
      </c>
      <c r="AD362" s="351">
        <f t="shared" si="89"/>
        <v>0</v>
      </c>
      <c r="AE362" s="349"/>
    </row>
    <row r="363" spans="1:31" ht="30" hidden="1" customHeight="1">
      <c r="A363" s="49" t="s">
        <v>730</v>
      </c>
      <c r="B363" s="72"/>
      <c r="C363" s="75" t="s">
        <v>439</v>
      </c>
      <c r="D363" s="72"/>
      <c r="E363" s="74" t="e">
        <f>#REF!</f>
        <v>#REF!</v>
      </c>
      <c r="F363" s="74" t="e">
        <f>#REF!</f>
        <v>#REF!</v>
      </c>
      <c r="G363" s="200">
        <f t="shared" si="89"/>
        <v>13.8</v>
      </c>
      <c r="H363" s="36">
        <f t="shared" si="76"/>
        <v>0</v>
      </c>
      <c r="I363" s="200">
        <f t="shared" si="89"/>
        <v>13.8</v>
      </c>
      <c r="J363" s="36">
        <f t="shared" si="72"/>
        <v>0</v>
      </c>
      <c r="K363" s="200">
        <f t="shared" si="89"/>
        <v>13.8</v>
      </c>
      <c r="L363" s="36">
        <f t="shared" si="69"/>
        <v>0</v>
      </c>
      <c r="M363" s="236">
        <f t="shared" si="89"/>
        <v>13.8</v>
      </c>
      <c r="N363" s="235">
        <f t="shared" si="70"/>
        <v>0</v>
      </c>
      <c r="O363" s="236">
        <f t="shared" si="89"/>
        <v>13.8</v>
      </c>
      <c r="P363" s="236">
        <f t="shared" si="89"/>
        <v>0</v>
      </c>
      <c r="Q363" s="236">
        <f t="shared" si="89"/>
        <v>13.8</v>
      </c>
      <c r="R363" s="235" t="e">
        <f>SUM(#REF!-Q363)</f>
        <v>#REF!</v>
      </c>
      <c r="S363" s="236">
        <f t="shared" si="89"/>
        <v>13.8</v>
      </c>
      <c r="T363" s="235">
        <f t="shared" si="65"/>
        <v>0</v>
      </c>
      <c r="U363" s="236">
        <f t="shared" si="89"/>
        <v>13.8</v>
      </c>
      <c r="V363" s="235">
        <f t="shared" si="88"/>
        <v>0</v>
      </c>
      <c r="W363" s="236">
        <f t="shared" si="89"/>
        <v>13.8</v>
      </c>
      <c r="X363" s="235" t="e">
        <f>SUM(#REF!-W363)</f>
        <v>#REF!</v>
      </c>
      <c r="Y363" s="236">
        <f t="shared" si="89"/>
        <v>13.8</v>
      </c>
      <c r="Z363" s="235">
        <f t="shared" si="83"/>
        <v>0</v>
      </c>
      <c r="AA363" s="236">
        <f t="shared" si="89"/>
        <v>13.8</v>
      </c>
      <c r="AB363" s="236">
        <f t="shared" si="89"/>
        <v>0</v>
      </c>
      <c r="AC363" s="200">
        <f t="shared" si="89"/>
        <v>0</v>
      </c>
      <c r="AD363" s="351">
        <f t="shared" si="89"/>
        <v>0</v>
      </c>
      <c r="AE363" s="349"/>
    </row>
    <row r="364" spans="1:31" ht="25.5" hidden="1">
      <c r="A364" s="49" t="s">
        <v>339</v>
      </c>
      <c r="B364" s="258"/>
      <c r="C364" s="72"/>
      <c r="D364" s="72" t="s">
        <v>340</v>
      </c>
      <c r="E364" s="257"/>
      <c r="F364" s="257"/>
      <c r="G364" s="200">
        <f t="shared" si="89"/>
        <v>13.8</v>
      </c>
      <c r="H364" s="36">
        <f t="shared" si="76"/>
        <v>0</v>
      </c>
      <c r="I364" s="200">
        <f t="shared" si="89"/>
        <v>13.8</v>
      </c>
      <c r="J364" s="36">
        <f t="shared" si="72"/>
        <v>0</v>
      </c>
      <c r="K364" s="200">
        <f t="shared" si="89"/>
        <v>13.8</v>
      </c>
      <c r="L364" s="36">
        <f t="shared" si="69"/>
        <v>0</v>
      </c>
      <c r="M364" s="236">
        <f t="shared" si="89"/>
        <v>13.8</v>
      </c>
      <c r="N364" s="235">
        <f t="shared" si="70"/>
        <v>0</v>
      </c>
      <c r="O364" s="236">
        <f t="shared" si="89"/>
        <v>13.8</v>
      </c>
      <c r="P364" s="236">
        <f t="shared" si="89"/>
        <v>0</v>
      </c>
      <c r="Q364" s="236">
        <f t="shared" si="89"/>
        <v>13.8</v>
      </c>
      <c r="R364" s="235" t="e">
        <f>SUM(#REF!-Q364)</f>
        <v>#REF!</v>
      </c>
      <c r="S364" s="236">
        <f t="shared" si="89"/>
        <v>13.8</v>
      </c>
      <c r="T364" s="235">
        <f t="shared" ref="T364:T427" si="90">SUM(U364-S364)</f>
        <v>0</v>
      </c>
      <c r="U364" s="236">
        <f t="shared" si="89"/>
        <v>13.8</v>
      </c>
      <c r="V364" s="235">
        <f t="shared" si="88"/>
        <v>0</v>
      </c>
      <c r="W364" s="236">
        <f t="shared" si="89"/>
        <v>13.8</v>
      </c>
      <c r="X364" s="235" t="e">
        <f>SUM(#REF!-W364)</f>
        <v>#REF!</v>
      </c>
      <c r="Y364" s="236">
        <f t="shared" si="89"/>
        <v>13.8</v>
      </c>
      <c r="Z364" s="235">
        <f t="shared" si="83"/>
        <v>0</v>
      </c>
      <c r="AA364" s="236">
        <f t="shared" si="89"/>
        <v>13.8</v>
      </c>
      <c r="AB364" s="236">
        <f t="shared" si="89"/>
        <v>0</v>
      </c>
      <c r="AC364" s="200">
        <f t="shared" si="89"/>
        <v>0</v>
      </c>
      <c r="AD364" s="351">
        <f t="shared" si="89"/>
        <v>0</v>
      </c>
      <c r="AE364" s="349"/>
    </row>
    <row r="365" spans="1:31" ht="25.5" hidden="1">
      <c r="A365" s="32" t="s">
        <v>341</v>
      </c>
      <c r="B365" s="258"/>
      <c r="C365" s="72"/>
      <c r="D365" s="72" t="s">
        <v>342</v>
      </c>
      <c r="E365" s="257"/>
      <c r="F365" s="257"/>
      <c r="G365" s="200">
        <f>SUM('прил3 '!I294)</f>
        <v>13.8</v>
      </c>
      <c r="H365" s="36">
        <f t="shared" si="76"/>
        <v>0</v>
      </c>
      <c r="I365" s="200">
        <f>SUM('прил3 '!K294)</f>
        <v>13.8</v>
      </c>
      <c r="J365" s="36">
        <f t="shared" si="72"/>
        <v>0</v>
      </c>
      <c r="K365" s="200">
        <f>SUM('прил3 '!M294)</f>
        <v>13.8</v>
      </c>
      <c r="L365" s="36">
        <f t="shared" si="69"/>
        <v>0</v>
      </c>
      <c r="M365" s="236">
        <f>SUM('прил3 '!O294)</f>
        <v>13.8</v>
      </c>
      <c r="N365" s="235">
        <f t="shared" si="70"/>
        <v>0</v>
      </c>
      <c r="O365" s="236">
        <f>SUM('прил3 '!Q294)</f>
        <v>13.8</v>
      </c>
      <c r="P365" s="236">
        <f>SUM('прил3 '!R294)</f>
        <v>0</v>
      </c>
      <c r="Q365" s="236">
        <f>SUM('прил3 '!S294)</f>
        <v>13.8</v>
      </c>
      <c r="R365" s="235" t="e">
        <f>SUM(#REF!-Q365)</f>
        <v>#REF!</v>
      </c>
      <c r="S365" s="236">
        <f>SUM('прил3 '!U294)</f>
        <v>13.8</v>
      </c>
      <c r="T365" s="235">
        <f t="shared" si="90"/>
        <v>0</v>
      </c>
      <c r="U365" s="236">
        <f>SUM('прил3 '!W294)</f>
        <v>13.8</v>
      </c>
      <c r="V365" s="235">
        <f t="shared" si="88"/>
        <v>0</v>
      </c>
      <c r="W365" s="236">
        <f>SUM('прил3 '!Y294)</f>
        <v>13.8</v>
      </c>
      <c r="X365" s="235" t="e">
        <f>SUM(#REF!-W365)</f>
        <v>#REF!</v>
      </c>
      <c r="Y365" s="236">
        <f>SUM('прил3 '!AA294)</f>
        <v>13.8</v>
      </c>
      <c r="Z365" s="235">
        <f t="shared" si="83"/>
        <v>0</v>
      </c>
      <c r="AA365" s="236">
        <f>SUM('прил3 '!AC294)</f>
        <v>13.8</v>
      </c>
      <c r="AB365" s="236">
        <f>SUM('прил3 '!AD294)</f>
        <v>0</v>
      </c>
      <c r="AC365" s="200">
        <f>SUM('прил3 '!AE294)</f>
        <v>0</v>
      </c>
      <c r="AD365" s="351">
        <f>SUM('прил3 '!AF294)</f>
        <v>0</v>
      </c>
      <c r="AE365" s="349"/>
    </row>
    <row r="366" spans="1:31" ht="38.25">
      <c r="A366" s="32" t="s">
        <v>440</v>
      </c>
      <c r="B366" s="258"/>
      <c r="C366" s="246" t="s">
        <v>441</v>
      </c>
      <c r="D366" s="72"/>
      <c r="E366" s="74"/>
      <c r="F366" s="74"/>
      <c r="G366" s="200">
        <f t="shared" ref="G366:AD368" si="91">G367</f>
        <v>20</v>
      </c>
      <c r="H366" s="36">
        <f t="shared" si="76"/>
        <v>0</v>
      </c>
      <c r="I366" s="200">
        <f t="shared" si="91"/>
        <v>20</v>
      </c>
      <c r="J366" s="36">
        <f t="shared" si="72"/>
        <v>0</v>
      </c>
      <c r="K366" s="200">
        <f t="shared" si="91"/>
        <v>20</v>
      </c>
      <c r="L366" s="36">
        <f t="shared" si="69"/>
        <v>0</v>
      </c>
      <c r="M366" s="236">
        <f t="shared" si="91"/>
        <v>20</v>
      </c>
      <c r="N366" s="235">
        <f t="shared" si="70"/>
        <v>0</v>
      </c>
      <c r="O366" s="236">
        <f t="shared" si="91"/>
        <v>20</v>
      </c>
      <c r="P366" s="236">
        <f t="shared" si="91"/>
        <v>0</v>
      </c>
      <c r="Q366" s="236">
        <f t="shared" si="91"/>
        <v>20</v>
      </c>
      <c r="R366" s="235" t="e">
        <f>SUM(#REF!-Q366)</f>
        <v>#REF!</v>
      </c>
      <c r="S366" s="236">
        <f t="shared" si="91"/>
        <v>20</v>
      </c>
      <c r="T366" s="235">
        <f t="shared" si="90"/>
        <v>0</v>
      </c>
      <c r="U366" s="236">
        <f t="shared" si="91"/>
        <v>20</v>
      </c>
      <c r="V366" s="235">
        <f t="shared" si="88"/>
        <v>0</v>
      </c>
      <c r="W366" s="236">
        <f t="shared" si="91"/>
        <v>20</v>
      </c>
      <c r="X366" s="235" t="e">
        <f>SUM(#REF!-W366)</f>
        <v>#REF!</v>
      </c>
      <c r="Y366" s="236">
        <f t="shared" si="91"/>
        <v>20</v>
      </c>
      <c r="Z366" s="235">
        <f t="shared" si="83"/>
        <v>0</v>
      </c>
      <c r="AA366" s="236">
        <f t="shared" si="91"/>
        <v>20</v>
      </c>
      <c r="AB366" s="236">
        <f t="shared" si="91"/>
        <v>0</v>
      </c>
      <c r="AC366" s="200">
        <f t="shared" si="91"/>
        <v>9.1999999999999993</v>
      </c>
      <c r="AD366" s="351">
        <f t="shared" si="91"/>
        <v>9.1999999999999993</v>
      </c>
      <c r="AE366" s="349">
        <f t="shared" si="82"/>
        <v>100</v>
      </c>
    </row>
    <row r="367" spans="1:31" ht="38.25">
      <c r="A367" s="32" t="s">
        <v>442</v>
      </c>
      <c r="B367" s="258"/>
      <c r="C367" s="76" t="s">
        <v>443</v>
      </c>
      <c r="D367" s="72"/>
      <c r="E367" s="74"/>
      <c r="F367" s="74"/>
      <c r="G367" s="200">
        <f t="shared" si="91"/>
        <v>20</v>
      </c>
      <c r="H367" s="36">
        <f t="shared" si="76"/>
        <v>0</v>
      </c>
      <c r="I367" s="200">
        <f t="shared" si="91"/>
        <v>20</v>
      </c>
      <c r="J367" s="36">
        <f t="shared" si="72"/>
        <v>0</v>
      </c>
      <c r="K367" s="200">
        <f t="shared" si="91"/>
        <v>20</v>
      </c>
      <c r="L367" s="36">
        <f t="shared" si="69"/>
        <v>0</v>
      </c>
      <c r="M367" s="236">
        <f t="shared" si="91"/>
        <v>20</v>
      </c>
      <c r="N367" s="235">
        <f t="shared" si="70"/>
        <v>0</v>
      </c>
      <c r="O367" s="236">
        <f t="shared" si="91"/>
        <v>20</v>
      </c>
      <c r="P367" s="236">
        <f t="shared" si="91"/>
        <v>0</v>
      </c>
      <c r="Q367" s="236">
        <f t="shared" si="91"/>
        <v>20</v>
      </c>
      <c r="R367" s="235" t="e">
        <f>SUM(#REF!-Q367)</f>
        <v>#REF!</v>
      </c>
      <c r="S367" s="236">
        <f t="shared" si="91"/>
        <v>20</v>
      </c>
      <c r="T367" s="235">
        <f t="shared" si="90"/>
        <v>0</v>
      </c>
      <c r="U367" s="236">
        <f t="shared" si="91"/>
        <v>20</v>
      </c>
      <c r="V367" s="235">
        <f t="shared" si="88"/>
        <v>0</v>
      </c>
      <c r="W367" s="236">
        <f t="shared" si="91"/>
        <v>20</v>
      </c>
      <c r="X367" s="235" t="e">
        <f>SUM(#REF!-W367)</f>
        <v>#REF!</v>
      </c>
      <c r="Y367" s="236">
        <f t="shared" si="91"/>
        <v>20</v>
      </c>
      <c r="Z367" s="235">
        <f t="shared" si="83"/>
        <v>0</v>
      </c>
      <c r="AA367" s="236">
        <f t="shared" si="91"/>
        <v>20</v>
      </c>
      <c r="AB367" s="236">
        <f t="shared" si="91"/>
        <v>0</v>
      </c>
      <c r="AC367" s="200">
        <f t="shared" si="91"/>
        <v>9.1999999999999993</v>
      </c>
      <c r="AD367" s="351">
        <f t="shared" si="91"/>
        <v>9.1999999999999993</v>
      </c>
      <c r="AE367" s="349">
        <f t="shared" si="82"/>
        <v>100</v>
      </c>
    </row>
    <row r="368" spans="1:31" ht="51">
      <c r="A368" s="43" t="s">
        <v>352</v>
      </c>
      <c r="B368" s="258"/>
      <c r="C368" s="81"/>
      <c r="D368" s="72" t="s">
        <v>335</v>
      </c>
      <c r="E368" s="74"/>
      <c r="F368" s="74"/>
      <c r="G368" s="200">
        <f t="shared" si="91"/>
        <v>20</v>
      </c>
      <c r="H368" s="36">
        <f t="shared" si="76"/>
        <v>0</v>
      </c>
      <c r="I368" s="200">
        <f t="shared" si="91"/>
        <v>20</v>
      </c>
      <c r="J368" s="36">
        <f t="shared" si="72"/>
        <v>0</v>
      </c>
      <c r="K368" s="200">
        <f t="shared" si="91"/>
        <v>20</v>
      </c>
      <c r="L368" s="36">
        <f t="shared" si="69"/>
        <v>0</v>
      </c>
      <c r="M368" s="236">
        <f t="shared" si="91"/>
        <v>20</v>
      </c>
      <c r="N368" s="235">
        <f t="shared" si="70"/>
        <v>0</v>
      </c>
      <c r="O368" s="236">
        <f t="shared" si="91"/>
        <v>20</v>
      </c>
      <c r="P368" s="236">
        <f t="shared" si="91"/>
        <v>0</v>
      </c>
      <c r="Q368" s="236">
        <f t="shared" si="91"/>
        <v>20</v>
      </c>
      <c r="R368" s="235" t="e">
        <f>SUM(#REF!-Q368)</f>
        <v>#REF!</v>
      </c>
      <c r="S368" s="236">
        <f t="shared" si="91"/>
        <v>20</v>
      </c>
      <c r="T368" s="235">
        <f t="shared" si="90"/>
        <v>0</v>
      </c>
      <c r="U368" s="236">
        <f t="shared" si="91"/>
        <v>20</v>
      </c>
      <c r="V368" s="235">
        <f t="shared" si="88"/>
        <v>0</v>
      </c>
      <c r="W368" s="236">
        <f t="shared" si="91"/>
        <v>20</v>
      </c>
      <c r="X368" s="235" t="e">
        <f>SUM(#REF!-W368)</f>
        <v>#REF!</v>
      </c>
      <c r="Y368" s="236">
        <f t="shared" si="91"/>
        <v>20</v>
      </c>
      <c r="Z368" s="235">
        <f t="shared" si="83"/>
        <v>0</v>
      </c>
      <c r="AA368" s="236">
        <f t="shared" si="91"/>
        <v>20</v>
      </c>
      <c r="AB368" s="236">
        <f t="shared" si="91"/>
        <v>0</v>
      </c>
      <c r="AC368" s="200">
        <f t="shared" si="91"/>
        <v>9.1999999999999993</v>
      </c>
      <c r="AD368" s="351">
        <f t="shared" si="91"/>
        <v>9.1999999999999993</v>
      </c>
      <c r="AE368" s="349">
        <f t="shared" si="82"/>
        <v>100</v>
      </c>
    </row>
    <row r="369" spans="1:31">
      <c r="A369" s="45" t="s">
        <v>16</v>
      </c>
      <c r="B369" s="258"/>
      <c r="C369" s="81"/>
      <c r="D369" s="72" t="s">
        <v>17</v>
      </c>
      <c r="E369" s="74"/>
      <c r="F369" s="74"/>
      <c r="G369" s="200">
        <f>SUM('прил3 '!I298)</f>
        <v>20</v>
      </c>
      <c r="H369" s="36">
        <f t="shared" si="76"/>
        <v>0</v>
      </c>
      <c r="I369" s="200">
        <f>SUM('прил3 '!K298)</f>
        <v>20</v>
      </c>
      <c r="J369" s="36">
        <f t="shared" si="72"/>
        <v>0</v>
      </c>
      <c r="K369" s="200">
        <f>SUM('прил3 '!M298)</f>
        <v>20</v>
      </c>
      <c r="L369" s="36">
        <f t="shared" si="69"/>
        <v>0</v>
      </c>
      <c r="M369" s="236">
        <f>SUM('прил3 '!O298)</f>
        <v>20</v>
      </c>
      <c r="N369" s="235">
        <f t="shared" si="70"/>
        <v>0</v>
      </c>
      <c r="O369" s="236">
        <f>SUM('прил3 '!Q298)</f>
        <v>20</v>
      </c>
      <c r="P369" s="236">
        <f>SUM('прил3 '!R298)</f>
        <v>0</v>
      </c>
      <c r="Q369" s="236">
        <f>SUM('прил3 '!S298)</f>
        <v>20</v>
      </c>
      <c r="R369" s="235" t="e">
        <f>SUM(#REF!-Q369)</f>
        <v>#REF!</v>
      </c>
      <c r="S369" s="236">
        <f>SUM('прил3 '!U298)</f>
        <v>20</v>
      </c>
      <c r="T369" s="235">
        <f t="shared" si="90"/>
        <v>0</v>
      </c>
      <c r="U369" s="236">
        <f>SUM('прил3 '!W298)</f>
        <v>20</v>
      </c>
      <c r="V369" s="235">
        <f t="shared" si="88"/>
        <v>0</v>
      </c>
      <c r="W369" s="236">
        <f>SUM('прил3 '!Y298)</f>
        <v>20</v>
      </c>
      <c r="X369" s="235" t="e">
        <f>SUM(#REF!-W369)</f>
        <v>#REF!</v>
      </c>
      <c r="Y369" s="236">
        <f>SUM('прил3 '!AA298)</f>
        <v>20</v>
      </c>
      <c r="Z369" s="235">
        <f t="shared" si="83"/>
        <v>0</v>
      </c>
      <c r="AA369" s="236">
        <f>SUM('прил3 '!AC298)</f>
        <v>20</v>
      </c>
      <c r="AB369" s="236">
        <f>SUM('прил3 '!AD298)</f>
        <v>0</v>
      </c>
      <c r="AC369" s="200">
        <f>SUM('прил3 '!AE298)</f>
        <v>9.1999999999999993</v>
      </c>
      <c r="AD369" s="351">
        <f>SUM('прил3 '!AF298)</f>
        <v>9.1999999999999993</v>
      </c>
      <c r="AE369" s="349">
        <f t="shared" si="82"/>
        <v>100</v>
      </c>
    </row>
    <row r="370" spans="1:31" s="23" customFormat="1" ht="16.5" customHeight="1">
      <c r="A370" s="42" t="s">
        <v>199</v>
      </c>
      <c r="B370" s="70" t="s">
        <v>544</v>
      </c>
      <c r="C370" s="70"/>
      <c r="D370" s="70"/>
      <c r="E370" s="71" t="e">
        <f>E371+E421+E577+E603</f>
        <v>#REF!</v>
      </c>
      <c r="F370" s="71" t="e">
        <f>F371+F421+F577+F603</f>
        <v>#REF!</v>
      </c>
      <c r="G370" s="201">
        <f>G371+G421+G577+G603+G551</f>
        <v>145226.30000000002</v>
      </c>
      <c r="H370" s="36">
        <f t="shared" si="76"/>
        <v>10481.5</v>
      </c>
      <c r="I370" s="201">
        <f>I371+I421+I577+I603+I551</f>
        <v>155707.80000000002</v>
      </c>
      <c r="J370" s="36" t="e">
        <f t="shared" si="72"/>
        <v>#REF!</v>
      </c>
      <c r="K370" s="201" t="e">
        <f>K371+K421+K577+K603+K551</f>
        <v>#REF!</v>
      </c>
      <c r="L370" s="36" t="e">
        <f t="shared" ref="L370:L435" si="92">SUM(M370-K370)</f>
        <v>#REF!</v>
      </c>
      <c r="M370" s="235" t="e">
        <f>M371+M421+M577+M603+M551</f>
        <v>#REF!</v>
      </c>
      <c r="N370" s="235" t="e">
        <f t="shared" ref="N370:N435" si="93">SUM(O370-M370)</f>
        <v>#REF!</v>
      </c>
      <c r="O370" s="235" t="e">
        <f>O371+O421+O577+O603+O551</f>
        <v>#REF!</v>
      </c>
      <c r="P370" s="235" t="e">
        <f>P371+P421+P577+P603+P551</f>
        <v>#REF!</v>
      </c>
      <c r="Q370" s="235" t="e">
        <f>Q371+Q421+Q577+Q603+Q551</f>
        <v>#REF!</v>
      </c>
      <c r="R370" s="235" t="e">
        <f>SUM(#REF!-Q370)</f>
        <v>#REF!</v>
      </c>
      <c r="S370" s="235" t="e">
        <f>S371+S421+S577+S603+S551</f>
        <v>#REF!</v>
      </c>
      <c r="T370" s="235" t="e">
        <f t="shared" si="90"/>
        <v>#REF!</v>
      </c>
      <c r="U370" s="235" t="e">
        <f>U371+U421+U577+U603+U551</f>
        <v>#REF!</v>
      </c>
      <c r="V370" s="235" t="e">
        <f t="shared" si="88"/>
        <v>#REF!</v>
      </c>
      <c r="W370" s="235" t="e">
        <f>W371+W421+W577+W603+W551</f>
        <v>#REF!</v>
      </c>
      <c r="X370" s="235" t="e">
        <f>SUM(#REF!-W370)</f>
        <v>#REF!</v>
      </c>
      <c r="Y370" s="235">
        <f>Y371+Y421+Y577+Y603+Y551</f>
        <v>183390.59999999998</v>
      </c>
      <c r="Z370" s="235">
        <f t="shared" si="83"/>
        <v>6441.1999999999825</v>
      </c>
      <c r="AA370" s="235">
        <f>AA371+AA421+AA577+AA603+AA551</f>
        <v>189831.79999999996</v>
      </c>
      <c r="AB370" s="235">
        <f>AB371+AB421+AB577+AB603+AB551</f>
        <v>608</v>
      </c>
      <c r="AC370" s="201">
        <f>AC371+AC421+AC577+AC603+AC551</f>
        <v>183765.30000000002</v>
      </c>
      <c r="AD370" s="349">
        <f>AD371+AD421+AD577+AD603+AD551</f>
        <v>179685.10000000003</v>
      </c>
      <c r="AE370" s="349">
        <f t="shared" si="82"/>
        <v>97.779667869831798</v>
      </c>
    </row>
    <row r="371" spans="1:31" ht="15" customHeight="1">
      <c r="A371" s="32" t="s">
        <v>141</v>
      </c>
      <c r="B371" s="258" t="s">
        <v>545</v>
      </c>
      <c r="C371" s="258"/>
      <c r="D371" s="258"/>
      <c r="E371" s="257" t="e">
        <f>#REF!+#REF!+#REF!</f>
        <v>#REF!</v>
      </c>
      <c r="F371" s="257" t="e">
        <f>#REF!+#REF!+#REF!</f>
        <v>#REF!</v>
      </c>
      <c r="G371" s="200">
        <f>G415+G379+G372+G408</f>
        <v>34574.9</v>
      </c>
      <c r="H371" s="36">
        <f t="shared" si="76"/>
        <v>0</v>
      </c>
      <c r="I371" s="200">
        <f>I415+I379+I372+I408</f>
        <v>34574.9</v>
      </c>
      <c r="J371" s="36">
        <f t="shared" si="72"/>
        <v>-2957.7000000000007</v>
      </c>
      <c r="K371" s="200">
        <f>K415+K379+K372+K408</f>
        <v>31617.200000000001</v>
      </c>
      <c r="L371" s="36">
        <f t="shared" si="92"/>
        <v>1.9000000000014552</v>
      </c>
      <c r="M371" s="236">
        <f>M415+M379+M372+M408</f>
        <v>31619.100000000002</v>
      </c>
      <c r="N371" s="235">
        <f t="shared" si="93"/>
        <v>202.89999999999782</v>
      </c>
      <c r="O371" s="236">
        <f>O415+O379+O372+O408</f>
        <v>31822</v>
      </c>
      <c r="P371" s="236">
        <f>P415+P379+P372+P408</f>
        <v>0</v>
      </c>
      <c r="Q371" s="236">
        <f>Q415+Q379+Q372+Q408</f>
        <v>31822</v>
      </c>
      <c r="R371" s="235" t="e">
        <f>SUM(#REF!-Q371)</f>
        <v>#REF!</v>
      </c>
      <c r="S371" s="236">
        <f>S415+S379+S372+S408</f>
        <v>31821.999999999996</v>
      </c>
      <c r="T371" s="235">
        <f t="shared" si="90"/>
        <v>4331.1000000000095</v>
      </c>
      <c r="U371" s="236">
        <f>U415+U379+U372+U408</f>
        <v>36153.100000000006</v>
      </c>
      <c r="V371" s="235">
        <f t="shared" si="88"/>
        <v>0</v>
      </c>
      <c r="W371" s="236">
        <f>W415+W379+W372+W408</f>
        <v>36153.100000000006</v>
      </c>
      <c r="X371" s="235" t="e">
        <f>SUM(#REF!-W371)</f>
        <v>#REF!</v>
      </c>
      <c r="Y371" s="236">
        <f>Y415+Y379+Y372+Y408</f>
        <v>36309.800000000003</v>
      </c>
      <c r="Z371" s="235">
        <f t="shared" si="83"/>
        <v>1126.5</v>
      </c>
      <c r="AA371" s="236">
        <f>AA415+AA379+AA372+AA408</f>
        <v>37436.300000000003</v>
      </c>
      <c r="AB371" s="236">
        <f>AB415+AB379+AB372+AB408</f>
        <v>125</v>
      </c>
      <c r="AC371" s="200">
        <f>AC415+AC379+AC372+AC408</f>
        <v>36158.200000000004</v>
      </c>
      <c r="AD371" s="351">
        <f>AD415+AD379+AD372+AD408</f>
        <v>35885.600000000006</v>
      </c>
      <c r="AE371" s="349">
        <f t="shared" si="82"/>
        <v>99.246090789917645</v>
      </c>
    </row>
    <row r="372" spans="1:31" ht="0.75" hidden="1" customHeight="1">
      <c r="A372" s="43" t="s">
        <v>20</v>
      </c>
      <c r="B372" s="258"/>
      <c r="C372" s="75" t="s">
        <v>21</v>
      </c>
      <c r="D372" s="72"/>
      <c r="E372" s="257"/>
      <c r="F372" s="257"/>
      <c r="G372" s="200">
        <f>G373</f>
        <v>66</v>
      </c>
      <c r="H372" s="36">
        <f t="shared" si="76"/>
        <v>0</v>
      </c>
      <c r="I372" s="200">
        <f>I373</f>
        <v>66</v>
      </c>
      <c r="J372" s="36">
        <f t="shared" si="72"/>
        <v>0</v>
      </c>
      <c r="K372" s="200">
        <f>K373</f>
        <v>66</v>
      </c>
      <c r="L372" s="36">
        <f t="shared" si="92"/>
        <v>0</v>
      </c>
      <c r="M372" s="236">
        <f>M373</f>
        <v>66</v>
      </c>
      <c r="N372" s="235">
        <f t="shared" si="93"/>
        <v>0</v>
      </c>
      <c r="O372" s="236">
        <f t="shared" ref="O372:Q373" si="94">O373</f>
        <v>66</v>
      </c>
      <c r="P372" s="236">
        <f t="shared" si="94"/>
        <v>0</v>
      </c>
      <c r="Q372" s="236">
        <f t="shared" si="94"/>
        <v>66</v>
      </c>
      <c r="R372" s="235" t="e">
        <f>SUM(#REF!-Q372)</f>
        <v>#REF!</v>
      </c>
      <c r="S372" s="236">
        <f>S373</f>
        <v>66</v>
      </c>
      <c r="T372" s="235">
        <f t="shared" si="90"/>
        <v>0</v>
      </c>
      <c r="U372" s="236">
        <f>U373</f>
        <v>66</v>
      </c>
      <c r="V372" s="235">
        <f t="shared" si="88"/>
        <v>0</v>
      </c>
      <c r="W372" s="236">
        <f>W373</f>
        <v>66</v>
      </c>
      <c r="X372" s="235" t="e">
        <f>SUM(#REF!-W372)</f>
        <v>#REF!</v>
      </c>
      <c r="Y372" s="236">
        <f>Y373</f>
        <v>66</v>
      </c>
      <c r="Z372" s="235">
        <f t="shared" si="83"/>
        <v>0</v>
      </c>
      <c r="AA372" s="236">
        <f t="shared" ref="AA372:AD373" si="95">AA373</f>
        <v>66</v>
      </c>
      <c r="AB372" s="236">
        <f t="shared" si="95"/>
        <v>0</v>
      </c>
      <c r="AC372" s="200">
        <f t="shared" si="95"/>
        <v>0</v>
      </c>
      <c r="AD372" s="351">
        <f t="shared" si="95"/>
        <v>0</v>
      </c>
      <c r="AE372" s="349"/>
    </row>
    <row r="373" spans="1:31" ht="30" hidden="1" customHeight="1">
      <c r="A373" s="49" t="s">
        <v>142</v>
      </c>
      <c r="B373" s="258"/>
      <c r="C373" s="75" t="s">
        <v>143</v>
      </c>
      <c r="D373" s="72"/>
      <c r="E373" s="257"/>
      <c r="F373" s="257"/>
      <c r="G373" s="200">
        <f>G374</f>
        <v>66</v>
      </c>
      <c r="H373" s="36">
        <f t="shared" si="76"/>
        <v>0</v>
      </c>
      <c r="I373" s="200">
        <f>I374</f>
        <v>66</v>
      </c>
      <c r="J373" s="36">
        <f t="shared" si="72"/>
        <v>0</v>
      </c>
      <c r="K373" s="200">
        <f>K374</f>
        <v>66</v>
      </c>
      <c r="L373" s="36">
        <f t="shared" si="92"/>
        <v>0</v>
      </c>
      <c r="M373" s="236">
        <f>M374</f>
        <v>66</v>
      </c>
      <c r="N373" s="235">
        <f t="shared" si="93"/>
        <v>0</v>
      </c>
      <c r="O373" s="236">
        <f t="shared" si="94"/>
        <v>66</v>
      </c>
      <c r="P373" s="236">
        <f t="shared" si="94"/>
        <v>0</v>
      </c>
      <c r="Q373" s="236">
        <f t="shared" si="94"/>
        <v>66</v>
      </c>
      <c r="R373" s="235" t="e">
        <f>SUM(#REF!-Q373)</f>
        <v>#REF!</v>
      </c>
      <c r="S373" s="236">
        <f>S374</f>
        <v>66</v>
      </c>
      <c r="T373" s="235">
        <f t="shared" si="90"/>
        <v>0</v>
      </c>
      <c r="U373" s="236">
        <f>U374</f>
        <v>66</v>
      </c>
      <c r="V373" s="235">
        <f t="shared" si="88"/>
        <v>0</v>
      </c>
      <c r="W373" s="236">
        <f>W374</f>
        <v>66</v>
      </c>
      <c r="X373" s="235" t="e">
        <f>SUM(#REF!-W373)</f>
        <v>#REF!</v>
      </c>
      <c r="Y373" s="236">
        <f>Y374</f>
        <v>66</v>
      </c>
      <c r="Z373" s="235">
        <f t="shared" si="83"/>
        <v>0</v>
      </c>
      <c r="AA373" s="236">
        <f t="shared" si="95"/>
        <v>66</v>
      </c>
      <c r="AB373" s="236">
        <f t="shared" si="95"/>
        <v>0</v>
      </c>
      <c r="AC373" s="200">
        <f t="shared" si="95"/>
        <v>0</v>
      </c>
      <c r="AD373" s="351">
        <f t="shared" si="95"/>
        <v>0</v>
      </c>
      <c r="AE373" s="349"/>
    </row>
    <row r="374" spans="1:31" ht="25.5" hidden="1">
      <c r="A374" s="49" t="s">
        <v>690</v>
      </c>
      <c r="B374" s="258"/>
      <c r="C374" s="75" t="s">
        <v>144</v>
      </c>
      <c r="D374" s="72"/>
      <c r="E374" s="257"/>
      <c r="F374" s="257"/>
      <c r="G374" s="200">
        <f>G375</f>
        <v>66</v>
      </c>
      <c r="H374" s="36">
        <f t="shared" si="76"/>
        <v>0</v>
      </c>
      <c r="I374" s="200">
        <f>I375</f>
        <v>66</v>
      </c>
      <c r="J374" s="36">
        <f t="shared" ref="J374:J441" si="96">SUM(K374-I374)</f>
        <v>0</v>
      </c>
      <c r="K374" s="200">
        <f>K375+K377</f>
        <v>66</v>
      </c>
      <c r="L374" s="36">
        <f t="shared" si="92"/>
        <v>0</v>
      </c>
      <c r="M374" s="236">
        <f>M375+M377</f>
        <v>66</v>
      </c>
      <c r="N374" s="235">
        <f t="shared" si="93"/>
        <v>0</v>
      </c>
      <c r="O374" s="236">
        <f>O375+O377</f>
        <v>66</v>
      </c>
      <c r="P374" s="236">
        <f>P375+P377</f>
        <v>0</v>
      </c>
      <c r="Q374" s="236">
        <f>Q375+Q377</f>
        <v>66</v>
      </c>
      <c r="R374" s="235" t="e">
        <f>SUM(#REF!-Q374)</f>
        <v>#REF!</v>
      </c>
      <c r="S374" s="236">
        <f>S375+S377</f>
        <v>66</v>
      </c>
      <c r="T374" s="235">
        <f t="shared" si="90"/>
        <v>0</v>
      </c>
      <c r="U374" s="236">
        <f>U375+U377</f>
        <v>66</v>
      </c>
      <c r="V374" s="235">
        <f t="shared" si="88"/>
        <v>0</v>
      </c>
      <c r="W374" s="236">
        <f>W375+W377</f>
        <v>66</v>
      </c>
      <c r="X374" s="235" t="e">
        <f>SUM(#REF!-W374)</f>
        <v>#REF!</v>
      </c>
      <c r="Y374" s="236">
        <f>Y375+Y377</f>
        <v>66</v>
      </c>
      <c r="Z374" s="235">
        <f t="shared" si="83"/>
        <v>0</v>
      </c>
      <c r="AA374" s="236">
        <f>AA375+AA377</f>
        <v>66</v>
      </c>
      <c r="AB374" s="236">
        <f>AB375+AB377</f>
        <v>0</v>
      </c>
      <c r="AC374" s="200">
        <f>AC375+AC377</f>
        <v>0</v>
      </c>
      <c r="AD374" s="351">
        <f>AD375+AD377</f>
        <v>0</v>
      </c>
      <c r="AE374" s="349"/>
    </row>
    <row r="375" spans="1:31" ht="25.5" hidden="1">
      <c r="A375" s="49" t="s">
        <v>339</v>
      </c>
      <c r="B375" s="258"/>
      <c r="C375" s="78"/>
      <c r="D375" s="72" t="s">
        <v>340</v>
      </c>
      <c r="E375" s="257"/>
      <c r="F375" s="257"/>
      <c r="G375" s="200">
        <f>G376</f>
        <v>66</v>
      </c>
      <c r="H375" s="36">
        <f t="shared" si="76"/>
        <v>0</v>
      </c>
      <c r="I375" s="200">
        <f>I376</f>
        <v>66</v>
      </c>
      <c r="J375" s="36">
        <f t="shared" si="96"/>
        <v>-62.7</v>
      </c>
      <c r="K375" s="200">
        <f>K376</f>
        <v>3.3</v>
      </c>
      <c r="L375" s="36">
        <f t="shared" si="92"/>
        <v>0</v>
      </c>
      <c r="M375" s="236">
        <f>M376</f>
        <v>3.3</v>
      </c>
      <c r="N375" s="235">
        <f t="shared" si="93"/>
        <v>0</v>
      </c>
      <c r="O375" s="236">
        <f>O376</f>
        <v>3.3</v>
      </c>
      <c r="P375" s="236">
        <f>P376</f>
        <v>0</v>
      </c>
      <c r="Q375" s="236">
        <f>Q376</f>
        <v>3.3</v>
      </c>
      <c r="R375" s="235" t="e">
        <f>SUM(#REF!-Q375)</f>
        <v>#REF!</v>
      </c>
      <c r="S375" s="236">
        <f>S376</f>
        <v>3.3</v>
      </c>
      <c r="T375" s="235">
        <f t="shared" si="90"/>
        <v>0</v>
      </c>
      <c r="U375" s="236">
        <f>U376</f>
        <v>3.3</v>
      </c>
      <c r="V375" s="235">
        <f t="shared" si="88"/>
        <v>0</v>
      </c>
      <c r="W375" s="236">
        <f>W376</f>
        <v>3.3</v>
      </c>
      <c r="X375" s="235" t="e">
        <f>SUM(#REF!-W375)</f>
        <v>#REF!</v>
      </c>
      <c r="Y375" s="236">
        <f>Y376</f>
        <v>3.3</v>
      </c>
      <c r="Z375" s="235">
        <f t="shared" si="83"/>
        <v>0</v>
      </c>
      <c r="AA375" s="236">
        <f>AA376</f>
        <v>3.3</v>
      </c>
      <c r="AB375" s="236">
        <f>AB376</f>
        <v>0</v>
      </c>
      <c r="AC375" s="200">
        <f>AC376</f>
        <v>0</v>
      </c>
      <c r="AD375" s="351">
        <f>AD376</f>
        <v>0</v>
      </c>
      <c r="AE375" s="349"/>
    </row>
    <row r="376" spans="1:31" ht="25.5" hidden="1">
      <c r="A376" s="32" t="s">
        <v>341</v>
      </c>
      <c r="B376" s="258"/>
      <c r="C376" s="78"/>
      <c r="D376" s="72" t="s">
        <v>342</v>
      </c>
      <c r="E376" s="257"/>
      <c r="F376" s="257"/>
      <c r="G376" s="200">
        <f>SUM('прил3 '!I413)</f>
        <v>66</v>
      </c>
      <c r="H376" s="36">
        <f t="shared" si="76"/>
        <v>0</v>
      </c>
      <c r="I376" s="200">
        <f>SUM('прил3 '!K413)</f>
        <v>66</v>
      </c>
      <c r="J376" s="36">
        <f t="shared" si="96"/>
        <v>-62.7</v>
      </c>
      <c r="K376" s="200">
        <f>SUM('прил3 '!M413)</f>
        <v>3.3</v>
      </c>
      <c r="L376" s="36">
        <f t="shared" si="92"/>
        <v>0</v>
      </c>
      <c r="M376" s="236">
        <f>SUM('прил3 '!O413)</f>
        <v>3.3</v>
      </c>
      <c r="N376" s="235">
        <f t="shared" si="93"/>
        <v>0</v>
      </c>
      <c r="O376" s="236">
        <f>SUM('прил3 '!Q413)</f>
        <v>3.3</v>
      </c>
      <c r="P376" s="236">
        <f>SUM('прил3 '!R413)</f>
        <v>0</v>
      </c>
      <c r="Q376" s="236">
        <f>SUM('прил3 '!S413)</f>
        <v>3.3</v>
      </c>
      <c r="R376" s="235" t="e">
        <f>SUM(#REF!-Q376)</f>
        <v>#REF!</v>
      </c>
      <c r="S376" s="236">
        <f>SUM('прил3 '!U413)</f>
        <v>3.3</v>
      </c>
      <c r="T376" s="235">
        <f t="shared" si="90"/>
        <v>0</v>
      </c>
      <c r="U376" s="236">
        <f>SUM('прил3 '!W413)</f>
        <v>3.3</v>
      </c>
      <c r="V376" s="235">
        <f t="shared" si="88"/>
        <v>0</v>
      </c>
      <c r="W376" s="236">
        <f>SUM('прил3 '!Y413)</f>
        <v>3.3</v>
      </c>
      <c r="X376" s="235" t="e">
        <f>SUM(#REF!-W376)</f>
        <v>#REF!</v>
      </c>
      <c r="Y376" s="236">
        <f>SUM('прил3 '!AA413)</f>
        <v>3.3</v>
      </c>
      <c r="Z376" s="235">
        <f t="shared" si="83"/>
        <v>0</v>
      </c>
      <c r="AA376" s="236">
        <f>SUM('прил3 '!AC413)</f>
        <v>3.3</v>
      </c>
      <c r="AB376" s="236">
        <f>SUM('прил3 '!AD413)</f>
        <v>0</v>
      </c>
      <c r="AC376" s="200">
        <f>SUM('прил3 '!AE413)</f>
        <v>0</v>
      </c>
      <c r="AD376" s="351">
        <f>SUM('прил3 '!AF413)</f>
        <v>0</v>
      </c>
      <c r="AE376" s="349"/>
    </row>
    <row r="377" spans="1:31" ht="25.5" hidden="1">
      <c r="A377" s="39" t="s">
        <v>616</v>
      </c>
      <c r="B377" s="258"/>
      <c r="C377" s="78"/>
      <c r="D377" s="72" t="s">
        <v>455</v>
      </c>
      <c r="E377" s="257"/>
      <c r="F377" s="257"/>
      <c r="G377" s="200"/>
      <c r="H377" s="36"/>
      <c r="I377" s="200"/>
      <c r="J377" s="36">
        <f t="shared" si="96"/>
        <v>62.7</v>
      </c>
      <c r="K377" s="200">
        <f>SUM(K378)</f>
        <v>62.7</v>
      </c>
      <c r="L377" s="36">
        <f t="shared" si="92"/>
        <v>0</v>
      </c>
      <c r="M377" s="236">
        <f>SUM(M378)</f>
        <v>62.7</v>
      </c>
      <c r="N377" s="235">
        <f t="shared" si="93"/>
        <v>0</v>
      </c>
      <c r="O377" s="236">
        <f>SUM(O378)</f>
        <v>62.7</v>
      </c>
      <c r="P377" s="236">
        <f>SUM(P378)</f>
        <v>0</v>
      </c>
      <c r="Q377" s="236">
        <f>SUM(Q378)</f>
        <v>62.7</v>
      </c>
      <c r="R377" s="235" t="e">
        <f>SUM(#REF!-Q377)</f>
        <v>#REF!</v>
      </c>
      <c r="S377" s="236">
        <f>SUM(S378)</f>
        <v>62.7</v>
      </c>
      <c r="T377" s="235">
        <f t="shared" si="90"/>
        <v>0</v>
      </c>
      <c r="U377" s="236">
        <f>SUM(U378)</f>
        <v>62.7</v>
      </c>
      <c r="V377" s="235">
        <f t="shared" si="88"/>
        <v>0</v>
      </c>
      <c r="W377" s="236">
        <f>SUM(W378)</f>
        <v>62.7</v>
      </c>
      <c r="X377" s="235" t="e">
        <f>SUM(#REF!-W377)</f>
        <v>#REF!</v>
      </c>
      <c r="Y377" s="236">
        <f>SUM(Y378)</f>
        <v>62.7</v>
      </c>
      <c r="Z377" s="235">
        <f t="shared" si="83"/>
        <v>0</v>
      </c>
      <c r="AA377" s="236">
        <f>SUM(AA378)</f>
        <v>62.7</v>
      </c>
      <c r="AB377" s="236">
        <f>SUM(AB378)</f>
        <v>0</v>
      </c>
      <c r="AC377" s="200">
        <f>SUM(AC378)</f>
        <v>0</v>
      </c>
      <c r="AD377" s="351">
        <f>SUM(AD378)</f>
        <v>0</v>
      </c>
      <c r="AE377" s="349"/>
    </row>
    <row r="378" spans="1:31" hidden="1">
      <c r="A378" s="39" t="s">
        <v>617</v>
      </c>
      <c r="B378" s="258"/>
      <c r="C378" s="78"/>
      <c r="D378" s="72" t="s">
        <v>618</v>
      </c>
      <c r="E378" s="257"/>
      <c r="F378" s="257"/>
      <c r="G378" s="200"/>
      <c r="H378" s="36"/>
      <c r="I378" s="200"/>
      <c r="J378" s="36">
        <f t="shared" si="96"/>
        <v>62.7</v>
      </c>
      <c r="K378" s="200">
        <f>SUM('прил3 '!M415)</f>
        <v>62.7</v>
      </c>
      <c r="L378" s="36">
        <f t="shared" si="92"/>
        <v>0</v>
      </c>
      <c r="M378" s="236">
        <f>SUM('прил3 '!O415)</f>
        <v>62.7</v>
      </c>
      <c r="N378" s="235">
        <f t="shared" si="93"/>
        <v>0</v>
      </c>
      <c r="O378" s="236">
        <f>SUM('прил3 '!Q415)</f>
        <v>62.7</v>
      </c>
      <c r="P378" s="236">
        <f>SUM('прил3 '!R415)</f>
        <v>0</v>
      </c>
      <c r="Q378" s="236">
        <f>SUM('прил3 '!S415)</f>
        <v>62.7</v>
      </c>
      <c r="R378" s="235" t="e">
        <f>SUM(#REF!-Q378)</f>
        <v>#REF!</v>
      </c>
      <c r="S378" s="236">
        <f>SUM('прил3 '!U415)</f>
        <v>62.7</v>
      </c>
      <c r="T378" s="235">
        <f t="shared" si="90"/>
        <v>0</v>
      </c>
      <c r="U378" s="236">
        <f>SUM('прил3 '!W415)</f>
        <v>62.7</v>
      </c>
      <c r="V378" s="235">
        <f t="shared" si="88"/>
        <v>0</v>
      </c>
      <c r="W378" s="236">
        <f>SUM('прил3 '!Y415)</f>
        <v>62.7</v>
      </c>
      <c r="X378" s="235" t="e">
        <f>SUM(#REF!-W378)</f>
        <v>#REF!</v>
      </c>
      <c r="Y378" s="236">
        <f>SUM('прил3 '!AA415)</f>
        <v>62.7</v>
      </c>
      <c r="Z378" s="235">
        <f t="shared" si="83"/>
        <v>0</v>
      </c>
      <c r="AA378" s="236">
        <f>SUM('прил3 '!AC415)</f>
        <v>62.7</v>
      </c>
      <c r="AB378" s="236">
        <f>SUM('прил3 '!AD415)</f>
        <v>0</v>
      </c>
      <c r="AC378" s="200">
        <f>SUM('прил3 '!AE415)</f>
        <v>0</v>
      </c>
      <c r="AD378" s="351">
        <f>SUM('прил3 '!AF415)</f>
        <v>0</v>
      </c>
      <c r="AE378" s="349"/>
    </row>
    <row r="379" spans="1:31" ht="38.25">
      <c r="A379" s="43" t="s">
        <v>145</v>
      </c>
      <c r="B379" s="258"/>
      <c r="C379" s="75" t="s">
        <v>146</v>
      </c>
      <c r="D379" s="258"/>
      <c r="E379" s="257"/>
      <c r="F379" s="257"/>
      <c r="G379" s="200">
        <f>G380</f>
        <v>34484.400000000001</v>
      </c>
      <c r="H379" s="36">
        <f t="shared" si="76"/>
        <v>0</v>
      </c>
      <c r="I379" s="200">
        <f>I380</f>
        <v>34484.400000000001</v>
      </c>
      <c r="J379" s="36">
        <f t="shared" si="96"/>
        <v>-2957.7000000000007</v>
      </c>
      <c r="K379" s="200">
        <f>K380</f>
        <v>31526.7</v>
      </c>
      <c r="L379" s="36">
        <f t="shared" si="92"/>
        <v>1.9000000000014552</v>
      </c>
      <c r="M379" s="236">
        <f>M380</f>
        <v>31528.600000000002</v>
      </c>
      <c r="N379" s="235">
        <f t="shared" si="93"/>
        <v>202.89999999999782</v>
      </c>
      <c r="O379" s="236">
        <f>O380</f>
        <v>31731.5</v>
      </c>
      <c r="P379" s="236">
        <f>P380</f>
        <v>0</v>
      </c>
      <c r="Q379" s="236">
        <f>Q380</f>
        <v>31731.5</v>
      </c>
      <c r="R379" s="235" t="e">
        <f>SUM(#REF!-Q379)</f>
        <v>#REF!</v>
      </c>
      <c r="S379" s="236">
        <f>S380</f>
        <v>31731.499999999996</v>
      </c>
      <c r="T379" s="235">
        <f t="shared" si="90"/>
        <v>4331.1000000000095</v>
      </c>
      <c r="U379" s="236">
        <f>U380</f>
        <v>36062.600000000006</v>
      </c>
      <c r="V379" s="235">
        <f t="shared" si="88"/>
        <v>0</v>
      </c>
      <c r="W379" s="236">
        <f>W380</f>
        <v>36062.600000000006</v>
      </c>
      <c r="X379" s="235" t="e">
        <f>SUM(#REF!-W379)</f>
        <v>#REF!</v>
      </c>
      <c r="Y379" s="236">
        <f>Y380</f>
        <v>36219.300000000003</v>
      </c>
      <c r="Z379" s="235">
        <f t="shared" si="83"/>
        <v>1126.5</v>
      </c>
      <c r="AA379" s="236">
        <f>AA380</f>
        <v>37345.800000000003</v>
      </c>
      <c r="AB379" s="236">
        <f>AB380</f>
        <v>125</v>
      </c>
      <c r="AC379" s="200">
        <f>AC380</f>
        <v>36158.200000000004</v>
      </c>
      <c r="AD379" s="351">
        <f>AD380</f>
        <v>35885.600000000006</v>
      </c>
      <c r="AE379" s="349">
        <f t="shared" si="82"/>
        <v>99.246090789917645</v>
      </c>
    </row>
    <row r="380" spans="1:31" ht="25.5">
      <c r="A380" s="43" t="s">
        <v>147</v>
      </c>
      <c r="B380" s="258"/>
      <c r="C380" s="75" t="s">
        <v>148</v>
      </c>
      <c r="D380" s="258"/>
      <c r="E380" s="257"/>
      <c r="F380" s="257"/>
      <c r="G380" s="200">
        <f>G381+G391+G398</f>
        <v>34484.400000000001</v>
      </c>
      <c r="H380" s="36">
        <f t="shared" si="76"/>
        <v>0</v>
      </c>
      <c r="I380" s="200">
        <f>I381+I391+I398</f>
        <v>34484.400000000001</v>
      </c>
      <c r="J380" s="36">
        <f t="shared" si="96"/>
        <v>-2957.7000000000007</v>
      </c>
      <c r="K380" s="200">
        <f>K381+K391+K398</f>
        <v>31526.7</v>
      </c>
      <c r="L380" s="36">
        <f t="shared" si="92"/>
        <v>1.9000000000014552</v>
      </c>
      <c r="M380" s="236">
        <f>M381+M391+M398</f>
        <v>31528.600000000002</v>
      </c>
      <c r="N380" s="235">
        <f t="shared" si="93"/>
        <v>202.89999999999782</v>
      </c>
      <c r="O380" s="236">
        <f>O381+O391+O398</f>
        <v>31731.5</v>
      </c>
      <c r="P380" s="236">
        <f>P381+P391+P398</f>
        <v>0</v>
      </c>
      <c r="Q380" s="236">
        <f>Q381+Q391+Q398</f>
        <v>31731.5</v>
      </c>
      <c r="R380" s="235" t="e">
        <f>SUM(#REF!-Q380)</f>
        <v>#REF!</v>
      </c>
      <c r="S380" s="236">
        <f>S381+S391+S398</f>
        <v>31731.499999999996</v>
      </c>
      <c r="T380" s="235">
        <f t="shared" si="90"/>
        <v>4331.1000000000095</v>
      </c>
      <c r="U380" s="236">
        <f>U381+U391+U398</f>
        <v>36062.600000000006</v>
      </c>
      <c r="V380" s="235">
        <f t="shared" si="88"/>
        <v>0</v>
      </c>
      <c r="W380" s="236">
        <f>W381+W391+W398</f>
        <v>36062.600000000006</v>
      </c>
      <c r="X380" s="235" t="e">
        <f>SUM(#REF!-W380)</f>
        <v>#REF!</v>
      </c>
      <c r="Y380" s="236">
        <f>Y381+Y391+Y398</f>
        <v>36219.300000000003</v>
      </c>
      <c r="Z380" s="235">
        <f t="shared" si="83"/>
        <v>1126.5</v>
      </c>
      <c r="AA380" s="236">
        <f>AA381+AA391+AA398</f>
        <v>37345.800000000003</v>
      </c>
      <c r="AB380" s="236">
        <f>AB381+AB391+AB398</f>
        <v>125</v>
      </c>
      <c r="AC380" s="200">
        <f>AC381+AC391+AC398</f>
        <v>36158.200000000004</v>
      </c>
      <c r="AD380" s="351">
        <f>AD381+AD391+AD398</f>
        <v>35885.600000000006</v>
      </c>
      <c r="AE380" s="349">
        <f t="shared" si="82"/>
        <v>99.246090789917645</v>
      </c>
    </row>
    <row r="381" spans="1:31" ht="25.5">
      <c r="A381" s="43" t="s">
        <v>149</v>
      </c>
      <c r="B381" s="258"/>
      <c r="C381" s="27" t="s">
        <v>150</v>
      </c>
      <c r="D381" s="258"/>
      <c r="E381" s="257"/>
      <c r="F381" s="257"/>
      <c r="G381" s="200">
        <f>G382+G384+G388</f>
        <v>24536.399999999998</v>
      </c>
      <c r="H381" s="36">
        <f t="shared" si="76"/>
        <v>0</v>
      </c>
      <c r="I381" s="200">
        <f>I382+I384+I388</f>
        <v>24536.399999999998</v>
      </c>
      <c r="J381" s="36">
        <f t="shared" si="96"/>
        <v>-3709.5999999999985</v>
      </c>
      <c r="K381" s="200">
        <f>K382+K384+K388+K386</f>
        <v>20826.8</v>
      </c>
      <c r="L381" s="36">
        <f t="shared" si="92"/>
        <v>1.9000000000014552</v>
      </c>
      <c r="M381" s="236">
        <f>M382+M384+M388+M386</f>
        <v>20828.7</v>
      </c>
      <c r="N381" s="235">
        <f t="shared" si="93"/>
        <v>-57</v>
      </c>
      <c r="O381" s="236">
        <f>O382+O384+O388+O386</f>
        <v>20771.7</v>
      </c>
      <c r="P381" s="236">
        <f>P382+P384+P388+P386</f>
        <v>0</v>
      </c>
      <c r="Q381" s="236">
        <f>Q382+Q384+Q388+Q386</f>
        <v>20771.7</v>
      </c>
      <c r="R381" s="235" t="e">
        <f>SUM(#REF!-Q381)</f>
        <v>#REF!</v>
      </c>
      <c r="S381" s="236">
        <f>S382+S384+S388+S386</f>
        <v>21506.199999999997</v>
      </c>
      <c r="T381" s="235">
        <f t="shared" si="90"/>
        <v>0.10000000000218279</v>
      </c>
      <c r="U381" s="236">
        <f>U382+U384+U388+U386</f>
        <v>21506.3</v>
      </c>
      <c r="V381" s="235">
        <f t="shared" si="88"/>
        <v>0</v>
      </c>
      <c r="W381" s="236">
        <f>W382+W384+W388+W386</f>
        <v>21506.3</v>
      </c>
      <c r="X381" s="235" t="e">
        <f>SUM(#REF!-W381)</f>
        <v>#REF!</v>
      </c>
      <c r="Y381" s="236">
        <f>Y382+Y384+Y388+Y386</f>
        <v>21662.999999999996</v>
      </c>
      <c r="Z381" s="235">
        <f t="shared" si="83"/>
        <v>0</v>
      </c>
      <c r="AA381" s="236">
        <f>AA382+AA384+AA388+AA386</f>
        <v>21662.999999999996</v>
      </c>
      <c r="AB381" s="236">
        <f>AB382+AB384+AB388+AB386</f>
        <v>125</v>
      </c>
      <c r="AC381" s="200">
        <f>AC382+AC384+AC388+AC386</f>
        <v>20334.8</v>
      </c>
      <c r="AD381" s="351">
        <f>AD382+AD384+AD388+AD386</f>
        <v>20062.2</v>
      </c>
      <c r="AE381" s="349">
        <f t="shared" si="82"/>
        <v>98.659440958357109</v>
      </c>
    </row>
    <row r="382" spans="1:31" ht="51">
      <c r="A382" s="43" t="s">
        <v>352</v>
      </c>
      <c r="B382" s="258"/>
      <c r="C382" s="258"/>
      <c r="D382" s="72" t="s">
        <v>335</v>
      </c>
      <c r="E382" s="257"/>
      <c r="F382" s="257"/>
      <c r="G382" s="200">
        <f>G383</f>
        <v>12223.5</v>
      </c>
      <c r="H382" s="36">
        <f t="shared" si="76"/>
        <v>0</v>
      </c>
      <c r="I382" s="200">
        <f>I383</f>
        <v>12223.5</v>
      </c>
      <c r="J382" s="36">
        <f t="shared" si="96"/>
        <v>-10947.1</v>
      </c>
      <c r="K382" s="200">
        <f>K383</f>
        <v>1276.4000000000001</v>
      </c>
      <c r="L382" s="36">
        <f t="shared" si="92"/>
        <v>0</v>
      </c>
      <c r="M382" s="236">
        <f>M383</f>
        <v>1276.4000000000001</v>
      </c>
      <c r="N382" s="235">
        <f t="shared" si="93"/>
        <v>-50</v>
      </c>
      <c r="O382" s="236">
        <f>O383</f>
        <v>1226.4000000000001</v>
      </c>
      <c r="P382" s="236">
        <f>P383</f>
        <v>0</v>
      </c>
      <c r="Q382" s="236">
        <f>Q383</f>
        <v>1226.4000000000001</v>
      </c>
      <c r="R382" s="235" t="e">
        <f>SUM(#REF!-Q382)</f>
        <v>#REF!</v>
      </c>
      <c r="S382" s="236">
        <f>S383</f>
        <v>1253.8</v>
      </c>
      <c r="T382" s="235">
        <f t="shared" si="90"/>
        <v>0</v>
      </c>
      <c r="U382" s="236">
        <f>U383</f>
        <v>1253.8</v>
      </c>
      <c r="V382" s="235">
        <f t="shared" si="88"/>
        <v>0</v>
      </c>
      <c r="W382" s="236">
        <f>W383</f>
        <v>1253.8</v>
      </c>
      <c r="X382" s="235" t="e">
        <f>SUM(#REF!-W382)</f>
        <v>#REF!</v>
      </c>
      <c r="Y382" s="236">
        <f>Y383</f>
        <v>1253.8</v>
      </c>
      <c r="Z382" s="235">
        <f t="shared" si="83"/>
        <v>0</v>
      </c>
      <c r="AA382" s="236">
        <f>AA383</f>
        <v>1253.8</v>
      </c>
      <c r="AB382" s="236">
        <f>AB383</f>
        <v>125</v>
      </c>
      <c r="AC382" s="200">
        <f>AC383</f>
        <v>1390</v>
      </c>
      <c r="AD382" s="351">
        <f>AD383</f>
        <v>1369.5</v>
      </c>
      <c r="AE382" s="349">
        <f t="shared" si="82"/>
        <v>98.525179856115102</v>
      </c>
    </row>
    <row r="383" spans="1:31">
      <c r="A383" s="46" t="s">
        <v>16</v>
      </c>
      <c r="B383" s="258"/>
      <c r="C383" s="258"/>
      <c r="D383" s="72" t="s">
        <v>17</v>
      </c>
      <c r="E383" s="257"/>
      <c r="F383" s="257"/>
      <c r="G383" s="200">
        <f>SUM('прил3 '!I420)</f>
        <v>12223.5</v>
      </c>
      <c r="H383" s="36">
        <f t="shared" si="76"/>
        <v>0</v>
      </c>
      <c r="I383" s="200">
        <f>SUM('прил3 '!K420)</f>
        <v>12223.5</v>
      </c>
      <c r="J383" s="36">
        <f t="shared" si="96"/>
        <v>-10947.1</v>
      </c>
      <c r="K383" s="200">
        <f>SUM('прил3 '!M420)</f>
        <v>1276.4000000000001</v>
      </c>
      <c r="L383" s="36">
        <f t="shared" si="92"/>
        <v>0</v>
      </c>
      <c r="M383" s="236">
        <f>SUM('прил3 '!O420)</f>
        <v>1276.4000000000001</v>
      </c>
      <c r="N383" s="235">
        <f t="shared" si="93"/>
        <v>-50</v>
      </c>
      <c r="O383" s="236">
        <f>SUM('прил3 '!Q420)</f>
        <v>1226.4000000000001</v>
      </c>
      <c r="P383" s="236">
        <f>SUM('прил3 '!R420)</f>
        <v>0</v>
      </c>
      <c r="Q383" s="236">
        <f>SUM('прил3 '!S420)</f>
        <v>1226.4000000000001</v>
      </c>
      <c r="R383" s="235" t="e">
        <f>SUM(#REF!-Q383)</f>
        <v>#REF!</v>
      </c>
      <c r="S383" s="236">
        <f>SUM('прил3 '!U420)</f>
        <v>1253.8</v>
      </c>
      <c r="T383" s="235">
        <f t="shared" si="90"/>
        <v>0</v>
      </c>
      <c r="U383" s="236">
        <f>SUM('прил3 '!W420)</f>
        <v>1253.8</v>
      </c>
      <c r="V383" s="235">
        <f t="shared" si="88"/>
        <v>0</v>
      </c>
      <c r="W383" s="236">
        <f>SUM('прил3 '!Y420)</f>
        <v>1253.8</v>
      </c>
      <c r="X383" s="235" t="e">
        <f>SUM(#REF!-W383)</f>
        <v>#REF!</v>
      </c>
      <c r="Y383" s="236">
        <f>SUM('прил3 '!AA420)</f>
        <v>1253.8</v>
      </c>
      <c r="Z383" s="235">
        <f t="shared" si="83"/>
        <v>0</v>
      </c>
      <c r="AA383" s="236">
        <f>SUM('прил3 '!AC420)</f>
        <v>1253.8</v>
      </c>
      <c r="AB383" s="236">
        <f>SUM('прил3 '!AD420)</f>
        <v>125</v>
      </c>
      <c r="AC383" s="200">
        <f>SUM('прил3 '!AE420)</f>
        <v>1390</v>
      </c>
      <c r="AD383" s="351">
        <f>SUM('прил3 '!AF420)</f>
        <v>1369.5</v>
      </c>
      <c r="AE383" s="349">
        <f t="shared" si="82"/>
        <v>98.525179856115102</v>
      </c>
    </row>
    <row r="384" spans="1:31" ht="25.5">
      <c r="A384" s="49" t="s">
        <v>339</v>
      </c>
      <c r="B384" s="258"/>
      <c r="C384" s="258"/>
      <c r="D384" s="72" t="s">
        <v>340</v>
      </c>
      <c r="E384" s="257"/>
      <c r="F384" s="257"/>
      <c r="G384" s="200">
        <f>G385</f>
        <v>9531.1</v>
      </c>
      <c r="H384" s="36">
        <f t="shared" si="76"/>
        <v>0</v>
      </c>
      <c r="I384" s="200">
        <f>I385</f>
        <v>9531.1</v>
      </c>
      <c r="J384" s="36">
        <f t="shared" si="96"/>
        <v>-9068.5</v>
      </c>
      <c r="K384" s="200">
        <f>K385</f>
        <v>462.6</v>
      </c>
      <c r="L384" s="36">
        <f t="shared" si="92"/>
        <v>0</v>
      </c>
      <c r="M384" s="236">
        <f>M385</f>
        <v>462.6</v>
      </c>
      <c r="N384" s="235">
        <f t="shared" si="93"/>
        <v>0</v>
      </c>
      <c r="O384" s="236">
        <f>O385</f>
        <v>462.6</v>
      </c>
      <c r="P384" s="236">
        <f>P385</f>
        <v>0</v>
      </c>
      <c r="Q384" s="236">
        <f>Q385</f>
        <v>462.6</v>
      </c>
      <c r="R384" s="235" t="e">
        <f>SUM(#REF!-Q384)</f>
        <v>#REF!</v>
      </c>
      <c r="S384" s="236">
        <f>S385</f>
        <v>498</v>
      </c>
      <c r="T384" s="235">
        <f t="shared" si="90"/>
        <v>0.10000000000002274</v>
      </c>
      <c r="U384" s="236">
        <f>U385</f>
        <v>498.1</v>
      </c>
      <c r="V384" s="235">
        <f t="shared" si="88"/>
        <v>0</v>
      </c>
      <c r="W384" s="236">
        <f>W385</f>
        <v>498.1</v>
      </c>
      <c r="X384" s="235" t="e">
        <f>SUM(#REF!-W384)</f>
        <v>#REF!</v>
      </c>
      <c r="Y384" s="236">
        <f>Y385</f>
        <v>648.1</v>
      </c>
      <c r="Z384" s="235">
        <f t="shared" si="83"/>
        <v>0</v>
      </c>
      <c r="AA384" s="236">
        <f>AA385</f>
        <v>648.1</v>
      </c>
      <c r="AB384" s="236">
        <f>AB385</f>
        <v>0</v>
      </c>
      <c r="AC384" s="200">
        <f>AC385</f>
        <v>668.8</v>
      </c>
      <c r="AD384" s="351">
        <f>AD385</f>
        <v>416.7</v>
      </c>
      <c r="AE384" s="349">
        <f t="shared" si="82"/>
        <v>62.305622009569383</v>
      </c>
    </row>
    <row r="385" spans="1:31" ht="25.5">
      <c r="A385" s="32" t="s">
        <v>341</v>
      </c>
      <c r="B385" s="258"/>
      <c r="C385" s="258"/>
      <c r="D385" s="72" t="s">
        <v>342</v>
      </c>
      <c r="E385" s="257"/>
      <c r="F385" s="257"/>
      <c r="G385" s="200">
        <f>SUM('прил3 '!I422)</f>
        <v>9531.1</v>
      </c>
      <c r="H385" s="36">
        <f t="shared" ref="H385:H471" si="97">I385-G385</f>
        <v>0</v>
      </c>
      <c r="I385" s="200">
        <f>SUM('прил3 '!K422)</f>
        <v>9531.1</v>
      </c>
      <c r="J385" s="36">
        <f t="shared" si="96"/>
        <v>-9068.5</v>
      </c>
      <c r="K385" s="200">
        <f>SUM('прил3 '!M422)</f>
        <v>462.6</v>
      </c>
      <c r="L385" s="36">
        <f t="shared" si="92"/>
        <v>0</v>
      </c>
      <c r="M385" s="236">
        <f>SUM('прил3 '!O422)</f>
        <v>462.6</v>
      </c>
      <c r="N385" s="235">
        <f t="shared" si="93"/>
        <v>0</v>
      </c>
      <c r="O385" s="236">
        <f>SUM('прил3 '!Q422)</f>
        <v>462.6</v>
      </c>
      <c r="P385" s="236">
        <f>SUM('прил3 '!R422)</f>
        <v>0</v>
      </c>
      <c r="Q385" s="236">
        <f>SUM('прил3 '!S422)</f>
        <v>462.6</v>
      </c>
      <c r="R385" s="235" t="e">
        <f>SUM(#REF!-Q385)</f>
        <v>#REF!</v>
      </c>
      <c r="S385" s="236">
        <f>SUM('прил3 '!U422)</f>
        <v>498</v>
      </c>
      <c r="T385" s="235">
        <f t="shared" si="90"/>
        <v>0.10000000000002274</v>
      </c>
      <c r="U385" s="236">
        <f>SUM('прил3 '!W422)</f>
        <v>498.1</v>
      </c>
      <c r="V385" s="235">
        <f t="shared" si="88"/>
        <v>0</v>
      </c>
      <c r="W385" s="236">
        <f>SUM('прил3 '!Y422)</f>
        <v>498.1</v>
      </c>
      <c r="X385" s="235" t="e">
        <f>SUM(#REF!-W385)</f>
        <v>#REF!</v>
      </c>
      <c r="Y385" s="236">
        <f>SUM('прил3 '!AA422)</f>
        <v>648.1</v>
      </c>
      <c r="Z385" s="235">
        <f t="shared" si="83"/>
        <v>0</v>
      </c>
      <c r="AA385" s="236">
        <f>SUM('прил3 '!AC422)</f>
        <v>648.1</v>
      </c>
      <c r="AB385" s="236">
        <f>SUM('прил3 '!AD422)</f>
        <v>0</v>
      </c>
      <c r="AC385" s="200">
        <f>SUM('прил3 '!AE422)</f>
        <v>668.8</v>
      </c>
      <c r="AD385" s="351">
        <f>SUM('прил3 '!AF422)</f>
        <v>416.7</v>
      </c>
      <c r="AE385" s="349">
        <f t="shared" si="82"/>
        <v>62.305622009569383</v>
      </c>
    </row>
    <row r="386" spans="1:31" ht="25.5">
      <c r="A386" s="39" t="s">
        <v>616</v>
      </c>
      <c r="B386" s="258"/>
      <c r="C386" s="258"/>
      <c r="D386" s="72" t="s">
        <v>455</v>
      </c>
      <c r="E386" s="257"/>
      <c r="F386" s="257"/>
      <c r="G386" s="200"/>
      <c r="H386" s="36"/>
      <c r="I386" s="200"/>
      <c r="J386" s="36">
        <f t="shared" si="96"/>
        <v>18953</v>
      </c>
      <c r="K386" s="200">
        <f>SUM(K387)</f>
        <v>18953</v>
      </c>
      <c r="L386" s="36">
        <f t="shared" si="92"/>
        <v>1.7999999999992724</v>
      </c>
      <c r="M386" s="236">
        <f>SUM(M387)</f>
        <v>18954.8</v>
      </c>
      <c r="N386" s="235">
        <f t="shared" si="93"/>
        <v>0</v>
      </c>
      <c r="O386" s="236">
        <f>SUM(O387)</f>
        <v>18954.8</v>
      </c>
      <c r="P386" s="236">
        <f>SUM(P387)</f>
        <v>0</v>
      </c>
      <c r="Q386" s="236">
        <f>SUM(Q387)</f>
        <v>18954.8</v>
      </c>
      <c r="R386" s="235" t="e">
        <f>SUM(#REF!-Q386)</f>
        <v>#REF!</v>
      </c>
      <c r="S386" s="236">
        <f>SUM(S387)</f>
        <v>19621.899999999998</v>
      </c>
      <c r="T386" s="235">
        <f t="shared" si="90"/>
        <v>0</v>
      </c>
      <c r="U386" s="236">
        <f>SUM(U387)</f>
        <v>19621.899999999998</v>
      </c>
      <c r="V386" s="235">
        <f t="shared" si="88"/>
        <v>0</v>
      </c>
      <c r="W386" s="236">
        <f>SUM(W387)</f>
        <v>19621.899999999998</v>
      </c>
      <c r="X386" s="235" t="e">
        <f>SUM(#REF!-W386)</f>
        <v>#REF!</v>
      </c>
      <c r="Y386" s="236">
        <f>SUM(Y387)</f>
        <v>19621.899999999998</v>
      </c>
      <c r="Z386" s="235">
        <f t="shared" si="83"/>
        <v>0</v>
      </c>
      <c r="AA386" s="236">
        <f>SUM(AA387)</f>
        <v>19621.899999999998</v>
      </c>
      <c r="AB386" s="236">
        <f>SUM(AB387)</f>
        <v>0</v>
      </c>
      <c r="AC386" s="200">
        <f>SUM(AC387)</f>
        <v>18200</v>
      </c>
      <c r="AD386" s="351">
        <f>SUM(AD387)</f>
        <v>18200</v>
      </c>
      <c r="AE386" s="349">
        <f t="shared" si="82"/>
        <v>100</v>
      </c>
    </row>
    <row r="387" spans="1:31">
      <c r="A387" s="39" t="s">
        <v>617</v>
      </c>
      <c r="B387" s="258"/>
      <c r="C387" s="258"/>
      <c r="D387" s="72" t="s">
        <v>618</v>
      </c>
      <c r="E387" s="257"/>
      <c r="F387" s="257"/>
      <c r="G387" s="200"/>
      <c r="H387" s="36"/>
      <c r="I387" s="200"/>
      <c r="J387" s="36">
        <f t="shared" si="96"/>
        <v>18953</v>
      </c>
      <c r="K387" s="200">
        <f>SUM('прил3 '!M424)</f>
        <v>18953</v>
      </c>
      <c r="L387" s="36">
        <f t="shared" si="92"/>
        <v>1.7999999999992724</v>
      </c>
      <c r="M387" s="236">
        <f>SUM('прил3 '!O424)</f>
        <v>18954.8</v>
      </c>
      <c r="N387" s="235">
        <f t="shared" si="93"/>
        <v>0</v>
      </c>
      <c r="O387" s="236">
        <f>SUM('прил3 '!Q424)</f>
        <v>18954.8</v>
      </c>
      <c r="P387" s="236">
        <f>SUM('прил3 '!R424)</f>
        <v>0</v>
      </c>
      <c r="Q387" s="236">
        <f>SUM('прил3 '!S424)</f>
        <v>18954.8</v>
      </c>
      <c r="R387" s="235" t="e">
        <f>SUM(#REF!-Q387)</f>
        <v>#REF!</v>
      </c>
      <c r="S387" s="236">
        <f>SUM('прил3 '!U424)</f>
        <v>19621.899999999998</v>
      </c>
      <c r="T387" s="235">
        <f t="shared" si="90"/>
        <v>0</v>
      </c>
      <c r="U387" s="236">
        <f>SUM('прил3 '!W424)</f>
        <v>19621.899999999998</v>
      </c>
      <c r="V387" s="235">
        <f t="shared" si="88"/>
        <v>0</v>
      </c>
      <c r="W387" s="236">
        <f>SUM('прил3 '!Y424)</f>
        <v>19621.899999999998</v>
      </c>
      <c r="X387" s="235" t="e">
        <f>SUM(#REF!-W387)</f>
        <v>#REF!</v>
      </c>
      <c r="Y387" s="236">
        <f>SUM('прил3 '!AA424)</f>
        <v>19621.899999999998</v>
      </c>
      <c r="Z387" s="235">
        <f t="shared" si="83"/>
        <v>0</v>
      </c>
      <c r="AA387" s="236">
        <f>SUM('прил3 '!AC424)</f>
        <v>19621.899999999998</v>
      </c>
      <c r="AB387" s="236">
        <f>SUM('прил3 '!AD424)</f>
        <v>0</v>
      </c>
      <c r="AC387" s="200">
        <f>SUM('прил3 '!AE424)</f>
        <v>18200</v>
      </c>
      <c r="AD387" s="351">
        <f>SUM('прил3 '!AF424)</f>
        <v>18200</v>
      </c>
      <c r="AE387" s="349">
        <f t="shared" si="82"/>
        <v>100</v>
      </c>
    </row>
    <row r="388" spans="1:31">
      <c r="A388" s="49" t="s">
        <v>354</v>
      </c>
      <c r="B388" s="258"/>
      <c r="C388" s="258"/>
      <c r="D388" s="72" t="s">
        <v>355</v>
      </c>
      <c r="E388" s="257"/>
      <c r="F388" s="257"/>
      <c r="G388" s="200">
        <f>G390</f>
        <v>2781.8</v>
      </c>
      <c r="H388" s="36">
        <f t="shared" si="97"/>
        <v>0</v>
      </c>
      <c r="I388" s="200">
        <f>I390</f>
        <v>2781.8</v>
      </c>
      <c r="J388" s="36">
        <f t="shared" si="96"/>
        <v>-2647</v>
      </c>
      <c r="K388" s="200">
        <f>K390</f>
        <v>134.80000000000001</v>
      </c>
      <c r="L388" s="36">
        <f t="shared" si="92"/>
        <v>9.9999999999994316E-2</v>
      </c>
      <c r="M388" s="236">
        <f>M390</f>
        <v>134.9</v>
      </c>
      <c r="N388" s="235">
        <f t="shared" si="93"/>
        <v>-7</v>
      </c>
      <c r="O388" s="236">
        <f>O390</f>
        <v>127.9</v>
      </c>
      <c r="P388" s="236">
        <f>P390</f>
        <v>0</v>
      </c>
      <c r="Q388" s="236">
        <f>Q390</f>
        <v>127.9</v>
      </c>
      <c r="R388" s="235" t="e">
        <f>SUM(#REF!-Q388)</f>
        <v>#REF!</v>
      </c>
      <c r="S388" s="236">
        <f>S390+S389</f>
        <v>132.5</v>
      </c>
      <c r="T388" s="235">
        <f t="shared" si="90"/>
        <v>0</v>
      </c>
      <c r="U388" s="236">
        <f>U390+U389</f>
        <v>132.5</v>
      </c>
      <c r="V388" s="235">
        <f t="shared" si="88"/>
        <v>0</v>
      </c>
      <c r="W388" s="236">
        <f>W390+W389</f>
        <v>132.5</v>
      </c>
      <c r="X388" s="235" t="e">
        <f>SUM(#REF!-W388)</f>
        <v>#REF!</v>
      </c>
      <c r="Y388" s="236">
        <f>Y390+Y389</f>
        <v>139.19999999999999</v>
      </c>
      <c r="Z388" s="235">
        <f t="shared" si="83"/>
        <v>0</v>
      </c>
      <c r="AA388" s="236">
        <f>AA390+AA389</f>
        <v>139.19999999999999</v>
      </c>
      <c r="AB388" s="236">
        <f>AB390+AB389</f>
        <v>0</v>
      </c>
      <c r="AC388" s="200">
        <f>AC390+AC389</f>
        <v>76</v>
      </c>
      <c r="AD388" s="351">
        <f>AD390+AD389</f>
        <v>76</v>
      </c>
      <c r="AE388" s="349">
        <f t="shared" si="82"/>
        <v>100</v>
      </c>
    </row>
    <row r="389" spans="1:31">
      <c r="A389" s="39" t="s">
        <v>356</v>
      </c>
      <c r="B389" s="258"/>
      <c r="C389" s="258"/>
      <c r="D389" s="72" t="s">
        <v>60</v>
      </c>
      <c r="E389" s="257"/>
      <c r="F389" s="257"/>
      <c r="G389" s="200"/>
      <c r="H389" s="36"/>
      <c r="I389" s="200"/>
      <c r="J389" s="36"/>
      <c r="K389" s="200"/>
      <c r="L389" s="36"/>
      <c r="M389" s="236"/>
      <c r="N389" s="235"/>
      <c r="O389" s="236"/>
      <c r="P389" s="236"/>
      <c r="Q389" s="236"/>
      <c r="R389" s="235" t="e">
        <f>SUM(#REF!-Q389)</f>
        <v>#REF!</v>
      </c>
      <c r="S389" s="236">
        <f>SUM('прил3 '!U426)</f>
        <v>0</v>
      </c>
      <c r="T389" s="235">
        <f t="shared" si="90"/>
        <v>0</v>
      </c>
      <c r="U389" s="236">
        <f>SUM('прил3 '!W426)</f>
        <v>0</v>
      </c>
      <c r="V389" s="235">
        <f t="shared" si="88"/>
        <v>0</v>
      </c>
      <c r="W389" s="236">
        <f>SUM('прил3 '!Y426)</f>
        <v>0</v>
      </c>
      <c r="X389" s="235" t="e">
        <f>SUM(#REF!-W389)</f>
        <v>#REF!</v>
      </c>
      <c r="Y389" s="236">
        <f>SUM('прил3 '!AA426)</f>
        <v>6.7</v>
      </c>
      <c r="Z389" s="235">
        <f t="shared" si="83"/>
        <v>0</v>
      </c>
      <c r="AA389" s="236">
        <f>SUM('прил3 '!AC426)</f>
        <v>6.7</v>
      </c>
      <c r="AB389" s="236">
        <f>SUM('прил3 '!AD426)</f>
        <v>0</v>
      </c>
      <c r="AC389" s="200">
        <f>SUM('прил3 '!AE426)</f>
        <v>57</v>
      </c>
      <c r="AD389" s="351">
        <f>SUM('прил3 '!AF426)</f>
        <v>57</v>
      </c>
      <c r="AE389" s="349">
        <f t="shared" si="82"/>
        <v>100</v>
      </c>
    </row>
    <row r="390" spans="1:31">
      <c r="A390" s="32" t="s">
        <v>356</v>
      </c>
      <c r="B390" s="258"/>
      <c r="C390" s="258"/>
      <c r="D390" s="72" t="s">
        <v>0</v>
      </c>
      <c r="E390" s="257"/>
      <c r="F390" s="257"/>
      <c r="G390" s="200">
        <f>SUM('прил3 '!I427)</f>
        <v>2781.8</v>
      </c>
      <c r="H390" s="36">
        <f t="shared" si="97"/>
        <v>0</v>
      </c>
      <c r="I390" s="200">
        <f>SUM('прил3 '!K427)</f>
        <v>2781.8</v>
      </c>
      <c r="J390" s="36">
        <f t="shared" si="96"/>
        <v>-2647</v>
      </c>
      <c r="K390" s="200">
        <f>SUM('прил3 '!M427)</f>
        <v>134.80000000000001</v>
      </c>
      <c r="L390" s="36">
        <f t="shared" si="92"/>
        <v>9.9999999999994316E-2</v>
      </c>
      <c r="M390" s="236">
        <f>SUM('прил3 '!O427)</f>
        <v>134.9</v>
      </c>
      <c r="N390" s="235">
        <f t="shared" si="93"/>
        <v>-7</v>
      </c>
      <c r="O390" s="236">
        <f>SUM('прил3 '!Q427)</f>
        <v>127.9</v>
      </c>
      <c r="P390" s="236">
        <f>SUM('прил3 '!R427)</f>
        <v>0</v>
      </c>
      <c r="Q390" s="236">
        <f>SUM('прил3 '!S427)</f>
        <v>127.9</v>
      </c>
      <c r="R390" s="235" t="e">
        <f>SUM(#REF!-Q390)</f>
        <v>#REF!</v>
      </c>
      <c r="S390" s="236">
        <f>SUM('прил3 '!U427)</f>
        <v>132.5</v>
      </c>
      <c r="T390" s="235">
        <f t="shared" si="90"/>
        <v>0</v>
      </c>
      <c r="U390" s="236">
        <f>SUM('прил3 '!W427)</f>
        <v>132.5</v>
      </c>
      <c r="V390" s="235">
        <f t="shared" si="88"/>
        <v>0</v>
      </c>
      <c r="W390" s="236">
        <f>SUM('прил3 '!Y427)</f>
        <v>132.5</v>
      </c>
      <c r="X390" s="235" t="e">
        <f>SUM(#REF!-W390)</f>
        <v>#REF!</v>
      </c>
      <c r="Y390" s="236">
        <f>SUM('прил3 '!AA427)</f>
        <v>132.5</v>
      </c>
      <c r="Z390" s="235">
        <f t="shared" si="83"/>
        <v>0</v>
      </c>
      <c r="AA390" s="236">
        <f>SUM('прил3 '!AC427)</f>
        <v>132.5</v>
      </c>
      <c r="AB390" s="236">
        <f>SUM('прил3 '!AD427)</f>
        <v>0</v>
      </c>
      <c r="AC390" s="200">
        <f>SUM('прил3 '!AE427)</f>
        <v>19</v>
      </c>
      <c r="AD390" s="351">
        <f>SUM('прил3 '!AF427)</f>
        <v>19</v>
      </c>
      <c r="AE390" s="349">
        <f t="shared" si="82"/>
        <v>100</v>
      </c>
    </row>
    <row r="391" spans="1:31" ht="38.25">
      <c r="A391" s="43" t="s">
        <v>846</v>
      </c>
      <c r="B391" s="258"/>
      <c r="C391" s="27" t="s">
        <v>152</v>
      </c>
      <c r="D391" s="258"/>
      <c r="E391" s="257"/>
      <c r="F391" s="257"/>
      <c r="G391" s="200">
        <f>G392+G394</f>
        <v>7752.1</v>
      </c>
      <c r="H391" s="36">
        <f t="shared" si="97"/>
        <v>0</v>
      </c>
      <c r="I391" s="200">
        <f>I392+I394</f>
        <v>7752.1</v>
      </c>
      <c r="J391" s="36">
        <f t="shared" si="96"/>
        <v>750.89999999999964</v>
      </c>
      <c r="K391" s="200">
        <f>K392+K394+K396</f>
        <v>8503</v>
      </c>
      <c r="L391" s="36">
        <f t="shared" si="92"/>
        <v>0</v>
      </c>
      <c r="M391" s="236">
        <f>M392+M394+M396</f>
        <v>8503</v>
      </c>
      <c r="N391" s="235">
        <f t="shared" si="93"/>
        <v>0</v>
      </c>
      <c r="O391" s="236">
        <f>O392+O394+O396</f>
        <v>8503</v>
      </c>
      <c r="P391" s="236">
        <f>P392+P394+P396</f>
        <v>0</v>
      </c>
      <c r="Q391" s="236">
        <f>Q392+Q394+Q396</f>
        <v>8503</v>
      </c>
      <c r="R391" s="235" t="e">
        <f>SUM(#REF!-Q391)</f>
        <v>#REF!</v>
      </c>
      <c r="S391" s="236">
        <f>S392+S394+S396</f>
        <v>8503</v>
      </c>
      <c r="T391" s="235">
        <f t="shared" si="90"/>
        <v>4331</v>
      </c>
      <c r="U391" s="236">
        <f>U392+U394+U396</f>
        <v>12834</v>
      </c>
      <c r="V391" s="235">
        <f t="shared" si="88"/>
        <v>0</v>
      </c>
      <c r="W391" s="236">
        <f>W392+W394+W396</f>
        <v>12834</v>
      </c>
      <c r="X391" s="235" t="e">
        <f>SUM(#REF!-W391)</f>
        <v>#REF!</v>
      </c>
      <c r="Y391" s="236">
        <f>Y392+Y394+Y396</f>
        <v>12834</v>
      </c>
      <c r="Z391" s="235">
        <f t="shared" si="83"/>
        <v>1126.5</v>
      </c>
      <c r="AA391" s="236">
        <f>AA392+AA394+AA396</f>
        <v>13960.5</v>
      </c>
      <c r="AB391" s="236">
        <f>AB392+AB394+AB396</f>
        <v>0</v>
      </c>
      <c r="AC391" s="200">
        <f>AC392+AC394+AC396</f>
        <v>14101.1</v>
      </c>
      <c r="AD391" s="351">
        <f>AD392+AD394+AD396</f>
        <v>14101.1</v>
      </c>
      <c r="AE391" s="349">
        <f t="shared" si="82"/>
        <v>100</v>
      </c>
    </row>
    <row r="392" spans="1:31" ht="51">
      <c r="A392" s="43" t="s">
        <v>352</v>
      </c>
      <c r="B392" s="258"/>
      <c r="C392" s="258"/>
      <c r="D392" s="72" t="s">
        <v>335</v>
      </c>
      <c r="E392" s="257"/>
      <c r="F392" s="257"/>
      <c r="G392" s="200">
        <f>G393</f>
        <v>7613.5</v>
      </c>
      <c r="H392" s="36">
        <f t="shared" si="97"/>
        <v>0</v>
      </c>
      <c r="I392" s="200">
        <f>I393</f>
        <v>7613.5</v>
      </c>
      <c r="J392" s="36">
        <f t="shared" si="96"/>
        <v>-6478.5</v>
      </c>
      <c r="K392" s="200">
        <f>K393</f>
        <v>1135</v>
      </c>
      <c r="L392" s="36">
        <f t="shared" si="92"/>
        <v>0</v>
      </c>
      <c r="M392" s="236">
        <f>M393</f>
        <v>1135</v>
      </c>
      <c r="N392" s="235">
        <f t="shared" si="93"/>
        <v>0</v>
      </c>
      <c r="O392" s="236">
        <f>O393</f>
        <v>1135</v>
      </c>
      <c r="P392" s="236">
        <f>P393</f>
        <v>0</v>
      </c>
      <c r="Q392" s="236">
        <f>Q393</f>
        <v>1135</v>
      </c>
      <c r="R392" s="235" t="e">
        <f>SUM(#REF!-Q392)</f>
        <v>#REF!</v>
      </c>
      <c r="S392" s="236">
        <f>S393</f>
        <v>1135</v>
      </c>
      <c r="T392" s="235">
        <f t="shared" si="90"/>
        <v>470</v>
      </c>
      <c r="U392" s="236">
        <f>U393</f>
        <v>1605</v>
      </c>
      <c r="V392" s="235">
        <f t="shared" si="88"/>
        <v>0</v>
      </c>
      <c r="W392" s="236">
        <f>W393</f>
        <v>1605</v>
      </c>
      <c r="X392" s="235" t="e">
        <f>SUM(#REF!-W392)</f>
        <v>#REF!</v>
      </c>
      <c r="Y392" s="236">
        <f>Y393</f>
        <v>1605</v>
      </c>
      <c r="Z392" s="235">
        <f t="shared" si="83"/>
        <v>0</v>
      </c>
      <c r="AA392" s="236">
        <f>AA393</f>
        <v>1605</v>
      </c>
      <c r="AB392" s="236">
        <f>AB393</f>
        <v>0</v>
      </c>
      <c r="AC392" s="200">
        <f>AC393</f>
        <v>1610.3</v>
      </c>
      <c r="AD392" s="351">
        <f>AD393</f>
        <v>1610.3</v>
      </c>
      <c r="AE392" s="349">
        <f t="shared" si="82"/>
        <v>100</v>
      </c>
    </row>
    <row r="393" spans="1:31">
      <c r="A393" s="46" t="s">
        <v>16</v>
      </c>
      <c r="B393" s="258"/>
      <c r="C393" s="258"/>
      <c r="D393" s="72" t="s">
        <v>17</v>
      </c>
      <c r="E393" s="257"/>
      <c r="F393" s="257"/>
      <c r="G393" s="200">
        <f>SUM('прил3 '!I430)</f>
        <v>7613.5</v>
      </c>
      <c r="H393" s="36">
        <f t="shared" si="97"/>
        <v>0</v>
      </c>
      <c r="I393" s="200">
        <f>SUM('прил3 '!K430)</f>
        <v>7613.5</v>
      </c>
      <c r="J393" s="36">
        <f t="shared" si="96"/>
        <v>-6478.5</v>
      </c>
      <c r="K393" s="200">
        <f>SUM('прил3 '!M430)</f>
        <v>1135</v>
      </c>
      <c r="L393" s="36">
        <f t="shared" si="92"/>
        <v>0</v>
      </c>
      <c r="M393" s="236">
        <f>SUM('прил3 '!O430)</f>
        <v>1135</v>
      </c>
      <c r="N393" s="235">
        <f t="shared" si="93"/>
        <v>0</v>
      </c>
      <c r="O393" s="236">
        <f>SUM('прил3 '!Q430)</f>
        <v>1135</v>
      </c>
      <c r="P393" s="236">
        <f>SUM('прил3 '!R430)</f>
        <v>0</v>
      </c>
      <c r="Q393" s="236">
        <f>SUM('прил3 '!S430)</f>
        <v>1135</v>
      </c>
      <c r="R393" s="235" t="e">
        <f>SUM(#REF!-Q393)</f>
        <v>#REF!</v>
      </c>
      <c r="S393" s="236">
        <f>SUM('прил3 '!U430)</f>
        <v>1135</v>
      </c>
      <c r="T393" s="235">
        <f t="shared" si="90"/>
        <v>470</v>
      </c>
      <c r="U393" s="236">
        <f>SUM('прил3 '!W430)</f>
        <v>1605</v>
      </c>
      <c r="V393" s="235">
        <f t="shared" si="88"/>
        <v>0</v>
      </c>
      <c r="W393" s="236">
        <f>SUM('прил3 '!Y430)</f>
        <v>1605</v>
      </c>
      <c r="X393" s="235" t="e">
        <f>SUM(#REF!-W393)</f>
        <v>#REF!</v>
      </c>
      <c r="Y393" s="236">
        <f>SUM('прил3 '!AA430)</f>
        <v>1605</v>
      </c>
      <c r="Z393" s="235">
        <f t="shared" si="83"/>
        <v>0</v>
      </c>
      <c r="AA393" s="236">
        <f>SUM('прил3 '!AC430)</f>
        <v>1605</v>
      </c>
      <c r="AB393" s="236">
        <f>SUM('прил3 '!AD430)</f>
        <v>0</v>
      </c>
      <c r="AC393" s="200">
        <f>SUM('прил3 '!AE430)</f>
        <v>1610.3</v>
      </c>
      <c r="AD393" s="351">
        <f>SUM('прил3 '!AF430)</f>
        <v>1610.3</v>
      </c>
      <c r="AE393" s="349">
        <f t="shared" si="82"/>
        <v>100</v>
      </c>
    </row>
    <row r="394" spans="1:31" ht="25.5">
      <c r="A394" s="49" t="s">
        <v>339</v>
      </c>
      <c r="B394" s="258"/>
      <c r="C394" s="258"/>
      <c r="D394" s="72" t="s">
        <v>340</v>
      </c>
      <c r="E394" s="257"/>
      <c r="F394" s="257"/>
      <c r="G394" s="200">
        <f>G395</f>
        <v>138.6</v>
      </c>
      <c r="H394" s="36">
        <f t="shared" si="97"/>
        <v>0</v>
      </c>
      <c r="I394" s="200">
        <f>I395</f>
        <v>138.6</v>
      </c>
      <c r="J394" s="36">
        <f t="shared" si="96"/>
        <v>-131.69999999999999</v>
      </c>
      <c r="K394" s="200">
        <f>K395</f>
        <v>6.9</v>
      </c>
      <c r="L394" s="36">
        <f t="shared" si="92"/>
        <v>0</v>
      </c>
      <c r="M394" s="236">
        <f>M395</f>
        <v>6.9</v>
      </c>
      <c r="N394" s="235">
        <f t="shared" si="93"/>
        <v>0</v>
      </c>
      <c r="O394" s="236">
        <f>O395</f>
        <v>6.9</v>
      </c>
      <c r="P394" s="236">
        <f>P395</f>
        <v>0</v>
      </c>
      <c r="Q394" s="236">
        <f>Q395</f>
        <v>6.9</v>
      </c>
      <c r="R394" s="235" t="e">
        <f>SUM(#REF!-Q394)</f>
        <v>#REF!</v>
      </c>
      <c r="S394" s="236">
        <f>S395</f>
        <v>6.9</v>
      </c>
      <c r="T394" s="235">
        <f t="shared" si="90"/>
        <v>0</v>
      </c>
      <c r="U394" s="236">
        <f>U395</f>
        <v>6.9</v>
      </c>
      <c r="V394" s="235">
        <f t="shared" si="88"/>
        <v>0</v>
      </c>
      <c r="W394" s="236">
        <f>W395</f>
        <v>6.9</v>
      </c>
      <c r="X394" s="235" t="e">
        <f>SUM(#REF!-W394)</f>
        <v>#REF!</v>
      </c>
      <c r="Y394" s="236">
        <f>Y395</f>
        <v>6.9</v>
      </c>
      <c r="Z394" s="235">
        <f t="shared" si="83"/>
        <v>0</v>
      </c>
      <c r="AA394" s="236">
        <f>AA395</f>
        <v>6.9</v>
      </c>
      <c r="AB394" s="236">
        <f>AB395</f>
        <v>0</v>
      </c>
      <c r="AC394" s="200">
        <f>AC395</f>
        <v>9.9</v>
      </c>
      <c r="AD394" s="351">
        <f>AD395</f>
        <v>9.9</v>
      </c>
      <c r="AE394" s="349">
        <f t="shared" si="82"/>
        <v>100</v>
      </c>
    </row>
    <row r="395" spans="1:31" ht="25.5">
      <c r="A395" s="32" t="s">
        <v>341</v>
      </c>
      <c r="B395" s="258"/>
      <c r="C395" s="258"/>
      <c r="D395" s="72" t="s">
        <v>342</v>
      </c>
      <c r="E395" s="257"/>
      <c r="F395" s="257"/>
      <c r="G395" s="200">
        <f>SUM('прил3 '!I432)</f>
        <v>138.6</v>
      </c>
      <c r="H395" s="36">
        <f t="shared" si="97"/>
        <v>0</v>
      </c>
      <c r="I395" s="200">
        <f>SUM('прил3 '!K432)</f>
        <v>138.6</v>
      </c>
      <c r="J395" s="36">
        <f t="shared" si="96"/>
        <v>-131.69999999999999</v>
      </c>
      <c r="K395" s="200">
        <f>SUM('прил3 '!M432)</f>
        <v>6.9</v>
      </c>
      <c r="L395" s="36">
        <f t="shared" si="92"/>
        <v>0</v>
      </c>
      <c r="M395" s="236">
        <f>SUM('прил3 '!O432)</f>
        <v>6.9</v>
      </c>
      <c r="N395" s="235">
        <f t="shared" si="93"/>
        <v>0</v>
      </c>
      <c r="O395" s="236">
        <f>SUM('прил3 '!Q432)</f>
        <v>6.9</v>
      </c>
      <c r="P395" s="236">
        <f>SUM('прил3 '!R432)</f>
        <v>0</v>
      </c>
      <c r="Q395" s="236">
        <f>SUM('прил3 '!S432)</f>
        <v>6.9</v>
      </c>
      <c r="R395" s="235" t="e">
        <f>SUM(#REF!-Q395)</f>
        <v>#REF!</v>
      </c>
      <c r="S395" s="236">
        <f>SUM('прил3 '!U432)</f>
        <v>6.9</v>
      </c>
      <c r="T395" s="235">
        <f t="shared" si="90"/>
        <v>0</v>
      </c>
      <c r="U395" s="236">
        <f>SUM('прил3 '!W432)</f>
        <v>6.9</v>
      </c>
      <c r="V395" s="235">
        <f t="shared" si="88"/>
        <v>0</v>
      </c>
      <c r="W395" s="236">
        <f>SUM('прил3 '!Y432)</f>
        <v>6.9</v>
      </c>
      <c r="X395" s="235" t="e">
        <f>SUM(#REF!-W395)</f>
        <v>#REF!</v>
      </c>
      <c r="Y395" s="236">
        <f>SUM('прил3 '!AA432)</f>
        <v>6.9</v>
      </c>
      <c r="Z395" s="235">
        <f t="shared" si="83"/>
        <v>0</v>
      </c>
      <c r="AA395" s="236">
        <f>SUM('прил3 '!AC432)</f>
        <v>6.9</v>
      </c>
      <c r="AB395" s="236">
        <f>SUM('прил3 '!AD432)</f>
        <v>0</v>
      </c>
      <c r="AC395" s="200">
        <f>SUM('прил3 '!AE432)</f>
        <v>9.9</v>
      </c>
      <c r="AD395" s="351">
        <f>SUM('прил3 '!AF432)</f>
        <v>9.9</v>
      </c>
      <c r="AE395" s="349">
        <f t="shared" si="82"/>
        <v>100</v>
      </c>
    </row>
    <row r="396" spans="1:31" ht="25.5">
      <c r="A396" s="39" t="s">
        <v>616</v>
      </c>
      <c r="B396" s="258"/>
      <c r="C396" s="258"/>
      <c r="D396" s="72" t="s">
        <v>455</v>
      </c>
      <c r="E396" s="257"/>
      <c r="F396" s="257"/>
      <c r="G396" s="200"/>
      <c r="H396" s="36"/>
      <c r="I396" s="200"/>
      <c r="J396" s="36">
        <f t="shared" si="96"/>
        <v>7361.1</v>
      </c>
      <c r="K396" s="200">
        <f>SUM(K397)</f>
        <v>7361.1</v>
      </c>
      <c r="L396" s="36">
        <f t="shared" si="92"/>
        <v>0</v>
      </c>
      <c r="M396" s="236">
        <f>SUM(M397)</f>
        <v>7361.1</v>
      </c>
      <c r="N396" s="235">
        <f t="shared" si="93"/>
        <v>0</v>
      </c>
      <c r="O396" s="236">
        <f>SUM(O397)</f>
        <v>7361.1</v>
      </c>
      <c r="P396" s="236">
        <f>SUM(P397)</f>
        <v>0</v>
      </c>
      <c r="Q396" s="236">
        <f>SUM(Q397)</f>
        <v>7361.1</v>
      </c>
      <c r="R396" s="235" t="e">
        <f>SUM(#REF!-Q396)</f>
        <v>#REF!</v>
      </c>
      <c r="S396" s="236">
        <f>SUM(S397)</f>
        <v>7361.1</v>
      </c>
      <c r="T396" s="235">
        <f t="shared" si="90"/>
        <v>3861</v>
      </c>
      <c r="U396" s="236">
        <f>SUM(U397)</f>
        <v>11222.1</v>
      </c>
      <c r="V396" s="235">
        <f t="shared" si="88"/>
        <v>0</v>
      </c>
      <c r="W396" s="236">
        <f>SUM(W397)</f>
        <v>11222.1</v>
      </c>
      <c r="X396" s="235" t="e">
        <f>SUM(#REF!-W396)</f>
        <v>#REF!</v>
      </c>
      <c r="Y396" s="236">
        <f>SUM(Y397)</f>
        <v>11222.1</v>
      </c>
      <c r="Z396" s="235">
        <f t="shared" si="83"/>
        <v>1126.5</v>
      </c>
      <c r="AA396" s="236">
        <f>SUM(AA397)</f>
        <v>12348.6</v>
      </c>
      <c r="AB396" s="236">
        <f>SUM(AB397)</f>
        <v>0</v>
      </c>
      <c r="AC396" s="200">
        <f>SUM(AC397)</f>
        <v>12480.9</v>
      </c>
      <c r="AD396" s="351">
        <f>SUM(AD397)</f>
        <v>12480.9</v>
      </c>
      <c r="AE396" s="349">
        <f t="shared" si="82"/>
        <v>100</v>
      </c>
    </row>
    <row r="397" spans="1:31">
      <c r="A397" s="39" t="s">
        <v>617</v>
      </c>
      <c r="B397" s="258"/>
      <c r="C397" s="258"/>
      <c r="D397" s="72" t="s">
        <v>618</v>
      </c>
      <c r="E397" s="257"/>
      <c r="F397" s="257"/>
      <c r="G397" s="200"/>
      <c r="H397" s="36"/>
      <c r="I397" s="200"/>
      <c r="J397" s="36">
        <f t="shared" si="96"/>
        <v>7361.1</v>
      </c>
      <c r="K397" s="200">
        <f>SUM('прил3 '!M434)</f>
        <v>7361.1</v>
      </c>
      <c r="L397" s="36">
        <f t="shared" si="92"/>
        <v>0</v>
      </c>
      <c r="M397" s="236">
        <f>SUM('прил3 '!O434)</f>
        <v>7361.1</v>
      </c>
      <c r="N397" s="235">
        <f t="shared" si="93"/>
        <v>0</v>
      </c>
      <c r="O397" s="236">
        <f>SUM('прил3 '!Q434)</f>
        <v>7361.1</v>
      </c>
      <c r="P397" s="236">
        <f>SUM('прил3 '!R434)</f>
        <v>0</v>
      </c>
      <c r="Q397" s="236">
        <f>SUM('прил3 '!S434)</f>
        <v>7361.1</v>
      </c>
      <c r="R397" s="235" t="e">
        <f>SUM(#REF!-Q397)</f>
        <v>#REF!</v>
      </c>
      <c r="S397" s="236">
        <f>SUM('прил3 '!U434)</f>
        <v>7361.1</v>
      </c>
      <c r="T397" s="235">
        <f t="shared" si="90"/>
        <v>3861</v>
      </c>
      <c r="U397" s="236">
        <f>SUM('прил3 '!W434)</f>
        <v>11222.1</v>
      </c>
      <c r="V397" s="235">
        <f t="shared" si="88"/>
        <v>0</v>
      </c>
      <c r="W397" s="236">
        <f>SUM('прил3 '!Y434)</f>
        <v>11222.1</v>
      </c>
      <c r="X397" s="235" t="e">
        <f>SUM(#REF!-W397)</f>
        <v>#REF!</v>
      </c>
      <c r="Y397" s="236">
        <f>SUM('прил3 '!AA434)</f>
        <v>11222.1</v>
      </c>
      <c r="Z397" s="235">
        <f t="shared" si="83"/>
        <v>1126.5</v>
      </c>
      <c r="AA397" s="236">
        <f>SUM('прил3 '!AC434)</f>
        <v>12348.6</v>
      </c>
      <c r="AB397" s="236">
        <f>SUM('прил3 '!AD434)</f>
        <v>0</v>
      </c>
      <c r="AC397" s="200">
        <f>SUM('прил3 '!AE434)</f>
        <v>12480.9</v>
      </c>
      <c r="AD397" s="351">
        <f>SUM('прил3 '!AF434)</f>
        <v>12480.9</v>
      </c>
      <c r="AE397" s="349">
        <f t="shared" si="82"/>
        <v>100</v>
      </c>
    </row>
    <row r="398" spans="1:31" ht="38.25">
      <c r="A398" s="43" t="s">
        <v>153</v>
      </c>
      <c r="B398" s="258"/>
      <c r="C398" s="27" t="s">
        <v>154</v>
      </c>
      <c r="D398" s="72"/>
      <c r="E398" s="257"/>
      <c r="F398" s="257"/>
      <c r="G398" s="200">
        <f>G405+G399+G401</f>
        <v>2195.9</v>
      </c>
      <c r="H398" s="36">
        <f t="shared" si="97"/>
        <v>0</v>
      </c>
      <c r="I398" s="200">
        <f>I405+I399+I401</f>
        <v>2195.9</v>
      </c>
      <c r="J398" s="36">
        <f t="shared" si="96"/>
        <v>1</v>
      </c>
      <c r="K398" s="200">
        <f>K405+K399+K401+K403</f>
        <v>2196.9</v>
      </c>
      <c r="L398" s="36">
        <f t="shared" si="92"/>
        <v>0</v>
      </c>
      <c r="M398" s="236">
        <f>M405+M399+M401+M403</f>
        <v>2196.9</v>
      </c>
      <c r="N398" s="235">
        <f t="shared" si="93"/>
        <v>259.90000000000009</v>
      </c>
      <c r="O398" s="236">
        <f>O405+O399+O401+O403</f>
        <v>2456.8000000000002</v>
      </c>
      <c r="P398" s="236">
        <f>P405+P399+P401+P403</f>
        <v>0</v>
      </c>
      <c r="Q398" s="236">
        <f>Q405+Q399+Q401+Q403</f>
        <v>2456.8000000000002</v>
      </c>
      <c r="R398" s="235" t="e">
        <f>SUM(#REF!-Q398)</f>
        <v>#REF!</v>
      </c>
      <c r="S398" s="236">
        <f>S405+S399+S401+S403</f>
        <v>1722.3000000000002</v>
      </c>
      <c r="T398" s="235">
        <f t="shared" si="90"/>
        <v>0</v>
      </c>
      <c r="U398" s="236">
        <f>U405+U399+U401+U403</f>
        <v>1722.3000000000002</v>
      </c>
      <c r="V398" s="235">
        <f t="shared" si="88"/>
        <v>0</v>
      </c>
      <c r="W398" s="236">
        <f>W405+W399+W401+W403</f>
        <v>1722.3000000000002</v>
      </c>
      <c r="X398" s="235" t="e">
        <f>SUM(#REF!-W398)</f>
        <v>#REF!</v>
      </c>
      <c r="Y398" s="236">
        <f>Y405+Y399+Y401+Y403</f>
        <v>1722.3000000000002</v>
      </c>
      <c r="Z398" s="235">
        <f t="shared" si="83"/>
        <v>0</v>
      </c>
      <c r="AA398" s="236">
        <f>AA405+AA399+AA401+AA403</f>
        <v>1722.3000000000002</v>
      </c>
      <c r="AB398" s="236">
        <f>AB405+AB399+AB401+AB403</f>
        <v>0</v>
      </c>
      <c r="AC398" s="200">
        <f>AC405+AC399+AC401+AC403</f>
        <v>1722.3000000000002</v>
      </c>
      <c r="AD398" s="351">
        <f>AD405+AD399+AD401+AD403</f>
        <v>1722.3000000000002</v>
      </c>
      <c r="AE398" s="349">
        <f t="shared" ref="AE398:AE459" si="98">AD398/AC398*100</f>
        <v>100</v>
      </c>
    </row>
    <row r="399" spans="1:31" ht="51">
      <c r="A399" s="43" t="s">
        <v>352</v>
      </c>
      <c r="B399" s="258"/>
      <c r="C399" s="27"/>
      <c r="D399" s="72" t="s">
        <v>335</v>
      </c>
      <c r="E399" s="74"/>
      <c r="F399" s="74"/>
      <c r="G399" s="200">
        <f>G400</f>
        <v>1431.2</v>
      </c>
      <c r="H399" s="36">
        <f t="shared" si="97"/>
        <v>0</v>
      </c>
      <c r="I399" s="200">
        <f>I400</f>
        <v>1431.2</v>
      </c>
      <c r="J399" s="36">
        <f t="shared" si="96"/>
        <v>-1359.6000000000001</v>
      </c>
      <c r="K399" s="200">
        <f>K400</f>
        <v>71.599999999999994</v>
      </c>
      <c r="L399" s="36">
        <f t="shared" si="92"/>
        <v>0</v>
      </c>
      <c r="M399" s="236">
        <f>M400</f>
        <v>71.599999999999994</v>
      </c>
      <c r="N399" s="235">
        <f t="shared" si="93"/>
        <v>50</v>
      </c>
      <c r="O399" s="236">
        <f>O400</f>
        <v>121.6</v>
      </c>
      <c r="P399" s="236">
        <f>P400</f>
        <v>0</v>
      </c>
      <c r="Q399" s="236">
        <f>Q400</f>
        <v>121.6</v>
      </c>
      <c r="R399" s="235" t="e">
        <f>SUM(#REF!-Q399)</f>
        <v>#REF!</v>
      </c>
      <c r="S399" s="236">
        <f>S400</f>
        <v>94.2</v>
      </c>
      <c r="T399" s="235">
        <f t="shared" si="90"/>
        <v>0</v>
      </c>
      <c r="U399" s="236">
        <f>U400</f>
        <v>94.2</v>
      </c>
      <c r="V399" s="235">
        <f t="shared" si="88"/>
        <v>0</v>
      </c>
      <c r="W399" s="236">
        <f>W400</f>
        <v>94.2</v>
      </c>
      <c r="X399" s="235" t="e">
        <f>SUM(#REF!-W399)</f>
        <v>#REF!</v>
      </c>
      <c r="Y399" s="236">
        <f>Y400</f>
        <v>94.2</v>
      </c>
      <c r="Z399" s="235">
        <f t="shared" si="83"/>
        <v>0</v>
      </c>
      <c r="AA399" s="236">
        <f>AA400</f>
        <v>94.2</v>
      </c>
      <c r="AB399" s="236">
        <f>AB400</f>
        <v>0</v>
      </c>
      <c r="AC399" s="200">
        <f>AC400</f>
        <v>94.2</v>
      </c>
      <c r="AD399" s="351">
        <f>AD400</f>
        <v>94.2</v>
      </c>
      <c r="AE399" s="349">
        <f t="shared" si="98"/>
        <v>100</v>
      </c>
    </row>
    <row r="400" spans="1:31">
      <c r="A400" s="46" t="s">
        <v>16</v>
      </c>
      <c r="B400" s="258"/>
      <c r="C400" s="27"/>
      <c r="D400" s="72" t="s">
        <v>17</v>
      </c>
      <c r="E400" s="74"/>
      <c r="F400" s="74"/>
      <c r="G400" s="200">
        <f>SUM('прил3 '!I437)</f>
        <v>1431.2</v>
      </c>
      <c r="H400" s="36">
        <f t="shared" si="97"/>
        <v>0</v>
      </c>
      <c r="I400" s="200">
        <f>SUM('прил3 '!K437)</f>
        <v>1431.2</v>
      </c>
      <c r="J400" s="36">
        <f t="shared" si="96"/>
        <v>-1359.6000000000001</v>
      </c>
      <c r="K400" s="200">
        <f>SUM('прил3 '!M437)</f>
        <v>71.599999999999994</v>
      </c>
      <c r="L400" s="36">
        <f t="shared" si="92"/>
        <v>0</v>
      </c>
      <c r="M400" s="236">
        <f>SUM('прил3 '!O437)</f>
        <v>71.599999999999994</v>
      </c>
      <c r="N400" s="235">
        <f t="shared" si="93"/>
        <v>50</v>
      </c>
      <c r="O400" s="236">
        <f>SUM('прил3 '!Q437)</f>
        <v>121.6</v>
      </c>
      <c r="P400" s="236">
        <f>SUM('прил3 '!R437)</f>
        <v>0</v>
      </c>
      <c r="Q400" s="236">
        <f>SUM('прил3 '!S437)</f>
        <v>121.6</v>
      </c>
      <c r="R400" s="235" t="e">
        <f>SUM(#REF!-Q400)</f>
        <v>#REF!</v>
      </c>
      <c r="S400" s="236">
        <f>SUM('прил3 '!U437)</f>
        <v>94.2</v>
      </c>
      <c r="T400" s="235">
        <f t="shared" si="90"/>
        <v>0</v>
      </c>
      <c r="U400" s="236">
        <f>SUM('прил3 '!W437)</f>
        <v>94.2</v>
      </c>
      <c r="V400" s="235">
        <f t="shared" si="88"/>
        <v>0</v>
      </c>
      <c r="W400" s="236">
        <f>SUM('прил3 '!Y437)</f>
        <v>94.2</v>
      </c>
      <c r="X400" s="235" t="e">
        <f>SUM(#REF!-W400)</f>
        <v>#REF!</v>
      </c>
      <c r="Y400" s="236">
        <f>SUM('прил3 '!AA437)</f>
        <v>94.2</v>
      </c>
      <c r="Z400" s="235">
        <f t="shared" si="83"/>
        <v>0</v>
      </c>
      <c r="AA400" s="236">
        <f>SUM('прил3 '!AC437)</f>
        <v>94.2</v>
      </c>
      <c r="AB400" s="236">
        <f>SUM('прил3 '!AD437)</f>
        <v>0</v>
      </c>
      <c r="AC400" s="200">
        <f>SUM('прил3 '!AE437)</f>
        <v>94.2</v>
      </c>
      <c r="AD400" s="351">
        <f>SUM('прил3 '!AF437)</f>
        <v>94.2</v>
      </c>
      <c r="AE400" s="349">
        <f t="shared" si="98"/>
        <v>100</v>
      </c>
    </row>
    <row r="401" spans="1:31" ht="30" customHeight="1">
      <c r="A401" s="49" t="s">
        <v>339</v>
      </c>
      <c r="B401" s="258"/>
      <c r="C401" s="27"/>
      <c r="D401" s="72" t="s">
        <v>340</v>
      </c>
      <c r="E401" s="74"/>
      <c r="F401" s="74"/>
      <c r="G401" s="200">
        <f>G402</f>
        <v>764.7</v>
      </c>
      <c r="H401" s="36">
        <f t="shared" si="97"/>
        <v>0</v>
      </c>
      <c r="I401" s="200">
        <f>I402</f>
        <v>764.7</v>
      </c>
      <c r="J401" s="36">
        <f t="shared" si="96"/>
        <v>-726.5</v>
      </c>
      <c r="K401" s="200">
        <f>K402</f>
        <v>38.200000000000003</v>
      </c>
      <c r="L401" s="36">
        <f t="shared" si="92"/>
        <v>0</v>
      </c>
      <c r="M401" s="236">
        <f>M402</f>
        <v>38.200000000000003</v>
      </c>
      <c r="N401" s="235">
        <f t="shared" si="93"/>
        <v>0</v>
      </c>
      <c r="O401" s="236">
        <f>O402</f>
        <v>38.200000000000003</v>
      </c>
      <c r="P401" s="236">
        <f>P402</f>
        <v>0</v>
      </c>
      <c r="Q401" s="236">
        <f>Q402</f>
        <v>38.200000000000003</v>
      </c>
      <c r="R401" s="235" t="e">
        <f>SUM(#REF!-Q401)</f>
        <v>#REF!</v>
      </c>
      <c r="S401" s="236">
        <f>S402</f>
        <v>2.8</v>
      </c>
      <c r="T401" s="235">
        <f t="shared" si="90"/>
        <v>0</v>
      </c>
      <c r="U401" s="236">
        <f>U402</f>
        <v>2.8</v>
      </c>
      <c r="V401" s="235">
        <f t="shared" si="88"/>
        <v>0</v>
      </c>
      <c r="W401" s="236">
        <f>W402</f>
        <v>2.8</v>
      </c>
      <c r="X401" s="235" t="e">
        <f>SUM(#REF!-W401)</f>
        <v>#REF!</v>
      </c>
      <c r="Y401" s="236">
        <f>Y402</f>
        <v>2.8</v>
      </c>
      <c r="Z401" s="235">
        <f t="shared" si="83"/>
        <v>0</v>
      </c>
      <c r="AA401" s="236">
        <f>AA402</f>
        <v>2.8</v>
      </c>
      <c r="AB401" s="236">
        <f>AB402</f>
        <v>0</v>
      </c>
      <c r="AC401" s="200">
        <f>AC402</f>
        <v>2.8</v>
      </c>
      <c r="AD401" s="351">
        <f>AD402</f>
        <v>2.8</v>
      </c>
      <c r="AE401" s="349">
        <f t="shared" si="98"/>
        <v>100</v>
      </c>
    </row>
    <row r="402" spans="1:31" ht="25.5">
      <c r="A402" s="46" t="s">
        <v>341</v>
      </c>
      <c r="B402" s="258"/>
      <c r="C402" s="27"/>
      <c r="D402" s="72" t="s">
        <v>342</v>
      </c>
      <c r="E402" s="74"/>
      <c r="F402" s="74"/>
      <c r="G402" s="200">
        <f>SUM('прил3 '!I439)</f>
        <v>764.7</v>
      </c>
      <c r="H402" s="36">
        <f t="shared" si="97"/>
        <v>0</v>
      </c>
      <c r="I402" s="200">
        <f>SUM('прил3 '!K439)</f>
        <v>764.7</v>
      </c>
      <c r="J402" s="36">
        <f t="shared" si="96"/>
        <v>-726.5</v>
      </c>
      <c r="K402" s="200">
        <f>SUM('прил3 '!M439)</f>
        <v>38.200000000000003</v>
      </c>
      <c r="L402" s="36">
        <f t="shared" si="92"/>
        <v>0</v>
      </c>
      <c r="M402" s="236">
        <f>SUM('прил3 '!O439)</f>
        <v>38.200000000000003</v>
      </c>
      <c r="N402" s="235">
        <f t="shared" si="93"/>
        <v>0</v>
      </c>
      <c r="O402" s="236">
        <f>SUM('прил3 '!Q439)</f>
        <v>38.200000000000003</v>
      </c>
      <c r="P402" s="236">
        <f>SUM('прил3 '!R439)</f>
        <v>0</v>
      </c>
      <c r="Q402" s="236">
        <f>SUM('прил3 '!S439)</f>
        <v>38.200000000000003</v>
      </c>
      <c r="R402" s="235" t="e">
        <f>SUM(#REF!-Q402)</f>
        <v>#REF!</v>
      </c>
      <c r="S402" s="236">
        <f>SUM('прил3 '!U439)</f>
        <v>2.8</v>
      </c>
      <c r="T402" s="235">
        <f t="shared" si="90"/>
        <v>0</v>
      </c>
      <c r="U402" s="236">
        <f>SUM('прил3 '!W439)</f>
        <v>2.8</v>
      </c>
      <c r="V402" s="235">
        <f t="shared" si="88"/>
        <v>0</v>
      </c>
      <c r="W402" s="236">
        <f>SUM('прил3 '!Y439)</f>
        <v>2.8</v>
      </c>
      <c r="X402" s="235" t="e">
        <f>SUM(#REF!-W402)</f>
        <v>#REF!</v>
      </c>
      <c r="Y402" s="236">
        <f>SUM('прил3 '!AA439)</f>
        <v>2.8</v>
      </c>
      <c r="Z402" s="235">
        <f t="shared" si="83"/>
        <v>0</v>
      </c>
      <c r="AA402" s="236">
        <f>SUM('прил3 '!AC439)</f>
        <v>2.8</v>
      </c>
      <c r="AB402" s="236">
        <f>SUM('прил3 '!AD439)</f>
        <v>0</v>
      </c>
      <c r="AC402" s="200">
        <f>SUM('прил3 '!AE439)</f>
        <v>2.8</v>
      </c>
      <c r="AD402" s="351">
        <f>SUM('прил3 '!AF439)</f>
        <v>2.8</v>
      </c>
      <c r="AE402" s="349">
        <f t="shared" si="98"/>
        <v>100</v>
      </c>
    </row>
    <row r="403" spans="1:31" ht="25.5">
      <c r="A403" s="39" t="s">
        <v>616</v>
      </c>
      <c r="B403" s="258"/>
      <c r="C403" s="27"/>
      <c r="D403" s="72" t="s">
        <v>455</v>
      </c>
      <c r="E403" s="74"/>
      <c r="F403" s="74"/>
      <c r="G403" s="200"/>
      <c r="H403" s="36"/>
      <c r="I403" s="200"/>
      <c r="J403" s="36">
        <f t="shared" si="96"/>
        <v>2086.1</v>
      </c>
      <c r="K403" s="200">
        <f>SUM(K404)</f>
        <v>2086.1</v>
      </c>
      <c r="L403" s="36">
        <f t="shared" si="92"/>
        <v>0</v>
      </c>
      <c r="M403" s="236">
        <f>SUM(M404)</f>
        <v>2086.1</v>
      </c>
      <c r="N403" s="235">
        <f t="shared" si="93"/>
        <v>202.90000000000009</v>
      </c>
      <c r="O403" s="236">
        <f>SUM(O404)</f>
        <v>2289</v>
      </c>
      <c r="P403" s="236">
        <f>SUM(P404)</f>
        <v>0</v>
      </c>
      <c r="Q403" s="236">
        <f>SUM(Q404)</f>
        <v>2289</v>
      </c>
      <c r="R403" s="235" t="e">
        <f>SUM(#REF!-Q403)</f>
        <v>#REF!</v>
      </c>
      <c r="S403" s="236">
        <f>SUM(S404)</f>
        <v>1621.9</v>
      </c>
      <c r="T403" s="235">
        <f t="shared" si="90"/>
        <v>0</v>
      </c>
      <c r="U403" s="236">
        <f>SUM(U404)</f>
        <v>1621.9</v>
      </c>
      <c r="V403" s="235">
        <f t="shared" si="88"/>
        <v>0</v>
      </c>
      <c r="W403" s="236">
        <f>SUM(W404)</f>
        <v>1621.9</v>
      </c>
      <c r="X403" s="235" t="e">
        <f>SUM(#REF!-W403)</f>
        <v>#REF!</v>
      </c>
      <c r="Y403" s="236">
        <f>SUM(Y404)</f>
        <v>1621.9</v>
      </c>
      <c r="Z403" s="235">
        <f t="shared" ref="Z403:Z466" si="99">SUM(AA403-Y403)</f>
        <v>0</v>
      </c>
      <c r="AA403" s="236">
        <f>SUM(AA404)</f>
        <v>1621.9</v>
      </c>
      <c r="AB403" s="236">
        <f>SUM(AB404)</f>
        <v>0</v>
      </c>
      <c r="AC403" s="200">
        <f>SUM(AC404)</f>
        <v>1621.9</v>
      </c>
      <c r="AD403" s="351">
        <f>SUM(AD404)</f>
        <v>1621.9</v>
      </c>
      <c r="AE403" s="349">
        <f t="shared" si="98"/>
        <v>100</v>
      </c>
    </row>
    <row r="404" spans="1:31">
      <c r="A404" s="39" t="s">
        <v>617</v>
      </c>
      <c r="B404" s="258"/>
      <c r="C404" s="27"/>
      <c r="D404" s="72" t="s">
        <v>618</v>
      </c>
      <c r="E404" s="74"/>
      <c r="F404" s="74"/>
      <c r="G404" s="200"/>
      <c r="H404" s="36"/>
      <c r="I404" s="200"/>
      <c r="J404" s="36">
        <f t="shared" si="96"/>
        <v>2086.1</v>
      </c>
      <c r="K404" s="200">
        <f>SUM('прил3 '!M441)</f>
        <v>2086.1</v>
      </c>
      <c r="L404" s="36">
        <f t="shared" si="92"/>
        <v>0</v>
      </c>
      <c r="M404" s="236">
        <f>SUM('прил3 '!O441)</f>
        <v>2086.1</v>
      </c>
      <c r="N404" s="235">
        <f t="shared" si="93"/>
        <v>202.90000000000009</v>
      </c>
      <c r="O404" s="236">
        <f>SUM('прил3 '!Q441)</f>
        <v>2289</v>
      </c>
      <c r="P404" s="236">
        <f>SUM('прил3 '!R441)</f>
        <v>0</v>
      </c>
      <c r="Q404" s="236">
        <f>SUM('прил3 '!S441)</f>
        <v>2289</v>
      </c>
      <c r="R404" s="235" t="e">
        <f>SUM(#REF!-Q404)</f>
        <v>#REF!</v>
      </c>
      <c r="S404" s="236">
        <f>SUM('прил3 '!U441)</f>
        <v>1621.9</v>
      </c>
      <c r="T404" s="235">
        <f t="shared" si="90"/>
        <v>0</v>
      </c>
      <c r="U404" s="236">
        <f>SUM('прил3 '!W441)</f>
        <v>1621.9</v>
      </c>
      <c r="V404" s="235">
        <f t="shared" si="88"/>
        <v>0</v>
      </c>
      <c r="W404" s="236">
        <f>SUM('прил3 '!Y441)</f>
        <v>1621.9</v>
      </c>
      <c r="X404" s="235" t="e">
        <f>SUM(#REF!-W404)</f>
        <v>#REF!</v>
      </c>
      <c r="Y404" s="236">
        <f>SUM('прил3 '!AA441)</f>
        <v>1621.9</v>
      </c>
      <c r="Z404" s="235">
        <f t="shared" si="99"/>
        <v>0</v>
      </c>
      <c r="AA404" s="236">
        <f>SUM('прил3 '!AC441)</f>
        <v>1621.9</v>
      </c>
      <c r="AB404" s="236">
        <f>SUM('прил3 '!AD441)</f>
        <v>0</v>
      </c>
      <c r="AC404" s="200">
        <f>SUM('прил3 '!AE441)</f>
        <v>1621.9</v>
      </c>
      <c r="AD404" s="351">
        <f>SUM('прил3 '!AF441)</f>
        <v>1621.9</v>
      </c>
      <c r="AE404" s="349">
        <f t="shared" si="98"/>
        <v>100</v>
      </c>
    </row>
    <row r="405" spans="1:31">
      <c r="A405" s="49" t="s">
        <v>354</v>
      </c>
      <c r="B405" s="258"/>
      <c r="C405" s="27"/>
      <c r="D405" s="72" t="s">
        <v>355</v>
      </c>
      <c r="E405" s="257"/>
      <c r="F405" s="257"/>
      <c r="G405" s="37">
        <f>G407+G406</f>
        <v>0</v>
      </c>
      <c r="H405" s="36">
        <f t="shared" si="97"/>
        <v>0</v>
      </c>
      <c r="I405" s="37">
        <f>I407+I406</f>
        <v>0</v>
      </c>
      <c r="J405" s="36">
        <f t="shared" si="96"/>
        <v>1</v>
      </c>
      <c r="K405" s="37">
        <f>K407+K406</f>
        <v>1</v>
      </c>
      <c r="L405" s="36">
        <f t="shared" si="92"/>
        <v>0</v>
      </c>
      <c r="M405" s="236">
        <f>M407+M406</f>
        <v>1</v>
      </c>
      <c r="N405" s="235">
        <f t="shared" si="93"/>
        <v>7</v>
      </c>
      <c r="O405" s="236">
        <f>O407+O406</f>
        <v>8</v>
      </c>
      <c r="P405" s="236">
        <f>P407+P406</f>
        <v>0</v>
      </c>
      <c r="Q405" s="236">
        <f>Q407+Q406</f>
        <v>8</v>
      </c>
      <c r="R405" s="235" t="e">
        <f>SUM(#REF!-Q405)</f>
        <v>#REF!</v>
      </c>
      <c r="S405" s="236">
        <f>S407+S406</f>
        <v>3.4</v>
      </c>
      <c r="T405" s="235">
        <f t="shared" si="90"/>
        <v>0</v>
      </c>
      <c r="U405" s="236">
        <f>U407+U406</f>
        <v>3.4</v>
      </c>
      <c r="V405" s="235">
        <f t="shared" si="88"/>
        <v>0</v>
      </c>
      <c r="W405" s="236">
        <f>W407+W406</f>
        <v>3.4</v>
      </c>
      <c r="X405" s="235" t="e">
        <f>SUM(#REF!-W405)</f>
        <v>#REF!</v>
      </c>
      <c r="Y405" s="236">
        <f>Y407+Y406</f>
        <v>3.4</v>
      </c>
      <c r="Z405" s="235">
        <f t="shared" si="99"/>
        <v>0</v>
      </c>
      <c r="AA405" s="236">
        <f>AA407+AA406</f>
        <v>3.4</v>
      </c>
      <c r="AB405" s="236">
        <f>AB407+AB406</f>
        <v>0</v>
      </c>
      <c r="AC405" s="200">
        <f>AC407+AC406</f>
        <v>3.4</v>
      </c>
      <c r="AD405" s="351">
        <f>AD407+AD406</f>
        <v>3.4</v>
      </c>
      <c r="AE405" s="349">
        <f t="shared" si="98"/>
        <v>100</v>
      </c>
    </row>
    <row r="406" spans="1:31">
      <c r="A406" s="45" t="s">
        <v>503</v>
      </c>
      <c r="B406" s="258"/>
      <c r="C406" s="27"/>
      <c r="D406" s="72" t="s">
        <v>60</v>
      </c>
      <c r="E406" s="257"/>
      <c r="F406" s="257"/>
      <c r="G406" s="37">
        <v>0</v>
      </c>
      <c r="H406" s="36">
        <f t="shared" si="97"/>
        <v>0</v>
      </c>
      <c r="I406" s="37">
        <v>0</v>
      </c>
      <c r="J406" s="36">
        <f t="shared" si="96"/>
        <v>0</v>
      </c>
      <c r="K406" s="37">
        <v>0</v>
      </c>
      <c r="L406" s="36">
        <f t="shared" si="92"/>
        <v>0</v>
      </c>
      <c r="M406" s="236">
        <v>0</v>
      </c>
      <c r="N406" s="235">
        <f t="shared" si="93"/>
        <v>2</v>
      </c>
      <c r="O406" s="236">
        <f>SUM('прил3 '!Q443)</f>
        <v>2</v>
      </c>
      <c r="P406" s="236">
        <f>SUM('прил3 '!R443)</f>
        <v>0</v>
      </c>
      <c r="Q406" s="236">
        <f>SUM('прил3 '!S443)</f>
        <v>2</v>
      </c>
      <c r="R406" s="235" t="e">
        <f>SUM(#REF!-Q406)</f>
        <v>#REF!</v>
      </c>
      <c r="S406" s="236">
        <f>SUM('прил3 '!U443)</f>
        <v>2</v>
      </c>
      <c r="T406" s="235">
        <f t="shared" si="90"/>
        <v>0</v>
      </c>
      <c r="U406" s="236">
        <f>SUM('прил3 '!W443)</f>
        <v>2</v>
      </c>
      <c r="V406" s="235">
        <f t="shared" si="88"/>
        <v>0</v>
      </c>
      <c r="W406" s="236">
        <f>SUM('прил3 '!Y443)</f>
        <v>2</v>
      </c>
      <c r="X406" s="235" t="e">
        <f>SUM(#REF!-W406)</f>
        <v>#REF!</v>
      </c>
      <c r="Y406" s="236">
        <f>SUM('прил3 '!AA443)</f>
        <v>2</v>
      </c>
      <c r="Z406" s="235">
        <f t="shared" si="99"/>
        <v>0</v>
      </c>
      <c r="AA406" s="236">
        <f>SUM('прил3 '!AC443)</f>
        <v>2</v>
      </c>
      <c r="AB406" s="236">
        <f>SUM('прил3 '!AD443)</f>
        <v>0</v>
      </c>
      <c r="AC406" s="200">
        <f>SUM('прил3 '!AE443)</f>
        <v>2</v>
      </c>
      <c r="AD406" s="351">
        <f>SUM('прил3 '!AF443)</f>
        <v>2</v>
      </c>
      <c r="AE406" s="349">
        <f t="shared" si="98"/>
        <v>100</v>
      </c>
    </row>
    <row r="407" spans="1:31" ht="12" customHeight="1">
      <c r="A407" s="32" t="s">
        <v>356</v>
      </c>
      <c r="B407" s="258"/>
      <c r="C407" s="27"/>
      <c r="D407" s="72" t="s">
        <v>0</v>
      </c>
      <c r="E407" s="257"/>
      <c r="F407" s="257"/>
      <c r="G407" s="37">
        <v>0</v>
      </c>
      <c r="H407" s="36">
        <f t="shared" si="97"/>
        <v>0</v>
      </c>
      <c r="I407" s="37">
        <v>0</v>
      </c>
      <c r="J407" s="36">
        <f t="shared" si="96"/>
        <v>1</v>
      </c>
      <c r="K407" s="37">
        <f>SUM('прил3 '!M444)</f>
        <v>1</v>
      </c>
      <c r="L407" s="36">
        <f t="shared" si="92"/>
        <v>0</v>
      </c>
      <c r="M407" s="236">
        <f>SUM('прил3 '!O444)</f>
        <v>1</v>
      </c>
      <c r="N407" s="235">
        <f t="shared" si="93"/>
        <v>5</v>
      </c>
      <c r="O407" s="236">
        <f>SUM('прил3 '!Q444)</f>
        <v>6</v>
      </c>
      <c r="P407" s="236">
        <f>SUM('прил3 '!R444)</f>
        <v>0</v>
      </c>
      <c r="Q407" s="236">
        <f>SUM('прил3 '!S444)</f>
        <v>6</v>
      </c>
      <c r="R407" s="235" t="e">
        <f>SUM(#REF!-Q407)</f>
        <v>#REF!</v>
      </c>
      <c r="S407" s="236">
        <f>SUM('прил3 '!U444)</f>
        <v>1.4</v>
      </c>
      <c r="T407" s="235">
        <f t="shared" si="90"/>
        <v>0</v>
      </c>
      <c r="U407" s="236">
        <f>SUM('прил3 '!W444)</f>
        <v>1.4</v>
      </c>
      <c r="V407" s="235">
        <f t="shared" si="88"/>
        <v>0</v>
      </c>
      <c r="W407" s="236">
        <f>SUM('прил3 '!Y444)</f>
        <v>1.4</v>
      </c>
      <c r="X407" s="235" t="e">
        <f>SUM(#REF!-W407)</f>
        <v>#REF!</v>
      </c>
      <c r="Y407" s="236">
        <f>SUM('прил3 '!AA444)</f>
        <v>1.4</v>
      </c>
      <c r="Z407" s="235">
        <f t="shared" si="99"/>
        <v>0</v>
      </c>
      <c r="AA407" s="236">
        <f>SUM('прил3 '!AC444)</f>
        <v>1.4</v>
      </c>
      <c r="AB407" s="236">
        <f>SUM('прил3 '!AD444)</f>
        <v>0</v>
      </c>
      <c r="AC407" s="200">
        <f>SUM('прил3 '!AE444)</f>
        <v>1.4</v>
      </c>
      <c r="AD407" s="351">
        <f>SUM('прил3 '!AF444)</f>
        <v>1.4</v>
      </c>
      <c r="AE407" s="349">
        <f t="shared" si="98"/>
        <v>100</v>
      </c>
    </row>
    <row r="408" spans="1:31" ht="0.75" customHeight="1">
      <c r="A408" s="49" t="s">
        <v>25</v>
      </c>
      <c r="B408" s="258"/>
      <c r="C408" s="258" t="s">
        <v>347</v>
      </c>
      <c r="D408" s="72"/>
      <c r="E408" s="257"/>
      <c r="F408" s="257"/>
      <c r="G408" s="200">
        <f>G409</f>
        <v>11.3</v>
      </c>
      <c r="H408" s="36">
        <f t="shared" si="97"/>
        <v>0</v>
      </c>
      <c r="I408" s="200">
        <f>I409</f>
        <v>11.3</v>
      </c>
      <c r="J408" s="36">
        <f t="shared" si="96"/>
        <v>-1.7763568394002505E-15</v>
      </c>
      <c r="K408" s="200">
        <f>K409</f>
        <v>11.299999999999999</v>
      </c>
      <c r="L408" s="36">
        <f t="shared" si="92"/>
        <v>0</v>
      </c>
      <c r="M408" s="236">
        <f>M409</f>
        <v>11.299999999999999</v>
      </c>
      <c r="N408" s="235">
        <f t="shared" si="93"/>
        <v>0</v>
      </c>
      <c r="O408" s="236">
        <f t="shared" ref="O408:Q409" si="100">O409</f>
        <v>11.299999999999999</v>
      </c>
      <c r="P408" s="236">
        <f t="shared" si="100"/>
        <v>0</v>
      </c>
      <c r="Q408" s="236">
        <f t="shared" si="100"/>
        <v>11.299999999999999</v>
      </c>
      <c r="R408" s="235" t="e">
        <f>SUM(#REF!-Q408)</f>
        <v>#REF!</v>
      </c>
      <c r="S408" s="236">
        <f>S409</f>
        <v>11.299999999999999</v>
      </c>
      <c r="T408" s="235">
        <f t="shared" si="90"/>
        <v>0</v>
      </c>
      <c r="U408" s="236">
        <f>U409</f>
        <v>11.299999999999999</v>
      </c>
      <c r="V408" s="235">
        <f t="shared" si="88"/>
        <v>0</v>
      </c>
      <c r="W408" s="236">
        <f>W409</f>
        <v>11.299999999999999</v>
      </c>
      <c r="X408" s="235" t="e">
        <f>SUM(#REF!-W408)</f>
        <v>#REF!</v>
      </c>
      <c r="Y408" s="236">
        <f>Y409</f>
        <v>11.299999999999999</v>
      </c>
      <c r="Z408" s="235">
        <f t="shared" si="99"/>
        <v>0</v>
      </c>
      <c r="AA408" s="236">
        <f t="shared" ref="AA408:AD409" si="101">AA409</f>
        <v>11.299999999999999</v>
      </c>
      <c r="AB408" s="236">
        <f t="shared" si="101"/>
        <v>0</v>
      </c>
      <c r="AC408" s="200">
        <f t="shared" si="101"/>
        <v>0</v>
      </c>
      <c r="AD408" s="351">
        <f t="shared" si="101"/>
        <v>0</v>
      </c>
      <c r="AE408" s="349"/>
    </row>
    <row r="409" spans="1:31" ht="38.25" hidden="1">
      <c r="A409" s="49" t="s">
        <v>25</v>
      </c>
      <c r="B409" s="258"/>
      <c r="C409" s="258" t="s">
        <v>26</v>
      </c>
      <c r="D409" s="72"/>
      <c r="E409" s="257"/>
      <c r="F409" s="257"/>
      <c r="G409" s="200">
        <f>G410</f>
        <v>11.3</v>
      </c>
      <c r="H409" s="36">
        <f t="shared" si="97"/>
        <v>0</v>
      </c>
      <c r="I409" s="200">
        <f>I410</f>
        <v>11.3</v>
      </c>
      <c r="J409" s="36">
        <f t="shared" si="96"/>
        <v>-1.7763568394002505E-15</v>
      </c>
      <c r="K409" s="200">
        <f>K410</f>
        <v>11.299999999999999</v>
      </c>
      <c r="L409" s="36">
        <f t="shared" si="92"/>
        <v>0</v>
      </c>
      <c r="M409" s="236">
        <f>M410</f>
        <v>11.299999999999999</v>
      </c>
      <c r="N409" s="235">
        <f t="shared" si="93"/>
        <v>0</v>
      </c>
      <c r="O409" s="236">
        <f t="shared" si="100"/>
        <v>11.299999999999999</v>
      </c>
      <c r="P409" s="236">
        <f t="shared" si="100"/>
        <v>0</v>
      </c>
      <c r="Q409" s="236">
        <f t="shared" si="100"/>
        <v>11.299999999999999</v>
      </c>
      <c r="R409" s="235" t="e">
        <f>SUM(#REF!-Q409)</f>
        <v>#REF!</v>
      </c>
      <c r="S409" s="236">
        <f>S410</f>
        <v>11.299999999999999</v>
      </c>
      <c r="T409" s="235">
        <f t="shared" si="90"/>
        <v>0</v>
      </c>
      <c r="U409" s="236">
        <f>U410</f>
        <v>11.299999999999999</v>
      </c>
      <c r="V409" s="235">
        <f t="shared" si="88"/>
        <v>0</v>
      </c>
      <c r="W409" s="236">
        <f>W410</f>
        <v>11.299999999999999</v>
      </c>
      <c r="X409" s="235" t="e">
        <f>SUM(#REF!-W409)</f>
        <v>#REF!</v>
      </c>
      <c r="Y409" s="236">
        <f>Y410</f>
        <v>11.299999999999999</v>
      </c>
      <c r="Z409" s="235">
        <f t="shared" si="99"/>
        <v>0</v>
      </c>
      <c r="AA409" s="236">
        <f t="shared" si="101"/>
        <v>11.299999999999999</v>
      </c>
      <c r="AB409" s="236">
        <f t="shared" si="101"/>
        <v>0</v>
      </c>
      <c r="AC409" s="200">
        <f t="shared" si="101"/>
        <v>0</v>
      </c>
      <c r="AD409" s="351">
        <f t="shared" si="101"/>
        <v>0</v>
      </c>
      <c r="AE409" s="349"/>
    </row>
    <row r="410" spans="1:31" hidden="1">
      <c r="A410" s="46" t="s">
        <v>792</v>
      </c>
      <c r="B410" s="258"/>
      <c r="C410" s="246" t="s">
        <v>27</v>
      </c>
      <c r="D410" s="72"/>
      <c r="E410" s="257"/>
      <c r="F410" s="257"/>
      <c r="G410" s="200">
        <f>G411</f>
        <v>11.3</v>
      </c>
      <c r="H410" s="36">
        <f t="shared" si="97"/>
        <v>0</v>
      </c>
      <c r="I410" s="200">
        <f>I411</f>
        <v>11.3</v>
      </c>
      <c r="J410" s="36">
        <f t="shared" si="96"/>
        <v>-1.7763568394002505E-15</v>
      </c>
      <c r="K410" s="200">
        <f>K411+K413</f>
        <v>11.299999999999999</v>
      </c>
      <c r="L410" s="36">
        <f t="shared" si="92"/>
        <v>0</v>
      </c>
      <c r="M410" s="236">
        <f>M411+M413</f>
        <v>11.299999999999999</v>
      </c>
      <c r="N410" s="235">
        <f t="shared" si="93"/>
        <v>0</v>
      </c>
      <c r="O410" s="236">
        <f>O411+O413</f>
        <v>11.299999999999999</v>
      </c>
      <c r="P410" s="236">
        <f>P411+P413</f>
        <v>0</v>
      </c>
      <c r="Q410" s="236">
        <f>Q411+Q413</f>
        <v>11.299999999999999</v>
      </c>
      <c r="R410" s="235" t="e">
        <f>SUM(#REF!-Q410)</f>
        <v>#REF!</v>
      </c>
      <c r="S410" s="236">
        <f>S411+S413</f>
        <v>11.299999999999999</v>
      </c>
      <c r="T410" s="235">
        <f t="shared" si="90"/>
        <v>0</v>
      </c>
      <c r="U410" s="236">
        <f>U411+U413</f>
        <v>11.299999999999999</v>
      </c>
      <c r="V410" s="235">
        <f t="shared" si="88"/>
        <v>0</v>
      </c>
      <c r="W410" s="236">
        <f>W411+W413</f>
        <v>11.299999999999999</v>
      </c>
      <c r="X410" s="235" t="e">
        <f>SUM(#REF!-W410)</f>
        <v>#REF!</v>
      </c>
      <c r="Y410" s="236">
        <f>Y411+Y413</f>
        <v>11.299999999999999</v>
      </c>
      <c r="Z410" s="235">
        <f t="shared" si="99"/>
        <v>0</v>
      </c>
      <c r="AA410" s="236">
        <f>AA411+AA413</f>
        <v>11.299999999999999</v>
      </c>
      <c r="AB410" s="236">
        <f>AB411+AB413</f>
        <v>0</v>
      </c>
      <c r="AC410" s="200">
        <f>AC411+AC413</f>
        <v>0</v>
      </c>
      <c r="AD410" s="351">
        <f>AD411+AD413</f>
        <v>0</v>
      </c>
      <c r="AE410" s="349"/>
    </row>
    <row r="411" spans="1:31" ht="25.5" hidden="1">
      <c r="A411" s="49" t="s">
        <v>339</v>
      </c>
      <c r="B411" s="258"/>
      <c r="C411" s="258"/>
      <c r="D411" s="72" t="s">
        <v>340</v>
      </c>
      <c r="E411" s="257"/>
      <c r="F411" s="257"/>
      <c r="G411" s="200">
        <f>G412</f>
        <v>11.3</v>
      </c>
      <c r="H411" s="36">
        <f t="shared" si="97"/>
        <v>0</v>
      </c>
      <c r="I411" s="200">
        <f>I412</f>
        <v>11.3</v>
      </c>
      <c r="J411" s="36">
        <f t="shared" si="96"/>
        <v>-10.700000000000001</v>
      </c>
      <c r="K411" s="200">
        <f>K412</f>
        <v>0.6</v>
      </c>
      <c r="L411" s="36">
        <f t="shared" si="92"/>
        <v>0</v>
      </c>
      <c r="M411" s="236">
        <f>M412</f>
        <v>0.6</v>
      </c>
      <c r="N411" s="235">
        <f t="shared" si="93"/>
        <v>0</v>
      </c>
      <c r="O411" s="236">
        <f>O412</f>
        <v>0.6</v>
      </c>
      <c r="P411" s="236">
        <f>P412</f>
        <v>0</v>
      </c>
      <c r="Q411" s="236">
        <f>Q412</f>
        <v>0.6</v>
      </c>
      <c r="R411" s="235" t="e">
        <f>SUM(#REF!-Q411)</f>
        <v>#REF!</v>
      </c>
      <c r="S411" s="236">
        <f>S412</f>
        <v>0.6</v>
      </c>
      <c r="T411" s="235">
        <f t="shared" si="90"/>
        <v>0</v>
      </c>
      <c r="U411" s="236">
        <f>U412</f>
        <v>0.6</v>
      </c>
      <c r="V411" s="235">
        <f t="shared" si="88"/>
        <v>0</v>
      </c>
      <c r="W411" s="236">
        <f>W412</f>
        <v>0.6</v>
      </c>
      <c r="X411" s="235" t="e">
        <f>SUM(#REF!-W411)</f>
        <v>#REF!</v>
      </c>
      <c r="Y411" s="236">
        <f>Y412</f>
        <v>0.6</v>
      </c>
      <c r="Z411" s="235">
        <f t="shared" si="99"/>
        <v>0</v>
      </c>
      <c r="AA411" s="236">
        <f>AA412</f>
        <v>0.6</v>
      </c>
      <c r="AB411" s="236">
        <f>AB412</f>
        <v>0</v>
      </c>
      <c r="AC411" s="200">
        <f>AC412</f>
        <v>0</v>
      </c>
      <c r="AD411" s="351">
        <f>AD412</f>
        <v>0</v>
      </c>
      <c r="AE411" s="349"/>
    </row>
    <row r="412" spans="1:31" ht="25.5" hidden="1">
      <c r="A412" s="32" t="s">
        <v>341</v>
      </c>
      <c r="B412" s="258"/>
      <c r="C412" s="258"/>
      <c r="D412" s="72" t="s">
        <v>342</v>
      </c>
      <c r="E412" s="257"/>
      <c r="F412" s="257"/>
      <c r="G412" s="200">
        <f>SUM('прил3 '!I449)</f>
        <v>11.3</v>
      </c>
      <c r="H412" s="36">
        <f t="shared" si="97"/>
        <v>0</v>
      </c>
      <c r="I412" s="200">
        <f>SUM('прил3 '!K449)</f>
        <v>11.3</v>
      </c>
      <c r="J412" s="36">
        <f t="shared" si="96"/>
        <v>-10.700000000000001</v>
      </c>
      <c r="K412" s="200">
        <f>SUM('прил3 '!M449)</f>
        <v>0.6</v>
      </c>
      <c r="L412" s="36">
        <f t="shared" si="92"/>
        <v>0</v>
      </c>
      <c r="M412" s="236">
        <f>SUM('прил3 '!O449)</f>
        <v>0.6</v>
      </c>
      <c r="N412" s="235">
        <f t="shared" si="93"/>
        <v>0</v>
      </c>
      <c r="O412" s="236">
        <f>SUM('прил3 '!Q449)</f>
        <v>0.6</v>
      </c>
      <c r="P412" s="236">
        <f>SUM('прил3 '!R449)</f>
        <v>0</v>
      </c>
      <c r="Q412" s="236">
        <f>SUM('прил3 '!S449)</f>
        <v>0.6</v>
      </c>
      <c r="R412" s="235" t="e">
        <f>SUM(#REF!-Q412)</f>
        <v>#REF!</v>
      </c>
      <c r="S412" s="236">
        <f>SUM('прил3 '!U449)</f>
        <v>0.6</v>
      </c>
      <c r="T412" s="235">
        <f t="shared" si="90"/>
        <v>0</v>
      </c>
      <c r="U412" s="236">
        <f>SUM('прил3 '!W449)</f>
        <v>0.6</v>
      </c>
      <c r="V412" s="235">
        <f t="shared" si="88"/>
        <v>0</v>
      </c>
      <c r="W412" s="236">
        <f>SUM('прил3 '!Y449)</f>
        <v>0.6</v>
      </c>
      <c r="X412" s="235" t="e">
        <f>SUM(#REF!-W412)</f>
        <v>#REF!</v>
      </c>
      <c r="Y412" s="236">
        <f>SUM('прил3 '!AA449)</f>
        <v>0.6</v>
      </c>
      <c r="Z412" s="235">
        <f t="shared" si="99"/>
        <v>0</v>
      </c>
      <c r="AA412" s="236">
        <f>SUM('прил3 '!AC449)</f>
        <v>0.6</v>
      </c>
      <c r="AB412" s="236">
        <f>SUM('прил3 '!AD449)</f>
        <v>0</v>
      </c>
      <c r="AC412" s="200">
        <f>SUM('прил3 '!AE449)</f>
        <v>0</v>
      </c>
      <c r="AD412" s="351">
        <f>SUM('прил3 '!AF449)</f>
        <v>0</v>
      </c>
      <c r="AE412" s="349"/>
    </row>
    <row r="413" spans="1:31" ht="25.5" hidden="1">
      <c r="A413" s="39" t="s">
        <v>616</v>
      </c>
      <c r="B413" s="258"/>
      <c r="C413" s="258"/>
      <c r="D413" s="72" t="s">
        <v>455</v>
      </c>
      <c r="E413" s="257"/>
      <c r="F413" s="257"/>
      <c r="G413" s="200"/>
      <c r="H413" s="36"/>
      <c r="I413" s="200"/>
      <c r="J413" s="36">
        <f t="shared" si="96"/>
        <v>10.7</v>
      </c>
      <c r="K413" s="200">
        <f>SUM(K414)</f>
        <v>10.7</v>
      </c>
      <c r="L413" s="36">
        <f t="shared" si="92"/>
        <v>0</v>
      </c>
      <c r="M413" s="236">
        <f>SUM(M414)</f>
        <v>10.7</v>
      </c>
      <c r="N413" s="235">
        <f t="shared" si="93"/>
        <v>0</v>
      </c>
      <c r="O413" s="236">
        <f>SUM(O414)</f>
        <v>10.7</v>
      </c>
      <c r="P413" s="236">
        <f>SUM(P414)</f>
        <v>0</v>
      </c>
      <c r="Q413" s="236">
        <f>SUM(Q414)</f>
        <v>10.7</v>
      </c>
      <c r="R413" s="235" t="e">
        <f>SUM(#REF!-Q413)</f>
        <v>#REF!</v>
      </c>
      <c r="S413" s="236">
        <f>SUM(S414)</f>
        <v>10.7</v>
      </c>
      <c r="T413" s="235">
        <f t="shared" si="90"/>
        <v>0</v>
      </c>
      <c r="U413" s="236">
        <f>SUM(U414)</f>
        <v>10.7</v>
      </c>
      <c r="V413" s="235">
        <f t="shared" si="88"/>
        <v>0</v>
      </c>
      <c r="W413" s="236">
        <f>SUM(W414)</f>
        <v>10.7</v>
      </c>
      <c r="X413" s="235" t="e">
        <f>SUM(#REF!-W413)</f>
        <v>#REF!</v>
      </c>
      <c r="Y413" s="236">
        <f>SUM(Y414)</f>
        <v>10.7</v>
      </c>
      <c r="Z413" s="235">
        <f t="shared" si="99"/>
        <v>0</v>
      </c>
      <c r="AA413" s="236">
        <f>SUM(AA414)</f>
        <v>10.7</v>
      </c>
      <c r="AB413" s="236">
        <f>SUM(AB414)</f>
        <v>0</v>
      </c>
      <c r="AC413" s="200">
        <f>SUM(AC414)</f>
        <v>0</v>
      </c>
      <c r="AD413" s="351">
        <f>SUM(AD414)</f>
        <v>0</v>
      </c>
      <c r="AE413" s="349"/>
    </row>
    <row r="414" spans="1:31" hidden="1">
      <c r="A414" s="39" t="s">
        <v>617</v>
      </c>
      <c r="B414" s="258"/>
      <c r="C414" s="258"/>
      <c r="D414" s="72" t="s">
        <v>618</v>
      </c>
      <c r="E414" s="257"/>
      <c r="F414" s="257"/>
      <c r="G414" s="200"/>
      <c r="H414" s="36"/>
      <c r="I414" s="200"/>
      <c r="J414" s="36">
        <f t="shared" si="96"/>
        <v>10.7</v>
      </c>
      <c r="K414" s="200">
        <f>SUM('прил3 '!M451)</f>
        <v>10.7</v>
      </c>
      <c r="L414" s="36">
        <f t="shared" si="92"/>
        <v>0</v>
      </c>
      <c r="M414" s="236">
        <f>SUM('прил3 '!O451)</f>
        <v>10.7</v>
      </c>
      <c r="N414" s="235">
        <f t="shared" si="93"/>
        <v>0</v>
      </c>
      <c r="O414" s="236">
        <f>SUM('прил3 '!Q451)</f>
        <v>10.7</v>
      </c>
      <c r="P414" s="236">
        <f>SUM('прил3 '!R451)</f>
        <v>0</v>
      </c>
      <c r="Q414" s="236">
        <f>SUM('прил3 '!S451)</f>
        <v>10.7</v>
      </c>
      <c r="R414" s="235" t="e">
        <f>SUM(#REF!-Q414)</f>
        <v>#REF!</v>
      </c>
      <c r="S414" s="236">
        <f>SUM('прил3 '!U451)</f>
        <v>10.7</v>
      </c>
      <c r="T414" s="235">
        <f t="shared" si="90"/>
        <v>0</v>
      </c>
      <c r="U414" s="236">
        <f>SUM('прил3 '!W451)</f>
        <v>10.7</v>
      </c>
      <c r="V414" s="235">
        <f t="shared" si="88"/>
        <v>0</v>
      </c>
      <c r="W414" s="236">
        <f>SUM('прил3 '!Y451)</f>
        <v>10.7</v>
      </c>
      <c r="X414" s="235" t="e">
        <f>SUM(#REF!-W414)</f>
        <v>#REF!</v>
      </c>
      <c r="Y414" s="236">
        <f>SUM('прил3 '!AA451)</f>
        <v>10.7</v>
      </c>
      <c r="Z414" s="235">
        <f t="shared" si="99"/>
        <v>0</v>
      </c>
      <c r="AA414" s="236">
        <f>SUM('прил3 '!AC451)</f>
        <v>10.7</v>
      </c>
      <c r="AB414" s="236">
        <f>SUM('прил3 '!AD451)</f>
        <v>0</v>
      </c>
      <c r="AC414" s="200">
        <f>SUM('прил3 '!AE451)</f>
        <v>0</v>
      </c>
      <c r="AD414" s="351">
        <f>SUM('прил3 '!AF451)</f>
        <v>0</v>
      </c>
      <c r="AE414" s="349"/>
    </row>
    <row r="415" spans="1:31" ht="38.25" hidden="1">
      <c r="A415" s="43" t="s">
        <v>629</v>
      </c>
      <c r="B415" s="258"/>
      <c r="C415" s="246" t="s">
        <v>429</v>
      </c>
      <c r="D415" s="72"/>
      <c r="E415" s="257"/>
      <c r="F415" s="257"/>
      <c r="G415" s="199">
        <f>G416</f>
        <v>13.2</v>
      </c>
      <c r="H415" s="36">
        <f t="shared" si="97"/>
        <v>0</v>
      </c>
      <c r="I415" s="199">
        <f>I416</f>
        <v>13.2</v>
      </c>
      <c r="J415" s="36">
        <f t="shared" si="96"/>
        <v>0</v>
      </c>
      <c r="K415" s="199">
        <f>K416</f>
        <v>13.2</v>
      </c>
      <c r="L415" s="36">
        <f t="shared" si="92"/>
        <v>0</v>
      </c>
      <c r="M415" s="237">
        <f>M416</f>
        <v>13.2</v>
      </c>
      <c r="N415" s="235">
        <f t="shared" si="93"/>
        <v>0</v>
      </c>
      <c r="O415" s="237">
        <f>O416</f>
        <v>13.2</v>
      </c>
      <c r="P415" s="237">
        <f>P416</f>
        <v>0</v>
      </c>
      <c r="Q415" s="237">
        <f>Q416</f>
        <v>13.2</v>
      </c>
      <c r="R415" s="235" t="e">
        <f>SUM(#REF!-Q415)</f>
        <v>#REF!</v>
      </c>
      <c r="S415" s="237">
        <f>S416</f>
        <v>13.2</v>
      </c>
      <c r="T415" s="235">
        <f t="shared" si="90"/>
        <v>0</v>
      </c>
      <c r="U415" s="237">
        <f>U416</f>
        <v>13.2</v>
      </c>
      <c r="V415" s="235">
        <f t="shared" si="88"/>
        <v>0</v>
      </c>
      <c r="W415" s="237">
        <f>W416</f>
        <v>13.2</v>
      </c>
      <c r="X415" s="235" t="e">
        <f>SUM(#REF!-W415)</f>
        <v>#REF!</v>
      </c>
      <c r="Y415" s="237">
        <f>Y416</f>
        <v>13.2</v>
      </c>
      <c r="Z415" s="235">
        <f t="shared" si="99"/>
        <v>0</v>
      </c>
      <c r="AA415" s="237">
        <f>AA416</f>
        <v>13.2</v>
      </c>
      <c r="AB415" s="237">
        <f>AB416</f>
        <v>0</v>
      </c>
      <c r="AC415" s="199">
        <f>AC416</f>
        <v>0</v>
      </c>
      <c r="AD415" s="199">
        <f>AD416</f>
        <v>0</v>
      </c>
      <c r="AE415" s="349"/>
    </row>
    <row r="416" spans="1:31" ht="38.25" hidden="1">
      <c r="A416" s="49" t="s">
        <v>625</v>
      </c>
      <c r="B416" s="258"/>
      <c r="C416" s="246" t="s">
        <v>430</v>
      </c>
      <c r="D416" s="72"/>
      <c r="E416" s="257"/>
      <c r="F416" s="257"/>
      <c r="G416" s="199">
        <f>G417</f>
        <v>13.2</v>
      </c>
      <c r="H416" s="36">
        <f t="shared" si="97"/>
        <v>0</v>
      </c>
      <c r="I416" s="199">
        <f>I417</f>
        <v>13.2</v>
      </c>
      <c r="J416" s="36">
        <f t="shared" si="96"/>
        <v>0</v>
      </c>
      <c r="K416" s="199">
        <f>K417+K419</f>
        <v>13.2</v>
      </c>
      <c r="L416" s="36">
        <f t="shared" si="92"/>
        <v>0</v>
      </c>
      <c r="M416" s="237">
        <f>M417+M419</f>
        <v>13.2</v>
      </c>
      <c r="N416" s="235">
        <f t="shared" si="93"/>
        <v>0</v>
      </c>
      <c r="O416" s="237">
        <f>O417+O419</f>
        <v>13.2</v>
      </c>
      <c r="P416" s="237">
        <f>P417+P419</f>
        <v>0</v>
      </c>
      <c r="Q416" s="237">
        <f>Q417+Q419</f>
        <v>13.2</v>
      </c>
      <c r="R416" s="235" t="e">
        <f>SUM(#REF!-Q416)</f>
        <v>#REF!</v>
      </c>
      <c r="S416" s="237">
        <f>S417+S419</f>
        <v>13.2</v>
      </c>
      <c r="T416" s="235">
        <f t="shared" si="90"/>
        <v>0</v>
      </c>
      <c r="U416" s="237">
        <f>U417+U419</f>
        <v>13.2</v>
      </c>
      <c r="V416" s="235">
        <f t="shared" si="88"/>
        <v>0</v>
      </c>
      <c r="W416" s="237">
        <f>W417+W419</f>
        <v>13.2</v>
      </c>
      <c r="X416" s="235" t="e">
        <f>SUM(#REF!-W416)</f>
        <v>#REF!</v>
      </c>
      <c r="Y416" s="237">
        <f>Y417+Y419</f>
        <v>13.2</v>
      </c>
      <c r="Z416" s="235">
        <f t="shared" si="99"/>
        <v>0</v>
      </c>
      <c r="AA416" s="237">
        <f>AA417+AA419</f>
        <v>13.2</v>
      </c>
      <c r="AB416" s="237">
        <f>AB417+AB419</f>
        <v>0</v>
      </c>
      <c r="AC416" s="199">
        <f>AC417+AC419</f>
        <v>0</v>
      </c>
      <c r="AD416" s="199">
        <f>AD417+AD419</f>
        <v>0</v>
      </c>
      <c r="AE416" s="349"/>
    </row>
    <row r="417" spans="1:31" ht="25.5" hidden="1">
      <c r="A417" s="49" t="s">
        <v>339</v>
      </c>
      <c r="B417" s="258"/>
      <c r="C417" s="72"/>
      <c r="D417" s="72" t="s">
        <v>340</v>
      </c>
      <c r="E417" s="257"/>
      <c r="F417" s="257"/>
      <c r="G417" s="199">
        <f>G418</f>
        <v>13.2</v>
      </c>
      <c r="H417" s="36">
        <f t="shared" si="97"/>
        <v>0</v>
      </c>
      <c r="I417" s="199">
        <f>I418</f>
        <v>13.2</v>
      </c>
      <c r="J417" s="36">
        <f t="shared" si="96"/>
        <v>-12.5</v>
      </c>
      <c r="K417" s="199">
        <f>K418</f>
        <v>0.7</v>
      </c>
      <c r="L417" s="36">
        <f t="shared" si="92"/>
        <v>0</v>
      </c>
      <c r="M417" s="237">
        <f>M418</f>
        <v>0.7</v>
      </c>
      <c r="N417" s="235">
        <f t="shared" si="93"/>
        <v>0</v>
      </c>
      <c r="O417" s="237">
        <f>O418</f>
        <v>0.7</v>
      </c>
      <c r="P417" s="237">
        <f>P418</f>
        <v>0</v>
      </c>
      <c r="Q417" s="237">
        <f>Q418</f>
        <v>0.7</v>
      </c>
      <c r="R417" s="235" t="e">
        <f>SUM(#REF!-Q417)</f>
        <v>#REF!</v>
      </c>
      <c r="S417" s="237">
        <f>S418</f>
        <v>0.7</v>
      </c>
      <c r="T417" s="235">
        <f t="shared" si="90"/>
        <v>0</v>
      </c>
      <c r="U417" s="237">
        <f>U418</f>
        <v>0.7</v>
      </c>
      <c r="V417" s="235">
        <f t="shared" si="88"/>
        <v>0</v>
      </c>
      <c r="W417" s="237">
        <f>W418</f>
        <v>0.7</v>
      </c>
      <c r="X417" s="235" t="e">
        <f>SUM(#REF!-W417)</f>
        <v>#REF!</v>
      </c>
      <c r="Y417" s="237">
        <f>Y418</f>
        <v>0.7</v>
      </c>
      <c r="Z417" s="235">
        <f t="shared" si="99"/>
        <v>0</v>
      </c>
      <c r="AA417" s="237">
        <f>AA418</f>
        <v>0.7</v>
      </c>
      <c r="AB417" s="237">
        <f>AB418</f>
        <v>0</v>
      </c>
      <c r="AC417" s="199">
        <f>AC418</f>
        <v>0</v>
      </c>
      <c r="AD417" s="199">
        <f>AD418</f>
        <v>0</v>
      </c>
      <c r="AE417" s="349"/>
    </row>
    <row r="418" spans="1:31" ht="25.5" hidden="1">
      <c r="A418" s="32" t="s">
        <v>341</v>
      </c>
      <c r="B418" s="258"/>
      <c r="C418" s="72"/>
      <c r="D418" s="72" t="s">
        <v>342</v>
      </c>
      <c r="E418" s="257"/>
      <c r="F418" s="257"/>
      <c r="G418" s="200">
        <f>SUM('прил3 '!I455)</f>
        <v>13.2</v>
      </c>
      <c r="H418" s="36">
        <f t="shared" si="97"/>
        <v>0</v>
      </c>
      <c r="I418" s="200">
        <f>SUM('прил3 '!K455)</f>
        <v>13.2</v>
      </c>
      <c r="J418" s="36">
        <f t="shared" si="96"/>
        <v>-12.5</v>
      </c>
      <c r="K418" s="200">
        <f>SUM('прил3 '!M455)</f>
        <v>0.7</v>
      </c>
      <c r="L418" s="36">
        <f t="shared" si="92"/>
        <v>0</v>
      </c>
      <c r="M418" s="236">
        <f>SUM('прил3 '!O455)</f>
        <v>0.7</v>
      </c>
      <c r="N418" s="235">
        <f t="shared" si="93"/>
        <v>0</v>
      </c>
      <c r="O418" s="236">
        <f>SUM('прил3 '!Q455)</f>
        <v>0.7</v>
      </c>
      <c r="P418" s="236">
        <f>SUM('прил3 '!R455)</f>
        <v>0</v>
      </c>
      <c r="Q418" s="236">
        <f>SUM('прил3 '!S455)</f>
        <v>0.7</v>
      </c>
      <c r="R418" s="235" t="e">
        <f>SUM(#REF!-Q418)</f>
        <v>#REF!</v>
      </c>
      <c r="S418" s="236">
        <f>SUM('прил3 '!U455)</f>
        <v>0.7</v>
      </c>
      <c r="T418" s="235">
        <f t="shared" si="90"/>
        <v>0</v>
      </c>
      <c r="U418" s="236">
        <f>SUM('прил3 '!W455)</f>
        <v>0.7</v>
      </c>
      <c r="V418" s="235">
        <f t="shared" si="88"/>
        <v>0</v>
      </c>
      <c r="W418" s="236">
        <f>SUM('прил3 '!Y455)</f>
        <v>0.7</v>
      </c>
      <c r="X418" s="235" t="e">
        <f>SUM(#REF!-W418)</f>
        <v>#REF!</v>
      </c>
      <c r="Y418" s="236">
        <f>SUM('прил3 '!AA455)</f>
        <v>0.7</v>
      </c>
      <c r="Z418" s="235">
        <f t="shared" si="99"/>
        <v>0</v>
      </c>
      <c r="AA418" s="236">
        <f>SUM('прил3 '!AC455)</f>
        <v>0.7</v>
      </c>
      <c r="AB418" s="236">
        <f>SUM('прил3 '!AD455)</f>
        <v>0</v>
      </c>
      <c r="AC418" s="200">
        <f>SUM('прил3 '!AE455)</f>
        <v>0</v>
      </c>
      <c r="AD418" s="351">
        <f>SUM('прил3 '!AF455)</f>
        <v>0</v>
      </c>
      <c r="AE418" s="349"/>
    </row>
    <row r="419" spans="1:31" ht="25.5" hidden="1">
      <c r="A419" s="39" t="s">
        <v>616</v>
      </c>
      <c r="B419" s="258"/>
      <c r="C419" s="72"/>
      <c r="D419" s="72" t="s">
        <v>455</v>
      </c>
      <c r="E419" s="257"/>
      <c r="F419" s="257"/>
      <c r="G419" s="200"/>
      <c r="H419" s="36"/>
      <c r="I419" s="200"/>
      <c r="J419" s="36"/>
      <c r="K419" s="200">
        <f>SUM(K420)</f>
        <v>12.5</v>
      </c>
      <c r="L419" s="36">
        <f t="shared" si="92"/>
        <v>0</v>
      </c>
      <c r="M419" s="236">
        <f>SUM(M420)</f>
        <v>12.5</v>
      </c>
      <c r="N419" s="235">
        <f t="shared" si="93"/>
        <v>0</v>
      </c>
      <c r="O419" s="236">
        <f>SUM(O420)</f>
        <v>12.5</v>
      </c>
      <c r="P419" s="236">
        <f>SUM(P420)</f>
        <v>0</v>
      </c>
      <c r="Q419" s="236">
        <f>SUM(Q420)</f>
        <v>12.5</v>
      </c>
      <c r="R419" s="235" t="e">
        <f>SUM(#REF!-Q419)</f>
        <v>#REF!</v>
      </c>
      <c r="S419" s="236">
        <f>SUM(S420)</f>
        <v>12.5</v>
      </c>
      <c r="T419" s="235">
        <f t="shared" si="90"/>
        <v>0</v>
      </c>
      <c r="U419" s="236">
        <f>SUM(U420)</f>
        <v>12.5</v>
      </c>
      <c r="V419" s="235">
        <f t="shared" si="88"/>
        <v>0</v>
      </c>
      <c r="W419" s="236">
        <f>SUM(W420)</f>
        <v>12.5</v>
      </c>
      <c r="X419" s="235" t="e">
        <f>SUM(#REF!-W419)</f>
        <v>#REF!</v>
      </c>
      <c r="Y419" s="236">
        <f>SUM(Y420)</f>
        <v>12.5</v>
      </c>
      <c r="Z419" s="235">
        <f t="shared" si="99"/>
        <v>0</v>
      </c>
      <c r="AA419" s="236">
        <f>SUM(AA420)</f>
        <v>12.5</v>
      </c>
      <c r="AB419" s="236">
        <f>SUM(AB420)</f>
        <v>0</v>
      </c>
      <c r="AC419" s="200">
        <f>SUM(AC420)</f>
        <v>0</v>
      </c>
      <c r="AD419" s="351">
        <f>SUM(AD420)</f>
        <v>0</v>
      </c>
      <c r="AE419" s="349"/>
    </row>
    <row r="420" spans="1:31" hidden="1">
      <c r="A420" s="39" t="s">
        <v>617</v>
      </c>
      <c r="B420" s="258"/>
      <c r="C420" s="72"/>
      <c r="D420" s="72" t="s">
        <v>618</v>
      </c>
      <c r="E420" s="257"/>
      <c r="F420" s="257"/>
      <c r="G420" s="200"/>
      <c r="H420" s="36"/>
      <c r="I420" s="200"/>
      <c r="J420" s="36"/>
      <c r="K420" s="200">
        <f>SUM('прил3 '!M457)</f>
        <v>12.5</v>
      </c>
      <c r="L420" s="36">
        <f t="shared" si="92"/>
        <v>0</v>
      </c>
      <c r="M420" s="236">
        <f>SUM('прил3 '!O457)</f>
        <v>12.5</v>
      </c>
      <c r="N420" s="235">
        <f t="shared" si="93"/>
        <v>0</v>
      </c>
      <c r="O420" s="236">
        <f>SUM('прил3 '!Q457)</f>
        <v>12.5</v>
      </c>
      <c r="P420" s="236">
        <f>SUM('прил3 '!R457)</f>
        <v>0</v>
      </c>
      <c r="Q420" s="236">
        <f>SUM('прил3 '!S457)</f>
        <v>12.5</v>
      </c>
      <c r="R420" s="235" t="e">
        <f>SUM(#REF!-Q420)</f>
        <v>#REF!</v>
      </c>
      <c r="S420" s="236">
        <f>SUM('прил3 '!U457)</f>
        <v>12.5</v>
      </c>
      <c r="T420" s="235">
        <f t="shared" si="90"/>
        <v>0</v>
      </c>
      <c r="U420" s="236">
        <f>SUM('прил3 '!W457)</f>
        <v>12.5</v>
      </c>
      <c r="V420" s="235">
        <f t="shared" si="88"/>
        <v>0</v>
      </c>
      <c r="W420" s="236">
        <f>SUM('прил3 '!Y457)</f>
        <v>12.5</v>
      </c>
      <c r="X420" s="235" t="e">
        <f>SUM(#REF!-W420)</f>
        <v>#REF!</v>
      </c>
      <c r="Y420" s="236">
        <f>SUM('прил3 '!AA457)</f>
        <v>12.5</v>
      </c>
      <c r="Z420" s="235">
        <f t="shared" si="99"/>
        <v>0</v>
      </c>
      <c r="AA420" s="236">
        <f>SUM('прил3 '!AC457)</f>
        <v>12.5</v>
      </c>
      <c r="AB420" s="236">
        <f>SUM('прил3 '!AD457)</f>
        <v>0</v>
      </c>
      <c r="AC420" s="200">
        <f>SUM('прил3 '!AE457)</f>
        <v>0</v>
      </c>
      <c r="AD420" s="351">
        <f>SUM('прил3 '!AF457)</f>
        <v>0</v>
      </c>
      <c r="AE420" s="349"/>
    </row>
    <row r="421" spans="1:31">
      <c r="A421" s="32" t="s">
        <v>155</v>
      </c>
      <c r="B421" s="258" t="s">
        <v>546</v>
      </c>
      <c r="C421" s="258"/>
      <c r="D421" s="258"/>
      <c r="E421" s="257" t="e">
        <f>#REF!+#REF!+#REF!+#REF!+#REF!+#REF!+#REF!</f>
        <v>#REF!</v>
      </c>
      <c r="F421" s="257" t="e">
        <f>#REF!+#REF!+#REF!+#REF!+#REF!+#REF!+#REF!</f>
        <v>#REF!</v>
      </c>
      <c r="G421" s="200">
        <f>G509+G422+G535+G524+G541+G547</f>
        <v>79296.2</v>
      </c>
      <c r="H421" s="36">
        <f t="shared" si="97"/>
        <v>9940</v>
      </c>
      <c r="I421" s="200">
        <f>I509+I422+I535+I524+I541+I547</f>
        <v>89236.2</v>
      </c>
      <c r="J421" s="36" t="e">
        <f t="shared" si="96"/>
        <v>#REF!</v>
      </c>
      <c r="K421" s="200" t="e">
        <f>K509+K422+K535+K524+K541+K547</f>
        <v>#REF!</v>
      </c>
      <c r="L421" s="36" t="e">
        <f t="shared" si="92"/>
        <v>#REF!</v>
      </c>
      <c r="M421" s="236" t="e">
        <f>M509+M422+M535+M524+M541+M547</f>
        <v>#REF!</v>
      </c>
      <c r="N421" s="235" t="e">
        <f t="shared" si="93"/>
        <v>#REF!</v>
      </c>
      <c r="O421" s="236" t="e">
        <f>O509+O422+O535+O524+O541+O547</f>
        <v>#REF!</v>
      </c>
      <c r="P421" s="236" t="e">
        <f>P509+P422+P535+P524+P541+P547</f>
        <v>#REF!</v>
      </c>
      <c r="Q421" s="236" t="e">
        <f>Q509+Q422+Q535+Q524+Q541+Q547</f>
        <v>#REF!</v>
      </c>
      <c r="R421" s="235" t="e">
        <f>SUM(#REF!-Q421)</f>
        <v>#REF!</v>
      </c>
      <c r="S421" s="236" t="e">
        <f>S509+S422+S535+S524+S541+S547</f>
        <v>#REF!</v>
      </c>
      <c r="T421" s="235" t="e">
        <f t="shared" si="90"/>
        <v>#REF!</v>
      </c>
      <c r="U421" s="236" t="e">
        <f>U509+U422+U535+U524+U541+U547</f>
        <v>#REF!</v>
      </c>
      <c r="V421" s="235" t="e">
        <f t="shared" si="88"/>
        <v>#REF!</v>
      </c>
      <c r="W421" s="236" t="e">
        <f>W509+W422+W535+W524+W541+W547</f>
        <v>#REF!</v>
      </c>
      <c r="X421" s="235" t="e">
        <f>SUM(#REF!-W421)</f>
        <v>#REF!</v>
      </c>
      <c r="Y421" s="236">
        <f>Y509+Y422+Y535+Y524+Y541+Y547</f>
        <v>116334.49999999997</v>
      </c>
      <c r="Z421" s="235">
        <f t="shared" si="99"/>
        <v>5297.8000000000029</v>
      </c>
      <c r="AA421" s="236">
        <f>AA509+AA422+AA535+AA524+AA541+AA547</f>
        <v>121632.29999999997</v>
      </c>
      <c r="AB421" s="236">
        <f>AB509+AB422+AB535+AB524+AB541+AB547</f>
        <v>483</v>
      </c>
      <c r="AC421" s="200">
        <f>AC509+AC422+AC535+AC524+AC541+AC547</f>
        <v>119708.20000000001</v>
      </c>
      <c r="AD421" s="351">
        <f>AD509+AD422+AD535+AD524+AD541+AD547</f>
        <v>117800.00000000001</v>
      </c>
      <c r="AE421" s="349">
        <f t="shared" si="98"/>
        <v>98.405957152475779</v>
      </c>
    </row>
    <row r="422" spans="1:31" ht="38.25">
      <c r="A422" s="43" t="s">
        <v>145</v>
      </c>
      <c r="B422" s="258"/>
      <c r="C422" s="75" t="s">
        <v>146</v>
      </c>
      <c r="D422" s="72"/>
      <c r="E422" s="257"/>
      <c r="F422" s="257"/>
      <c r="G422" s="200">
        <f>G423+G468+G505</f>
        <v>79006.100000000006</v>
      </c>
      <c r="H422" s="36">
        <f t="shared" si="97"/>
        <v>9940</v>
      </c>
      <c r="I422" s="200">
        <f>I423+I468+I505</f>
        <v>88946.1</v>
      </c>
      <c r="J422" s="36" t="e">
        <f t="shared" si="96"/>
        <v>#REF!</v>
      </c>
      <c r="K422" s="200" t="e">
        <f>K423+K468+K505</f>
        <v>#REF!</v>
      </c>
      <c r="L422" s="36" t="e">
        <f t="shared" si="92"/>
        <v>#REF!</v>
      </c>
      <c r="M422" s="236" t="e">
        <f>M423+M468+M505</f>
        <v>#REF!</v>
      </c>
      <c r="N422" s="235" t="e">
        <f t="shared" si="93"/>
        <v>#REF!</v>
      </c>
      <c r="O422" s="236" t="e">
        <f>O423+O468+O505</f>
        <v>#REF!</v>
      </c>
      <c r="P422" s="236" t="e">
        <f>P423+P468+P505</f>
        <v>#REF!</v>
      </c>
      <c r="Q422" s="236" t="e">
        <f>Q423+Q468+Q505</f>
        <v>#REF!</v>
      </c>
      <c r="R422" s="235" t="e">
        <f>SUM(#REF!-Q422)</f>
        <v>#REF!</v>
      </c>
      <c r="S422" s="236" t="e">
        <f>S423+S468+S505</f>
        <v>#REF!</v>
      </c>
      <c r="T422" s="235" t="e">
        <f t="shared" si="90"/>
        <v>#REF!</v>
      </c>
      <c r="U422" s="236" t="e">
        <f>U423+U468+U505</f>
        <v>#REF!</v>
      </c>
      <c r="V422" s="235" t="e">
        <f t="shared" si="88"/>
        <v>#REF!</v>
      </c>
      <c r="W422" s="236" t="e">
        <f>W423+W468+W505</f>
        <v>#REF!</v>
      </c>
      <c r="X422" s="235" t="e">
        <f>SUM(#REF!-W422)</f>
        <v>#REF!</v>
      </c>
      <c r="Y422" s="236">
        <f>Y423+Y468+Y505</f>
        <v>116044.39999999998</v>
      </c>
      <c r="Z422" s="235">
        <f t="shared" si="99"/>
        <v>5297.8000000000029</v>
      </c>
      <c r="AA422" s="236">
        <f>AA423+AA468+AA505</f>
        <v>121342.19999999998</v>
      </c>
      <c r="AB422" s="236">
        <f>AB423+AB468+AB505</f>
        <v>483</v>
      </c>
      <c r="AC422" s="200">
        <f>AC423+AC468+AC505</f>
        <v>119708.20000000001</v>
      </c>
      <c r="AD422" s="351">
        <f>AD423+AD468+AD505</f>
        <v>117800.00000000001</v>
      </c>
      <c r="AE422" s="349">
        <f t="shared" si="98"/>
        <v>98.405957152475779</v>
      </c>
    </row>
    <row r="423" spans="1:31">
      <c r="A423" s="47" t="s">
        <v>156</v>
      </c>
      <c r="B423" s="258"/>
      <c r="C423" s="75" t="s">
        <v>157</v>
      </c>
      <c r="D423" s="72"/>
      <c r="E423" s="257"/>
      <c r="F423" s="257"/>
      <c r="G423" s="200">
        <f>G424+G434+G441+G451+G454+G457+G460</f>
        <v>76265.3</v>
      </c>
      <c r="H423" s="36">
        <f t="shared" si="97"/>
        <v>5949.1999999999971</v>
      </c>
      <c r="I423" s="200">
        <f>I424+I434+I441+I451+I454+I457+I460+I463</f>
        <v>82214.5</v>
      </c>
      <c r="J423" s="36" t="e">
        <f t="shared" si="96"/>
        <v>#REF!</v>
      </c>
      <c r="K423" s="200" t="e">
        <f>K424+K434+K441+K451+K454+K457+K460+K463</f>
        <v>#REF!</v>
      </c>
      <c r="L423" s="36" t="e">
        <f t="shared" si="92"/>
        <v>#REF!</v>
      </c>
      <c r="M423" s="236" t="e">
        <f>M424+M434+M441+M451+M454+M457+M460+M463</f>
        <v>#REF!</v>
      </c>
      <c r="N423" s="235" t="e">
        <f t="shared" si="93"/>
        <v>#REF!</v>
      </c>
      <c r="O423" s="236" t="e">
        <f>O424+O434+O441+O451+O454+O457+O460+O463</f>
        <v>#REF!</v>
      </c>
      <c r="P423" s="236" t="e">
        <f>P424+P434+P441+P451+P454+P457+P460+P463</f>
        <v>#REF!</v>
      </c>
      <c r="Q423" s="236" t="e">
        <f>Q424+Q434+Q441+Q451+Q454+Q457+Q460+Q463</f>
        <v>#REF!</v>
      </c>
      <c r="R423" s="235" t="e">
        <f>SUM(#REF!-Q423)</f>
        <v>#REF!</v>
      </c>
      <c r="S423" s="236" t="e">
        <f>S424+S434+S441+S451+S454+S457+S460+S463</f>
        <v>#REF!</v>
      </c>
      <c r="T423" s="235" t="e">
        <f t="shared" si="90"/>
        <v>#REF!</v>
      </c>
      <c r="U423" s="236" t="e">
        <f>U424+U434+U441+U451+U454+U457+U460+U463</f>
        <v>#REF!</v>
      </c>
      <c r="V423" s="235" t="e">
        <f t="shared" si="88"/>
        <v>#REF!</v>
      </c>
      <c r="W423" s="236" t="e">
        <f>W424+W434+W441+W451+W454+W457+W460+W463</f>
        <v>#REF!</v>
      </c>
      <c r="X423" s="235" t="e">
        <f>SUM(#REF!-W423)</f>
        <v>#REF!</v>
      </c>
      <c r="Y423" s="236">
        <f>Y424+Y434+Y441+Y451+Y454+Y457+Y460+Y463</f>
        <v>108012.99999999999</v>
      </c>
      <c r="Z423" s="235">
        <f t="shared" si="99"/>
        <v>5297.8000000000029</v>
      </c>
      <c r="AA423" s="236">
        <f>AA424+AA434+AA441+AA451+AA454+AA457+AA460+AA463</f>
        <v>113310.79999999999</v>
      </c>
      <c r="AB423" s="236">
        <f>AB424+AB434+AB441+AB451+AB454+AB457+AB460+AB463</f>
        <v>483</v>
      </c>
      <c r="AC423" s="200">
        <f>AC424+AC434+AC441+AC451+AC454+AC457+AC460+AC463</f>
        <v>113335.5</v>
      </c>
      <c r="AD423" s="351">
        <f>AD424+AD434+AD441+AD451+AD454+AD457+AD460+AD463</f>
        <v>111656.3</v>
      </c>
      <c r="AE423" s="349">
        <f t="shared" si="98"/>
        <v>98.518381266240496</v>
      </c>
    </row>
    <row r="424" spans="1:31" ht="38.25">
      <c r="A424" s="43" t="s">
        <v>158</v>
      </c>
      <c r="B424" s="258"/>
      <c r="C424" s="27" t="s">
        <v>159</v>
      </c>
      <c r="D424" s="72"/>
      <c r="E424" s="257"/>
      <c r="F424" s="257"/>
      <c r="G424" s="200">
        <f>G425+G427+G429</f>
        <v>20458.7</v>
      </c>
      <c r="H424" s="36">
        <f t="shared" si="97"/>
        <v>-244</v>
      </c>
      <c r="I424" s="200">
        <f>I425+I427+I429+I432</f>
        <v>20214.7</v>
      </c>
      <c r="J424" s="36">
        <f t="shared" si="96"/>
        <v>-80.099999999998545</v>
      </c>
      <c r="K424" s="200">
        <f>K425+K427+K429+K432</f>
        <v>20134.600000000002</v>
      </c>
      <c r="L424" s="36">
        <f t="shared" si="92"/>
        <v>285.69999999999709</v>
      </c>
      <c r="M424" s="236">
        <f>M425+M427+M429+M432</f>
        <v>20420.3</v>
      </c>
      <c r="N424" s="235">
        <f t="shared" si="93"/>
        <v>100</v>
      </c>
      <c r="O424" s="236">
        <f>O425+O427+O429+O432</f>
        <v>20520.3</v>
      </c>
      <c r="P424" s="236">
        <f>P425+P427+P429+P432</f>
        <v>0</v>
      </c>
      <c r="Q424" s="236">
        <f>Q425+Q427+Q429+Q432</f>
        <v>20520.3</v>
      </c>
      <c r="R424" s="235" t="e">
        <f>SUM(#REF!-Q424)</f>
        <v>#REF!</v>
      </c>
      <c r="S424" s="236">
        <f>S425+S427+S429+S432</f>
        <v>22279.300000000003</v>
      </c>
      <c r="T424" s="235">
        <f t="shared" si="90"/>
        <v>0</v>
      </c>
      <c r="U424" s="236">
        <f>U425+U427+U429+U432</f>
        <v>22279.300000000003</v>
      </c>
      <c r="V424" s="235">
        <f t="shared" si="88"/>
        <v>20.69999999999709</v>
      </c>
      <c r="W424" s="236">
        <f>W425+W427+W429+W432</f>
        <v>22300</v>
      </c>
      <c r="X424" s="235" t="e">
        <f>SUM(#REF!-W424)</f>
        <v>#REF!</v>
      </c>
      <c r="Y424" s="236">
        <f>Y425+Y427+Y429+Y432</f>
        <v>22693.200000000001</v>
      </c>
      <c r="Z424" s="235">
        <f t="shared" si="99"/>
        <v>178.70000000000073</v>
      </c>
      <c r="AA424" s="236">
        <f>AA425+AA427+AA429+AA432</f>
        <v>22871.9</v>
      </c>
      <c r="AB424" s="236">
        <f>AB425+AB427+AB429+AB432</f>
        <v>483</v>
      </c>
      <c r="AC424" s="200">
        <f>AC425+AC427+AC429+AC432</f>
        <v>23625.4</v>
      </c>
      <c r="AD424" s="351">
        <f>AD425+AD427+AD429+AD432</f>
        <v>22043.599999999999</v>
      </c>
      <c r="AE424" s="349">
        <f t="shared" si="98"/>
        <v>93.304663624742844</v>
      </c>
    </row>
    <row r="425" spans="1:31" ht="51">
      <c r="A425" s="43" t="s">
        <v>352</v>
      </c>
      <c r="B425" s="258"/>
      <c r="C425" s="76"/>
      <c r="D425" s="72" t="s">
        <v>335</v>
      </c>
      <c r="E425" s="257"/>
      <c r="F425" s="257"/>
      <c r="G425" s="200">
        <f>G426</f>
        <v>6597</v>
      </c>
      <c r="H425" s="36">
        <f t="shared" si="97"/>
        <v>-3896</v>
      </c>
      <c r="I425" s="200">
        <f>I426</f>
        <v>2701</v>
      </c>
      <c r="J425" s="36">
        <f t="shared" si="96"/>
        <v>-1653.8</v>
      </c>
      <c r="K425" s="200">
        <f>K426</f>
        <v>1047.2</v>
      </c>
      <c r="L425" s="36">
        <f t="shared" si="92"/>
        <v>420.09999999999991</v>
      </c>
      <c r="M425" s="236">
        <f>M426</f>
        <v>1467.3</v>
      </c>
      <c r="N425" s="235">
        <f t="shared" si="93"/>
        <v>0</v>
      </c>
      <c r="O425" s="236">
        <f>O426</f>
        <v>1467.3</v>
      </c>
      <c r="P425" s="236">
        <f>P426</f>
        <v>0</v>
      </c>
      <c r="Q425" s="236">
        <f>Q426</f>
        <v>1467.3</v>
      </c>
      <c r="R425" s="235" t="e">
        <f>SUM(#REF!-Q425)</f>
        <v>#REF!</v>
      </c>
      <c r="S425" s="236">
        <f>S426</f>
        <v>2283.9</v>
      </c>
      <c r="T425" s="235">
        <f t="shared" si="90"/>
        <v>0</v>
      </c>
      <c r="U425" s="236">
        <f>U426</f>
        <v>2283.9</v>
      </c>
      <c r="V425" s="235">
        <f t="shared" ref="V425:V486" si="102">SUM(W425-U425)</f>
        <v>0.59999999999990905</v>
      </c>
      <c r="W425" s="236">
        <f>W426</f>
        <v>2284.5</v>
      </c>
      <c r="X425" s="235" t="e">
        <f>SUM(#REF!-W425)</f>
        <v>#REF!</v>
      </c>
      <c r="Y425" s="236">
        <f>Y426</f>
        <v>2344.3000000000002</v>
      </c>
      <c r="Z425" s="235">
        <f t="shared" si="99"/>
        <v>156.09999999999991</v>
      </c>
      <c r="AA425" s="236">
        <f>AA426</f>
        <v>2500.4</v>
      </c>
      <c r="AB425" s="236">
        <f>AB426</f>
        <v>474.7</v>
      </c>
      <c r="AC425" s="200">
        <f>AC426</f>
        <v>3340</v>
      </c>
      <c r="AD425" s="351">
        <f>AD426</f>
        <v>3328.9</v>
      </c>
      <c r="AE425" s="349">
        <f t="shared" si="98"/>
        <v>99.667664670658681</v>
      </c>
    </row>
    <row r="426" spans="1:31">
      <c r="A426" s="46" t="s">
        <v>16</v>
      </c>
      <c r="B426" s="258"/>
      <c r="C426" s="76"/>
      <c r="D426" s="72" t="s">
        <v>17</v>
      </c>
      <c r="E426" s="257"/>
      <c r="F426" s="257"/>
      <c r="G426" s="200">
        <f>SUM('прил3 '!I463)</f>
        <v>6597</v>
      </c>
      <c r="H426" s="36">
        <f t="shared" si="97"/>
        <v>-3896</v>
      </c>
      <c r="I426" s="200">
        <f>SUM('прил3 '!K463)</f>
        <v>2701</v>
      </c>
      <c r="J426" s="36">
        <f t="shared" si="96"/>
        <v>-1653.8</v>
      </c>
      <c r="K426" s="200">
        <f>SUM('прил3 '!M463)</f>
        <v>1047.2</v>
      </c>
      <c r="L426" s="36">
        <f t="shared" si="92"/>
        <v>420.09999999999991</v>
      </c>
      <c r="M426" s="236">
        <f>SUM('прил3 '!O463)</f>
        <v>1467.3</v>
      </c>
      <c r="N426" s="235">
        <f t="shared" si="93"/>
        <v>0</v>
      </c>
      <c r="O426" s="236">
        <f>SUM('прил3 '!Q463)</f>
        <v>1467.3</v>
      </c>
      <c r="P426" s="236">
        <f>SUM('прил3 '!R463)</f>
        <v>0</v>
      </c>
      <c r="Q426" s="236">
        <f>SUM('прил3 '!S463)</f>
        <v>1467.3</v>
      </c>
      <c r="R426" s="235" t="e">
        <f>SUM(#REF!-Q426)</f>
        <v>#REF!</v>
      </c>
      <c r="S426" s="236">
        <f>SUM('прил3 '!U463)</f>
        <v>2283.9</v>
      </c>
      <c r="T426" s="235">
        <f t="shared" si="90"/>
        <v>0</v>
      </c>
      <c r="U426" s="236">
        <f>SUM('прил3 '!W463)</f>
        <v>2283.9</v>
      </c>
      <c r="V426" s="235">
        <f t="shared" si="102"/>
        <v>0.59999999999990905</v>
      </c>
      <c r="W426" s="236">
        <f>SUM('прил3 '!Y463)</f>
        <v>2284.5</v>
      </c>
      <c r="X426" s="235" t="e">
        <f>SUM(#REF!-W426)</f>
        <v>#REF!</v>
      </c>
      <c r="Y426" s="236">
        <f>SUM('прил3 '!AA463)</f>
        <v>2344.3000000000002</v>
      </c>
      <c r="Z426" s="235">
        <f t="shared" si="99"/>
        <v>156.09999999999991</v>
      </c>
      <c r="AA426" s="236">
        <f>SUM('прил3 '!AC463)</f>
        <v>2500.4</v>
      </c>
      <c r="AB426" s="236">
        <f>SUM('прил3 '!AD463)</f>
        <v>474.7</v>
      </c>
      <c r="AC426" s="200">
        <f>SUM('прил3 '!AE463)</f>
        <v>3340</v>
      </c>
      <c r="AD426" s="351">
        <f>SUM('прил3 '!AF463)</f>
        <v>3328.9</v>
      </c>
      <c r="AE426" s="349">
        <f t="shared" si="98"/>
        <v>99.667664670658681</v>
      </c>
    </row>
    <row r="427" spans="1:31" ht="25.5">
      <c r="A427" s="49" t="s">
        <v>339</v>
      </c>
      <c r="B427" s="258"/>
      <c r="C427" s="76"/>
      <c r="D427" s="72" t="s">
        <v>340</v>
      </c>
      <c r="E427" s="257"/>
      <c r="F427" s="257"/>
      <c r="G427" s="200">
        <f>G428</f>
        <v>13768.7</v>
      </c>
      <c r="H427" s="36">
        <f t="shared" si="97"/>
        <v>-8124</v>
      </c>
      <c r="I427" s="200">
        <f>I428</f>
        <v>5644.7000000000007</v>
      </c>
      <c r="J427" s="36">
        <f t="shared" si="96"/>
        <v>-3556.2000000000007</v>
      </c>
      <c r="K427" s="200">
        <f>K428</f>
        <v>2088.5</v>
      </c>
      <c r="L427" s="36">
        <f t="shared" si="92"/>
        <v>-135.09999999999991</v>
      </c>
      <c r="M427" s="236">
        <f>M428</f>
        <v>1953.4</v>
      </c>
      <c r="N427" s="235">
        <f t="shared" si="93"/>
        <v>100</v>
      </c>
      <c r="O427" s="236">
        <f>O428</f>
        <v>2053.4</v>
      </c>
      <c r="P427" s="236">
        <f>P428</f>
        <v>0</v>
      </c>
      <c r="Q427" s="236">
        <f>Q428</f>
        <v>2053.4</v>
      </c>
      <c r="R427" s="235" t="e">
        <f>SUM(#REF!-Q427)</f>
        <v>#REF!</v>
      </c>
      <c r="S427" s="236">
        <f>S428</f>
        <v>2173.9</v>
      </c>
      <c r="T427" s="235">
        <f t="shared" si="90"/>
        <v>0</v>
      </c>
      <c r="U427" s="236">
        <f>U428</f>
        <v>2173.9</v>
      </c>
      <c r="V427" s="235">
        <f t="shared" si="102"/>
        <v>20.099999999999909</v>
      </c>
      <c r="W427" s="236">
        <f>W428</f>
        <v>2194</v>
      </c>
      <c r="X427" s="235" t="e">
        <f>SUM(#REF!-W427)</f>
        <v>#REF!</v>
      </c>
      <c r="Y427" s="236">
        <f>Y428</f>
        <v>2508</v>
      </c>
      <c r="Z427" s="235">
        <f t="shared" si="99"/>
        <v>1</v>
      </c>
      <c r="AA427" s="236">
        <f>AA428</f>
        <v>2509</v>
      </c>
      <c r="AB427" s="236">
        <f>AB428</f>
        <v>0</v>
      </c>
      <c r="AC427" s="200">
        <f>AC428</f>
        <v>3647.6</v>
      </c>
      <c r="AD427" s="351">
        <f>AD428</f>
        <v>2078</v>
      </c>
      <c r="AE427" s="349">
        <f t="shared" si="98"/>
        <v>56.96896589538327</v>
      </c>
    </row>
    <row r="428" spans="1:31" ht="25.5">
      <c r="A428" s="32" t="s">
        <v>341</v>
      </c>
      <c r="B428" s="258"/>
      <c r="C428" s="76"/>
      <c r="D428" s="72" t="s">
        <v>342</v>
      </c>
      <c r="E428" s="257"/>
      <c r="F428" s="257"/>
      <c r="G428" s="200">
        <f>SUM('прил3 '!I465)</f>
        <v>13768.7</v>
      </c>
      <c r="H428" s="36">
        <f t="shared" si="97"/>
        <v>-8124</v>
      </c>
      <c r="I428" s="200">
        <f>SUM('прил3 '!K465)</f>
        <v>5644.7000000000007</v>
      </c>
      <c r="J428" s="36">
        <f t="shared" si="96"/>
        <v>-3556.2000000000007</v>
      </c>
      <c r="K428" s="200">
        <f>SUM('прил3 '!M465)</f>
        <v>2088.5</v>
      </c>
      <c r="L428" s="36">
        <f t="shared" si="92"/>
        <v>-135.09999999999991</v>
      </c>
      <c r="M428" s="236">
        <f>SUM('прил3 '!O465)</f>
        <v>1953.4</v>
      </c>
      <c r="N428" s="235">
        <f t="shared" si="93"/>
        <v>100</v>
      </c>
      <c r="O428" s="236">
        <f>SUM('прил3 '!Q465)</f>
        <v>2053.4</v>
      </c>
      <c r="P428" s="236">
        <f>SUM('прил3 '!R465)</f>
        <v>0</v>
      </c>
      <c r="Q428" s="236">
        <f>SUM('прил3 '!S465)</f>
        <v>2053.4</v>
      </c>
      <c r="R428" s="235" t="e">
        <f>SUM(#REF!-Q428)</f>
        <v>#REF!</v>
      </c>
      <c r="S428" s="236">
        <f>SUM('прил3 '!U465)</f>
        <v>2173.9</v>
      </c>
      <c r="T428" s="235">
        <f t="shared" ref="T428:T489" si="103">SUM(U428-S428)</f>
        <v>0</v>
      </c>
      <c r="U428" s="236">
        <f>SUM('прил3 '!W465)</f>
        <v>2173.9</v>
      </c>
      <c r="V428" s="235">
        <f t="shared" si="102"/>
        <v>20.099999999999909</v>
      </c>
      <c r="W428" s="236">
        <f>SUM('прил3 '!Y465)</f>
        <v>2194</v>
      </c>
      <c r="X428" s="235" t="e">
        <f>SUM(#REF!-W428)</f>
        <v>#REF!</v>
      </c>
      <c r="Y428" s="236">
        <f>SUM('прил3 '!AA465)</f>
        <v>2508</v>
      </c>
      <c r="Z428" s="235">
        <f t="shared" si="99"/>
        <v>1</v>
      </c>
      <c r="AA428" s="236">
        <f>SUM('прил3 '!AC465)</f>
        <v>2509</v>
      </c>
      <c r="AB428" s="236">
        <f>SUM('прил3 '!AD465)</f>
        <v>0</v>
      </c>
      <c r="AC428" s="200">
        <f>SUM('прил3 '!AE465)</f>
        <v>3647.6</v>
      </c>
      <c r="AD428" s="351">
        <f>SUM('прил3 '!AF465)</f>
        <v>2078</v>
      </c>
      <c r="AE428" s="349">
        <f t="shared" si="98"/>
        <v>56.96896589538327</v>
      </c>
    </row>
    <row r="429" spans="1:31">
      <c r="A429" s="49" t="s">
        <v>354</v>
      </c>
      <c r="B429" s="258"/>
      <c r="C429" s="76"/>
      <c r="D429" s="72" t="s">
        <v>355</v>
      </c>
      <c r="E429" s="257"/>
      <c r="F429" s="257"/>
      <c r="G429" s="200">
        <f>G431</f>
        <v>93</v>
      </c>
      <c r="H429" s="36">
        <f t="shared" si="97"/>
        <v>-55</v>
      </c>
      <c r="I429" s="200">
        <f>I431</f>
        <v>38</v>
      </c>
      <c r="J429" s="36">
        <f t="shared" si="96"/>
        <v>-25</v>
      </c>
      <c r="K429" s="200">
        <f>K431</f>
        <v>13</v>
      </c>
      <c r="L429" s="36">
        <f t="shared" si="92"/>
        <v>-1.4000000000000004</v>
      </c>
      <c r="M429" s="236">
        <f>M431</f>
        <v>11.6</v>
      </c>
      <c r="N429" s="235">
        <f t="shared" si="93"/>
        <v>0</v>
      </c>
      <c r="O429" s="236">
        <f>O431</f>
        <v>11.6</v>
      </c>
      <c r="P429" s="236">
        <f>P431</f>
        <v>0</v>
      </c>
      <c r="Q429" s="236">
        <f>Q431</f>
        <v>11.6</v>
      </c>
      <c r="R429" s="235" t="e">
        <f>SUM(#REF!-Q429)</f>
        <v>#REF!</v>
      </c>
      <c r="S429" s="236">
        <f>S431+S430</f>
        <v>77.3</v>
      </c>
      <c r="T429" s="235">
        <f t="shared" si="103"/>
        <v>0</v>
      </c>
      <c r="U429" s="236">
        <f>U431+U430</f>
        <v>77.3</v>
      </c>
      <c r="V429" s="235">
        <f t="shared" si="102"/>
        <v>0</v>
      </c>
      <c r="W429" s="236">
        <f>W431+W430</f>
        <v>77.3</v>
      </c>
      <c r="X429" s="235" t="e">
        <f>SUM(#REF!-W429)</f>
        <v>#REF!</v>
      </c>
      <c r="Y429" s="236">
        <f>Y431+Y430</f>
        <v>96.699999999999989</v>
      </c>
      <c r="Z429" s="235">
        <f t="shared" si="99"/>
        <v>21.600000000000009</v>
      </c>
      <c r="AA429" s="236">
        <f>AA431+AA430</f>
        <v>118.3</v>
      </c>
      <c r="AB429" s="236">
        <f>AB431+AB430</f>
        <v>8.3000000000000007</v>
      </c>
      <c r="AC429" s="200">
        <f>AC431+AC430</f>
        <v>495.9</v>
      </c>
      <c r="AD429" s="351">
        <f>AD431+AD430</f>
        <v>494.8</v>
      </c>
      <c r="AE429" s="349">
        <f t="shared" si="98"/>
        <v>99.778181084896161</v>
      </c>
    </row>
    <row r="430" spans="1:31">
      <c r="A430" s="56" t="s">
        <v>503</v>
      </c>
      <c r="B430" s="258"/>
      <c r="C430" s="76"/>
      <c r="D430" s="72" t="s">
        <v>60</v>
      </c>
      <c r="E430" s="257"/>
      <c r="F430" s="257"/>
      <c r="G430" s="200"/>
      <c r="H430" s="36"/>
      <c r="I430" s="200"/>
      <c r="J430" s="36"/>
      <c r="K430" s="200"/>
      <c r="L430" s="36"/>
      <c r="M430" s="236"/>
      <c r="N430" s="235"/>
      <c r="O430" s="236"/>
      <c r="P430" s="236"/>
      <c r="Q430" s="236"/>
      <c r="R430" s="235" t="e">
        <f>SUM(#REF!-Q430)</f>
        <v>#REF!</v>
      </c>
      <c r="S430" s="236">
        <f>SUM('прил3 '!U467)</f>
        <v>26</v>
      </c>
      <c r="T430" s="235">
        <f t="shared" si="103"/>
        <v>0</v>
      </c>
      <c r="U430" s="236">
        <f>SUM('прил3 '!W467)</f>
        <v>26</v>
      </c>
      <c r="V430" s="235">
        <f t="shared" si="102"/>
        <v>0</v>
      </c>
      <c r="W430" s="236">
        <f>SUM('прил3 '!Y467)</f>
        <v>26</v>
      </c>
      <c r="X430" s="235" t="e">
        <f>SUM(#REF!-W430)</f>
        <v>#REF!</v>
      </c>
      <c r="Y430" s="236">
        <f>SUM('прил3 '!AA467)</f>
        <v>44.3</v>
      </c>
      <c r="Z430" s="235">
        <f t="shared" si="99"/>
        <v>-3</v>
      </c>
      <c r="AA430" s="236">
        <f>SUM('прил3 '!AC467)</f>
        <v>41.3</v>
      </c>
      <c r="AB430" s="236">
        <f>SUM('прил3 '!AD467)</f>
        <v>0</v>
      </c>
      <c r="AC430" s="200">
        <f>SUM('прил3 '!AE467)</f>
        <v>346.3</v>
      </c>
      <c r="AD430" s="351">
        <f>SUM('прил3 '!AF467)</f>
        <v>346.3</v>
      </c>
      <c r="AE430" s="349">
        <f t="shared" si="98"/>
        <v>100</v>
      </c>
    </row>
    <row r="431" spans="1:31">
      <c r="A431" s="32" t="s">
        <v>356</v>
      </c>
      <c r="B431" s="258"/>
      <c r="C431" s="76"/>
      <c r="D431" s="72" t="s">
        <v>0</v>
      </c>
      <c r="E431" s="257"/>
      <c r="F431" s="257"/>
      <c r="G431" s="200">
        <f>SUM('прил3 '!I468)</f>
        <v>93</v>
      </c>
      <c r="H431" s="36">
        <f t="shared" si="97"/>
        <v>-55</v>
      </c>
      <c r="I431" s="200">
        <f>SUM('прил3 '!K468)</f>
        <v>38</v>
      </c>
      <c r="J431" s="36">
        <f t="shared" si="96"/>
        <v>-25</v>
      </c>
      <c r="K431" s="200">
        <f>SUM('прил3 '!M468)</f>
        <v>13</v>
      </c>
      <c r="L431" s="36">
        <f t="shared" si="92"/>
        <v>-1.4000000000000004</v>
      </c>
      <c r="M431" s="236">
        <f>SUM('прил3 '!O468)</f>
        <v>11.6</v>
      </c>
      <c r="N431" s="235">
        <f t="shared" si="93"/>
        <v>0</v>
      </c>
      <c r="O431" s="236">
        <f>SUM('прил3 '!Q468)</f>
        <v>11.6</v>
      </c>
      <c r="P431" s="236">
        <f>SUM('прил3 '!R468)</f>
        <v>0</v>
      </c>
      <c r="Q431" s="236">
        <f>SUM('прил3 '!S468)</f>
        <v>11.6</v>
      </c>
      <c r="R431" s="235" t="e">
        <f>SUM(#REF!-Q431)</f>
        <v>#REF!</v>
      </c>
      <c r="S431" s="236">
        <f>SUM('прил3 '!U468)</f>
        <v>51.3</v>
      </c>
      <c r="T431" s="235">
        <f t="shared" si="103"/>
        <v>0</v>
      </c>
      <c r="U431" s="236">
        <f>SUM('прил3 '!W468)</f>
        <v>51.3</v>
      </c>
      <c r="V431" s="235">
        <f t="shared" si="102"/>
        <v>0</v>
      </c>
      <c r="W431" s="236">
        <f>SUM('прил3 '!Y468)</f>
        <v>51.3</v>
      </c>
      <c r="X431" s="235" t="e">
        <f>SUM(#REF!-W431)</f>
        <v>#REF!</v>
      </c>
      <c r="Y431" s="236">
        <f>SUM('прил3 '!AA468)</f>
        <v>52.4</v>
      </c>
      <c r="Z431" s="235">
        <f t="shared" si="99"/>
        <v>24.6</v>
      </c>
      <c r="AA431" s="236">
        <f>SUM('прил3 '!AC468)</f>
        <v>77</v>
      </c>
      <c r="AB431" s="236">
        <f>SUM('прил3 '!AD468)</f>
        <v>8.3000000000000007</v>
      </c>
      <c r="AC431" s="200">
        <f>SUM('прил3 '!AE468)</f>
        <v>149.6</v>
      </c>
      <c r="AD431" s="351">
        <f>SUM('прил3 '!AF468)</f>
        <v>148.5</v>
      </c>
      <c r="AE431" s="349">
        <f t="shared" si="98"/>
        <v>99.264705882352942</v>
      </c>
    </row>
    <row r="432" spans="1:31" ht="25.5">
      <c r="A432" s="39" t="s">
        <v>616</v>
      </c>
      <c r="B432" s="258"/>
      <c r="C432" s="76"/>
      <c r="D432" s="72" t="s">
        <v>455</v>
      </c>
      <c r="E432" s="257"/>
      <c r="F432" s="257"/>
      <c r="G432" s="200"/>
      <c r="H432" s="36"/>
      <c r="I432" s="200">
        <f>SUM(I433)</f>
        <v>11831</v>
      </c>
      <c r="J432" s="36">
        <f t="shared" si="96"/>
        <v>5154.9000000000015</v>
      </c>
      <c r="K432" s="200">
        <f>SUM(K433)</f>
        <v>16985.900000000001</v>
      </c>
      <c r="L432" s="36">
        <f t="shared" si="92"/>
        <v>2.0999999999985448</v>
      </c>
      <c r="M432" s="236">
        <f>SUM(M433)</f>
        <v>16988</v>
      </c>
      <c r="N432" s="235">
        <f t="shared" si="93"/>
        <v>0</v>
      </c>
      <c r="O432" s="236">
        <f>SUM(O433)</f>
        <v>16988</v>
      </c>
      <c r="P432" s="236">
        <f>SUM(P433)</f>
        <v>0</v>
      </c>
      <c r="Q432" s="236">
        <f>SUM(Q433)</f>
        <v>16988</v>
      </c>
      <c r="R432" s="235" t="e">
        <f>SUM(#REF!-Q432)</f>
        <v>#REF!</v>
      </c>
      <c r="S432" s="236">
        <f>SUM(S433)</f>
        <v>17744.2</v>
      </c>
      <c r="T432" s="235">
        <f t="shared" si="103"/>
        <v>0</v>
      </c>
      <c r="U432" s="236">
        <f>SUM(U433)</f>
        <v>17744.2</v>
      </c>
      <c r="V432" s="235">
        <f t="shared" si="102"/>
        <v>0</v>
      </c>
      <c r="W432" s="236">
        <f>SUM(W433)</f>
        <v>17744.2</v>
      </c>
      <c r="X432" s="235" t="e">
        <f>SUM(#REF!-W432)</f>
        <v>#REF!</v>
      </c>
      <c r="Y432" s="236">
        <f>SUM(Y433)</f>
        <v>17744.2</v>
      </c>
      <c r="Z432" s="235">
        <f t="shared" si="99"/>
        <v>0</v>
      </c>
      <c r="AA432" s="236">
        <f>SUM(AA433)</f>
        <v>17744.2</v>
      </c>
      <c r="AB432" s="236">
        <f>SUM(AB433)</f>
        <v>0</v>
      </c>
      <c r="AC432" s="200">
        <f>SUM(AC433)</f>
        <v>16141.9</v>
      </c>
      <c r="AD432" s="351">
        <f>SUM(AD433)</f>
        <v>16141.9</v>
      </c>
      <c r="AE432" s="349">
        <f t="shared" si="98"/>
        <v>100</v>
      </c>
    </row>
    <row r="433" spans="1:31">
      <c r="A433" s="39" t="s">
        <v>617</v>
      </c>
      <c r="B433" s="258"/>
      <c r="C433" s="76"/>
      <c r="D433" s="72" t="s">
        <v>618</v>
      </c>
      <c r="E433" s="257"/>
      <c r="F433" s="257"/>
      <c r="G433" s="200"/>
      <c r="H433" s="36"/>
      <c r="I433" s="200">
        <f>SUM('прил3 '!K470)</f>
        <v>11831</v>
      </c>
      <c r="J433" s="36">
        <f t="shared" si="96"/>
        <v>5154.9000000000015</v>
      </c>
      <c r="K433" s="200">
        <f>SUM('прил3 '!M470)</f>
        <v>16985.900000000001</v>
      </c>
      <c r="L433" s="36">
        <f t="shared" si="92"/>
        <v>2.0999999999985448</v>
      </c>
      <c r="M433" s="236">
        <f>SUM('прил3 '!O470)</f>
        <v>16988</v>
      </c>
      <c r="N433" s="235">
        <f t="shared" si="93"/>
        <v>0</v>
      </c>
      <c r="O433" s="236">
        <f>SUM('прил3 '!Q470)</f>
        <v>16988</v>
      </c>
      <c r="P433" s="236">
        <f>SUM('прил3 '!R470)</f>
        <v>0</v>
      </c>
      <c r="Q433" s="236">
        <f>SUM('прил3 '!S470)</f>
        <v>16988</v>
      </c>
      <c r="R433" s="235" t="e">
        <f>SUM(#REF!-Q433)</f>
        <v>#REF!</v>
      </c>
      <c r="S433" s="236">
        <f>SUM('прил3 '!U470)</f>
        <v>17744.2</v>
      </c>
      <c r="T433" s="235">
        <f t="shared" si="103"/>
        <v>0</v>
      </c>
      <c r="U433" s="236">
        <f>SUM('прил3 '!W470)</f>
        <v>17744.2</v>
      </c>
      <c r="V433" s="235">
        <f t="shared" si="102"/>
        <v>0</v>
      </c>
      <c r="W433" s="236">
        <f>SUM('прил3 '!Y470)</f>
        <v>17744.2</v>
      </c>
      <c r="X433" s="235" t="e">
        <f>SUM(#REF!-W433)</f>
        <v>#REF!</v>
      </c>
      <c r="Y433" s="236">
        <f>SUM('прил3 '!AA470)</f>
        <v>17744.2</v>
      </c>
      <c r="Z433" s="235">
        <f t="shared" si="99"/>
        <v>0</v>
      </c>
      <c r="AA433" s="236">
        <f>SUM('прил3 '!AC470)</f>
        <v>17744.2</v>
      </c>
      <c r="AB433" s="236">
        <f>SUM('прил3 '!AD470)</f>
        <v>0</v>
      </c>
      <c r="AC433" s="200">
        <f>SUM('прил3 '!AE470)</f>
        <v>16141.9</v>
      </c>
      <c r="AD433" s="351">
        <f>SUM('прил3 '!AF470)</f>
        <v>16141.9</v>
      </c>
      <c r="AE433" s="349">
        <f t="shared" si="98"/>
        <v>100</v>
      </c>
    </row>
    <row r="434" spans="1:31" ht="25.5">
      <c r="A434" s="45" t="s">
        <v>847</v>
      </c>
      <c r="B434" s="258"/>
      <c r="C434" s="75" t="s">
        <v>161</v>
      </c>
      <c r="D434" s="72"/>
      <c r="E434" s="257"/>
      <c r="F434" s="257"/>
      <c r="G434" s="200">
        <f>G435+G437</f>
        <v>54405.5</v>
      </c>
      <c r="H434" s="36">
        <f t="shared" si="97"/>
        <v>35</v>
      </c>
      <c r="I434" s="200">
        <f>I435+I437+I439</f>
        <v>54440.5</v>
      </c>
      <c r="J434" s="36">
        <f t="shared" si="96"/>
        <v>1809.6000000000058</v>
      </c>
      <c r="K434" s="200">
        <f>K435+K437+K439</f>
        <v>56250.100000000006</v>
      </c>
      <c r="L434" s="36">
        <f t="shared" si="92"/>
        <v>0</v>
      </c>
      <c r="M434" s="236">
        <f>M435+M437+M439</f>
        <v>56250.100000000006</v>
      </c>
      <c r="N434" s="235">
        <f t="shared" si="93"/>
        <v>0</v>
      </c>
      <c r="O434" s="236">
        <f>O435+O437+O439</f>
        <v>56250.100000000006</v>
      </c>
      <c r="P434" s="236">
        <f>P435+P437+P439</f>
        <v>0</v>
      </c>
      <c r="Q434" s="236">
        <f>Q435+Q437+Q439</f>
        <v>56250.100000000006</v>
      </c>
      <c r="R434" s="235" t="e">
        <f>SUM(#REF!-Q434)</f>
        <v>#REF!</v>
      </c>
      <c r="S434" s="236">
        <f>S435+S437+S439</f>
        <v>56250.100000000006</v>
      </c>
      <c r="T434" s="235">
        <f t="shared" si="103"/>
        <v>22230.799999999988</v>
      </c>
      <c r="U434" s="236">
        <f>U435+U437+U439</f>
        <v>78480.899999999994</v>
      </c>
      <c r="V434" s="235">
        <f t="shared" si="102"/>
        <v>0</v>
      </c>
      <c r="W434" s="236">
        <f>W435+W437+W439</f>
        <v>78480.899999999994</v>
      </c>
      <c r="X434" s="235" t="e">
        <f>SUM(#REF!-W434)</f>
        <v>#REF!</v>
      </c>
      <c r="Y434" s="236">
        <f>Y435+Y437+Y439</f>
        <v>78480.899999999994</v>
      </c>
      <c r="Z434" s="235">
        <f t="shared" si="99"/>
        <v>5119.1000000000058</v>
      </c>
      <c r="AA434" s="236">
        <f>AA435+AA437+AA439</f>
        <v>83600</v>
      </c>
      <c r="AB434" s="236">
        <f>AB435+AB437+AB439</f>
        <v>0</v>
      </c>
      <c r="AC434" s="200">
        <f>AC435+AC437+AC439</f>
        <v>83600.100000000006</v>
      </c>
      <c r="AD434" s="351">
        <f>AD435+AD437+AD439</f>
        <v>83600.100000000006</v>
      </c>
      <c r="AE434" s="349">
        <f t="shared" si="98"/>
        <v>100</v>
      </c>
    </row>
    <row r="435" spans="1:31" ht="51">
      <c r="A435" s="43" t="s">
        <v>352</v>
      </c>
      <c r="B435" s="258"/>
      <c r="C435" s="78"/>
      <c r="D435" s="72" t="s">
        <v>335</v>
      </c>
      <c r="E435" s="257"/>
      <c r="F435" s="257"/>
      <c r="G435" s="200">
        <f>G436</f>
        <v>53556.3</v>
      </c>
      <c r="H435" s="36">
        <f t="shared" si="97"/>
        <v>-31965</v>
      </c>
      <c r="I435" s="200">
        <f>I436</f>
        <v>21591.300000000003</v>
      </c>
      <c r="J435" s="36">
        <f t="shared" si="96"/>
        <v>-11792.900000000003</v>
      </c>
      <c r="K435" s="200">
        <f>K436</f>
        <v>9798.4</v>
      </c>
      <c r="L435" s="36">
        <f t="shared" si="92"/>
        <v>0</v>
      </c>
      <c r="M435" s="236">
        <f>M436</f>
        <v>9798.4</v>
      </c>
      <c r="N435" s="235">
        <f t="shared" si="93"/>
        <v>0</v>
      </c>
      <c r="O435" s="236">
        <f>O436</f>
        <v>9798.4</v>
      </c>
      <c r="P435" s="236">
        <f>P436</f>
        <v>0</v>
      </c>
      <c r="Q435" s="236">
        <f>Q436</f>
        <v>9798.4</v>
      </c>
      <c r="R435" s="235" t="e">
        <f>SUM(#REF!-Q435)</f>
        <v>#REF!</v>
      </c>
      <c r="S435" s="236">
        <f>S436</f>
        <v>9798.4</v>
      </c>
      <c r="T435" s="235">
        <f t="shared" si="103"/>
        <v>7315.0000000000018</v>
      </c>
      <c r="U435" s="236">
        <f>U436</f>
        <v>17113.400000000001</v>
      </c>
      <c r="V435" s="235">
        <f t="shared" si="102"/>
        <v>0</v>
      </c>
      <c r="W435" s="236">
        <f>W436</f>
        <v>17113.400000000001</v>
      </c>
      <c r="X435" s="235" t="e">
        <f>SUM(#REF!-W435)</f>
        <v>#REF!</v>
      </c>
      <c r="Y435" s="236">
        <f>Y436</f>
        <v>17113.400000000001</v>
      </c>
      <c r="Z435" s="235">
        <f t="shared" si="99"/>
        <v>0</v>
      </c>
      <c r="AA435" s="236">
        <f>AA436</f>
        <v>17113.400000000001</v>
      </c>
      <c r="AB435" s="236">
        <f>AB436</f>
        <v>0</v>
      </c>
      <c r="AC435" s="200">
        <f>AC436</f>
        <v>16710.900000000001</v>
      </c>
      <c r="AD435" s="351">
        <f>AD436</f>
        <v>16710.900000000001</v>
      </c>
      <c r="AE435" s="349">
        <f t="shared" si="98"/>
        <v>100</v>
      </c>
    </row>
    <row r="436" spans="1:31">
      <c r="A436" s="46" t="s">
        <v>16</v>
      </c>
      <c r="B436" s="258"/>
      <c r="C436" s="78"/>
      <c r="D436" s="72" t="s">
        <v>17</v>
      </c>
      <c r="E436" s="257"/>
      <c r="F436" s="257"/>
      <c r="G436" s="200">
        <f>SUM('прил3 '!I473)</f>
        <v>53556.3</v>
      </c>
      <c r="H436" s="36">
        <f t="shared" si="97"/>
        <v>-31965</v>
      </c>
      <c r="I436" s="200">
        <f>SUM('прил3 '!K473)</f>
        <v>21591.300000000003</v>
      </c>
      <c r="J436" s="36">
        <f t="shared" si="96"/>
        <v>-11792.900000000003</v>
      </c>
      <c r="K436" s="200">
        <f>SUM('прил3 '!M473)</f>
        <v>9798.4</v>
      </c>
      <c r="L436" s="36">
        <f t="shared" ref="L436:L497" si="104">SUM(M436-K436)</f>
        <v>0</v>
      </c>
      <c r="M436" s="236">
        <f>SUM('прил3 '!O473)</f>
        <v>9798.4</v>
      </c>
      <c r="N436" s="235">
        <f t="shared" ref="N436:N497" si="105">SUM(O436-M436)</f>
        <v>0</v>
      </c>
      <c r="O436" s="236">
        <f>SUM('прил3 '!Q473)</f>
        <v>9798.4</v>
      </c>
      <c r="P436" s="236">
        <f>SUM('прил3 '!R473)</f>
        <v>0</v>
      </c>
      <c r="Q436" s="236">
        <f>SUM('прил3 '!S473)</f>
        <v>9798.4</v>
      </c>
      <c r="R436" s="235" t="e">
        <f>SUM(#REF!-Q436)</f>
        <v>#REF!</v>
      </c>
      <c r="S436" s="236">
        <f>SUM('прил3 '!U473)</f>
        <v>9798.4</v>
      </c>
      <c r="T436" s="235">
        <f t="shared" si="103"/>
        <v>7315.0000000000018</v>
      </c>
      <c r="U436" s="236">
        <f>SUM('прил3 '!W473)</f>
        <v>17113.400000000001</v>
      </c>
      <c r="V436" s="235">
        <f t="shared" si="102"/>
        <v>0</v>
      </c>
      <c r="W436" s="236">
        <f>SUM('прил3 '!Y473)</f>
        <v>17113.400000000001</v>
      </c>
      <c r="X436" s="235" t="e">
        <f>SUM(#REF!-W436)</f>
        <v>#REF!</v>
      </c>
      <c r="Y436" s="236">
        <f>SUM('прил3 '!AA473)</f>
        <v>17113.400000000001</v>
      </c>
      <c r="Z436" s="235">
        <f t="shared" si="99"/>
        <v>0</v>
      </c>
      <c r="AA436" s="236">
        <f>SUM('прил3 '!AC473)</f>
        <v>17113.400000000001</v>
      </c>
      <c r="AB436" s="236">
        <f>SUM('прил3 '!AD473)</f>
        <v>0</v>
      </c>
      <c r="AC436" s="200">
        <f>SUM('прил3 '!AE473)</f>
        <v>16710.900000000001</v>
      </c>
      <c r="AD436" s="351">
        <f>SUM('прил3 '!AF473)</f>
        <v>16710.900000000001</v>
      </c>
      <c r="AE436" s="349">
        <f t="shared" si="98"/>
        <v>100</v>
      </c>
    </row>
    <row r="437" spans="1:31" ht="25.5">
      <c r="A437" s="49" t="s">
        <v>339</v>
      </c>
      <c r="B437" s="258"/>
      <c r="C437" s="78"/>
      <c r="D437" s="72" t="s">
        <v>340</v>
      </c>
      <c r="E437" s="257"/>
      <c r="F437" s="257"/>
      <c r="G437" s="200">
        <f>G438</f>
        <v>849.2</v>
      </c>
      <c r="H437" s="36">
        <f t="shared" si="97"/>
        <v>-598</v>
      </c>
      <c r="I437" s="200">
        <f>I438</f>
        <v>251.20000000000005</v>
      </c>
      <c r="J437" s="36">
        <f t="shared" si="96"/>
        <v>-155.80000000000004</v>
      </c>
      <c r="K437" s="200">
        <f>K438</f>
        <v>95.4</v>
      </c>
      <c r="L437" s="36">
        <f t="shared" si="104"/>
        <v>0</v>
      </c>
      <c r="M437" s="236">
        <f>M438</f>
        <v>95.4</v>
      </c>
      <c r="N437" s="235">
        <f t="shared" si="105"/>
        <v>0</v>
      </c>
      <c r="O437" s="236">
        <f>O438</f>
        <v>95.4</v>
      </c>
      <c r="P437" s="236">
        <f>P438</f>
        <v>0</v>
      </c>
      <c r="Q437" s="236">
        <f>Q438</f>
        <v>95.4</v>
      </c>
      <c r="R437" s="235" t="e">
        <f>SUM(#REF!-Q437)</f>
        <v>#REF!</v>
      </c>
      <c r="S437" s="236">
        <f>S438</f>
        <v>95.4</v>
      </c>
      <c r="T437" s="235">
        <f t="shared" si="103"/>
        <v>0</v>
      </c>
      <c r="U437" s="236">
        <f>U438</f>
        <v>95.4</v>
      </c>
      <c r="V437" s="235">
        <f t="shared" si="102"/>
        <v>0</v>
      </c>
      <c r="W437" s="236">
        <f>W438</f>
        <v>95.4</v>
      </c>
      <c r="X437" s="235" t="e">
        <f>SUM(#REF!-W437)</f>
        <v>#REF!</v>
      </c>
      <c r="Y437" s="236">
        <f>Y438</f>
        <v>95.4</v>
      </c>
      <c r="Z437" s="235">
        <f t="shared" si="99"/>
        <v>0</v>
      </c>
      <c r="AA437" s="236">
        <f>AA438</f>
        <v>95.4</v>
      </c>
      <c r="AB437" s="236">
        <f>AB438</f>
        <v>0</v>
      </c>
      <c r="AC437" s="200">
        <f>AC438</f>
        <v>23.2</v>
      </c>
      <c r="AD437" s="351">
        <f>AD438</f>
        <v>23.2</v>
      </c>
      <c r="AE437" s="349">
        <f t="shared" si="98"/>
        <v>100</v>
      </c>
    </row>
    <row r="438" spans="1:31" ht="25.5">
      <c r="A438" s="32" t="s">
        <v>341</v>
      </c>
      <c r="B438" s="258"/>
      <c r="C438" s="78"/>
      <c r="D438" s="72" t="s">
        <v>342</v>
      </c>
      <c r="E438" s="257"/>
      <c r="F438" s="257"/>
      <c r="G438" s="200">
        <f>SUM('прил3 '!I475)</f>
        <v>849.2</v>
      </c>
      <c r="H438" s="36">
        <f t="shared" si="97"/>
        <v>-598</v>
      </c>
      <c r="I438" s="200">
        <f>SUM('прил3 '!K475)</f>
        <v>251.20000000000005</v>
      </c>
      <c r="J438" s="36">
        <f t="shared" si="96"/>
        <v>-155.80000000000004</v>
      </c>
      <c r="K438" s="200">
        <f>SUM('прил3 '!M475)</f>
        <v>95.4</v>
      </c>
      <c r="L438" s="36">
        <f t="shared" si="104"/>
        <v>0</v>
      </c>
      <c r="M438" s="236">
        <f>SUM('прил3 '!O475)</f>
        <v>95.4</v>
      </c>
      <c r="N438" s="235">
        <f t="shared" si="105"/>
        <v>0</v>
      </c>
      <c r="O438" s="236">
        <f>SUM('прил3 '!Q475)</f>
        <v>95.4</v>
      </c>
      <c r="P438" s="236">
        <f>SUM('прил3 '!R475)</f>
        <v>0</v>
      </c>
      <c r="Q438" s="236">
        <f>SUM('прил3 '!S475)</f>
        <v>95.4</v>
      </c>
      <c r="R438" s="235" t="e">
        <f>SUM(#REF!-Q438)</f>
        <v>#REF!</v>
      </c>
      <c r="S438" s="236">
        <f>SUM('прил3 '!U475)</f>
        <v>95.4</v>
      </c>
      <c r="T438" s="235">
        <f t="shared" si="103"/>
        <v>0</v>
      </c>
      <c r="U438" s="236">
        <f>SUM('прил3 '!W475)</f>
        <v>95.4</v>
      </c>
      <c r="V438" s="235">
        <f t="shared" si="102"/>
        <v>0</v>
      </c>
      <c r="W438" s="236">
        <f>SUM('прил3 '!Y475)</f>
        <v>95.4</v>
      </c>
      <c r="X438" s="235" t="e">
        <f>SUM(#REF!-W438)</f>
        <v>#REF!</v>
      </c>
      <c r="Y438" s="236">
        <f>SUM('прил3 '!AA475)</f>
        <v>95.4</v>
      </c>
      <c r="Z438" s="235">
        <f t="shared" si="99"/>
        <v>0</v>
      </c>
      <c r="AA438" s="236">
        <f>SUM('прил3 '!AC475)</f>
        <v>95.4</v>
      </c>
      <c r="AB438" s="236">
        <f>SUM('прил3 '!AD475)</f>
        <v>0</v>
      </c>
      <c r="AC438" s="200">
        <f>SUM('прил3 '!AE475)</f>
        <v>23.2</v>
      </c>
      <c r="AD438" s="351">
        <f>SUM('прил3 '!AF475)</f>
        <v>23.2</v>
      </c>
      <c r="AE438" s="349">
        <f t="shared" si="98"/>
        <v>100</v>
      </c>
    </row>
    <row r="439" spans="1:31" ht="25.5">
      <c r="A439" s="39" t="s">
        <v>616</v>
      </c>
      <c r="B439" s="258"/>
      <c r="C439" s="78"/>
      <c r="D439" s="72" t="s">
        <v>455</v>
      </c>
      <c r="E439" s="257"/>
      <c r="F439" s="257"/>
      <c r="G439" s="200"/>
      <c r="H439" s="36"/>
      <c r="I439" s="200">
        <f>SUM(I440)</f>
        <v>32598</v>
      </c>
      <c r="J439" s="36">
        <f t="shared" si="96"/>
        <v>13758.300000000003</v>
      </c>
      <c r="K439" s="200">
        <f>SUM(K440)</f>
        <v>46356.3</v>
      </c>
      <c r="L439" s="36">
        <f t="shared" si="104"/>
        <v>0</v>
      </c>
      <c r="M439" s="236">
        <f>SUM(M440)</f>
        <v>46356.3</v>
      </c>
      <c r="N439" s="235">
        <f t="shared" si="105"/>
        <v>0</v>
      </c>
      <c r="O439" s="236">
        <f>SUM(O440)</f>
        <v>46356.3</v>
      </c>
      <c r="P439" s="236">
        <f>SUM(P440)</f>
        <v>0</v>
      </c>
      <c r="Q439" s="236">
        <f>SUM(Q440)</f>
        <v>46356.3</v>
      </c>
      <c r="R439" s="235" t="e">
        <f>SUM(#REF!-Q439)</f>
        <v>#REF!</v>
      </c>
      <c r="S439" s="236">
        <f>SUM(S440)</f>
        <v>46356.3</v>
      </c>
      <c r="T439" s="235">
        <f t="shared" si="103"/>
        <v>14915.799999999996</v>
      </c>
      <c r="U439" s="236">
        <f>SUM(U440)</f>
        <v>61272.1</v>
      </c>
      <c r="V439" s="235">
        <f t="shared" si="102"/>
        <v>0</v>
      </c>
      <c r="W439" s="236">
        <f>SUM(W440)</f>
        <v>61272.1</v>
      </c>
      <c r="X439" s="235" t="e">
        <f>SUM(#REF!-W439)</f>
        <v>#REF!</v>
      </c>
      <c r="Y439" s="236">
        <f>SUM(Y440)</f>
        <v>61272.1</v>
      </c>
      <c r="Z439" s="235">
        <f t="shared" si="99"/>
        <v>5119.0999999999985</v>
      </c>
      <c r="AA439" s="236">
        <f>SUM(AA440)</f>
        <v>66391.199999999997</v>
      </c>
      <c r="AB439" s="236">
        <f>SUM(AB440)</f>
        <v>0</v>
      </c>
      <c r="AC439" s="200">
        <f>SUM(AC440)</f>
        <v>66866</v>
      </c>
      <c r="AD439" s="351">
        <f>SUM(AD440)</f>
        <v>66866</v>
      </c>
      <c r="AE439" s="349">
        <f t="shared" si="98"/>
        <v>100</v>
      </c>
    </row>
    <row r="440" spans="1:31">
      <c r="A440" s="39" t="s">
        <v>617</v>
      </c>
      <c r="B440" s="258"/>
      <c r="C440" s="78"/>
      <c r="D440" s="72" t="s">
        <v>618</v>
      </c>
      <c r="E440" s="257"/>
      <c r="F440" s="257"/>
      <c r="G440" s="200"/>
      <c r="H440" s="36"/>
      <c r="I440" s="200">
        <f>SUM('прил3 '!K477)</f>
        <v>32598</v>
      </c>
      <c r="J440" s="36">
        <f t="shared" si="96"/>
        <v>13758.300000000003</v>
      </c>
      <c r="K440" s="200">
        <f>SUM('прил3 '!M477)</f>
        <v>46356.3</v>
      </c>
      <c r="L440" s="36">
        <f t="shared" si="104"/>
        <v>0</v>
      </c>
      <c r="M440" s="236">
        <f>SUM('прил3 '!O477)</f>
        <v>46356.3</v>
      </c>
      <c r="N440" s="235">
        <f t="shared" si="105"/>
        <v>0</v>
      </c>
      <c r="O440" s="236">
        <f>SUM('прил3 '!Q477)</f>
        <v>46356.3</v>
      </c>
      <c r="P440" s="236">
        <f>SUM('прил3 '!R477)</f>
        <v>0</v>
      </c>
      <c r="Q440" s="236">
        <f>SUM('прил3 '!S477)</f>
        <v>46356.3</v>
      </c>
      <c r="R440" s="235" t="e">
        <f>SUM(#REF!-Q440)</f>
        <v>#REF!</v>
      </c>
      <c r="S440" s="236">
        <f>SUM('прил3 '!U477)</f>
        <v>46356.3</v>
      </c>
      <c r="T440" s="235">
        <f t="shared" si="103"/>
        <v>14915.799999999996</v>
      </c>
      <c r="U440" s="236">
        <f>SUM('прил3 '!W477)</f>
        <v>61272.1</v>
      </c>
      <c r="V440" s="235">
        <f t="shared" si="102"/>
        <v>0</v>
      </c>
      <c r="W440" s="236">
        <f>SUM('прил3 '!Y477)</f>
        <v>61272.1</v>
      </c>
      <c r="X440" s="235" t="e">
        <f>SUM(#REF!-W440)</f>
        <v>#REF!</v>
      </c>
      <c r="Y440" s="236">
        <f>SUM('прил3 '!AA477)</f>
        <v>61272.1</v>
      </c>
      <c r="Z440" s="235">
        <f t="shared" si="99"/>
        <v>5119.0999999999985</v>
      </c>
      <c r="AA440" s="236">
        <f>SUM('прил3 '!AC477)</f>
        <v>66391.199999999997</v>
      </c>
      <c r="AB440" s="236">
        <f>SUM('прил3 '!AD477)</f>
        <v>0</v>
      </c>
      <c r="AC440" s="200">
        <f>SUM('прил3 '!AE477)</f>
        <v>66866</v>
      </c>
      <c r="AD440" s="351">
        <f>SUM('прил3 '!AF477)</f>
        <v>66866</v>
      </c>
      <c r="AE440" s="349">
        <f t="shared" si="98"/>
        <v>100</v>
      </c>
    </row>
    <row r="441" spans="1:31" ht="38.25">
      <c r="A441" s="43" t="s">
        <v>162</v>
      </c>
      <c r="B441" s="258"/>
      <c r="C441" s="27" t="s">
        <v>163</v>
      </c>
      <c r="D441" s="72"/>
      <c r="E441" s="257"/>
      <c r="F441" s="257"/>
      <c r="G441" s="200">
        <f>G446+G442+G444</f>
        <v>1401.1</v>
      </c>
      <c r="H441" s="36">
        <f t="shared" si="97"/>
        <v>0</v>
      </c>
      <c r="I441" s="200">
        <f>I446+I442+I444+I449</f>
        <v>1401.1</v>
      </c>
      <c r="J441" s="36">
        <f t="shared" si="96"/>
        <v>181.00000000000023</v>
      </c>
      <c r="K441" s="200">
        <f>K446+K442+K444+K449</f>
        <v>1582.1000000000001</v>
      </c>
      <c r="L441" s="36">
        <f t="shared" si="104"/>
        <v>157.79999999999995</v>
      </c>
      <c r="M441" s="236">
        <f>M446+M442+M444+M449</f>
        <v>1739.9</v>
      </c>
      <c r="N441" s="235">
        <f t="shared" si="105"/>
        <v>272.59999999999991</v>
      </c>
      <c r="O441" s="236">
        <f>O446+O442+O444+O449</f>
        <v>2012.5</v>
      </c>
      <c r="P441" s="236">
        <f>P446+P442+P444+P449</f>
        <v>0</v>
      </c>
      <c r="Q441" s="236">
        <f>Q446+Q442+Q444+Q449</f>
        <v>2012.5</v>
      </c>
      <c r="R441" s="235" t="e">
        <f>SUM(#REF!-Q441)</f>
        <v>#REF!</v>
      </c>
      <c r="S441" s="236">
        <f>S446+S442+S444+S449</f>
        <v>1028.5</v>
      </c>
      <c r="T441" s="235">
        <f t="shared" si="103"/>
        <v>0</v>
      </c>
      <c r="U441" s="236">
        <f>U446+U442+U444+U449</f>
        <v>1028.5</v>
      </c>
      <c r="V441" s="235">
        <f t="shared" si="102"/>
        <v>0</v>
      </c>
      <c r="W441" s="236">
        <f>W446+W442+W444+W449</f>
        <v>1028.5</v>
      </c>
      <c r="X441" s="235" t="e">
        <f>SUM(#REF!-W441)</f>
        <v>#REF!</v>
      </c>
      <c r="Y441" s="236">
        <f>Y446+Y442+Y444+Y449</f>
        <v>1028.5</v>
      </c>
      <c r="Z441" s="235">
        <f t="shared" si="99"/>
        <v>0</v>
      </c>
      <c r="AA441" s="236">
        <f>AA446+AA442+AA444+AA449</f>
        <v>1028.5</v>
      </c>
      <c r="AB441" s="236">
        <f>AB446+AB442+AB444+AB449</f>
        <v>0</v>
      </c>
      <c r="AC441" s="200">
        <f>AC446+AC442+AC444+AC449</f>
        <v>1028.5</v>
      </c>
      <c r="AD441" s="351">
        <f>AD446+AD442+AD444+AD449</f>
        <v>1028.5</v>
      </c>
      <c r="AE441" s="349">
        <f t="shared" si="98"/>
        <v>100</v>
      </c>
    </row>
    <row r="442" spans="1:31" ht="51">
      <c r="A442" s="43" t="s">
        <v>352</v>
      </c>
      <c r="B442" s="258"/>
      <c r="C442" s="27"/>
      <c r="D442" s="72" t="s">
        <v>335</v>
      </c>
      <c r="E442" s="257"/>
      <c r="F442" s="257"/>
      <c r="G442" s="200">
        <f>G443</f>
        <v>728</v>
      </c>
      <c r="H442" s="36">
        <f t="shared" si="97"/>
        <v>-429.5</v>
      </c>
      <c r="I442" s="200">
        <f>I443</f>
        <v>298.5</v>
      </c>
      <c r="J442" s="36">
        <f t="shared" ref="J442:J511" si="106">SUM(K442-I442)</f>
        <v>-108.1</v>
      </c>
      <c r="K442" s="200">
        <f>K443</f>
        <v>190.4</v>
      </c>
      <c r="L442" s="36">
        <f t="shared" si="104"/>
        <v>155.70000000000002</v>
      </c>
      <c r="M442" s="236">
        <f>M443</f>
        <v>346.1</v>
      </c>
      <c r="N442" s="235">
        <f t="shared" si="105"/>
        <v>130</v>
      </c>
      <c r="O442" s="236">
        <f>O443</f>
        <v>476.1</v>
      </c>
      <c r="P442" s="236">
        <f>P443</f>
        <v>0</v>
      </c>
      <c r="Q442" s="236">
        <f>Q443</f>
        <v>476.1</v>
      </c>
      <c r="R442" s="235" t="e">
        <f>SUM(#REF!-Q442)</f>
        <v>#REF!</v>
      </c>
      <c r="S442" s="236">
        <f>S443</f>
        <v>363</v>
      </c>
      <c r="T442" s="235">
        <f t="shared" si="103"/>
        <v>0</v>
      </c>
      <c r="U442" s="236">
        <f>U443</f>
        <v>363</v>
      </c>
      <c r="V442" s="235">
        <f t="shared" si="102"/>
        <v>0</v>
      </c>
      <c r="W442" s="236">
        <f>W443</f>
        <v>363</v>
      </c>
      <c r="X442" s="235" t="e">
        <f>SUM(#REF!-W442)</f>
        <v>#REF!</v>
      </c>
      <c r="Y442" s="236">
        <f>Y443</f>
        <v>363</v>
      </c>
      <c r="Z442" s="235">
        <f t="shared" si="99"/>
        <v>0</v>
      </c>
      <c r="AA442" s="236">
        <f>AA443</f>
        <v>363</v>
      </c>
      <c r="AB442" s="236">
        <f>AB443</f>
        <v>0</v>
      </c>
      <c r="AC442" s="200">
        <f>AC443</f>
        <v>363</v>
      </c>
      <c r="AD442" s="351">
        <f>AD443</f>
        <v>363</v>
      </c>
      <c r="AE442" s="349">
        <f t="shared" si="98"/>
        <v>100</v>
      </c>
    </row>
    <row r="443" spans="1:31">
      <c r="A443" s="46" t="s">
        <v>16</v>
      </c>
      <c r="B443" s="258"/>
      <c r="C443" s="27"/>
      <c r="D443" s="72" t="s">
        <v>17</v>
      </c>
      <c r="E443" s="257"/>
      <c r="F443" s="257"/>
      <c r="G443" s="200">
        <f>SUM('прил3 '!I480)</f>
        <v>728</v>
      </c>
      <c r="H443" s="36">
        <f t="shared" si="97"/>
        <v>-429.5</v>
      </c>
      <c r="I443" s="200">
        <f>SUM('прил3 '!K480)</f>
        <v>298.5</v>
      </c>
      <c r="J443" s="36">
        <f t="shared" si="106"/>
        <v>-108.1</v>
      </c>
      <c r="K443" s="200">
        <f>SUM('прил3 '!M480)</f>
        <v>190.4</v>
      </c>
      <c r="L443" s="36">
        <f t="shared" si="104"/>
        <v>155.70000000000002</v>
      </c>
      <c r="M443" s="236">
        <f>SUM('прил3 '!O480)</f>
        <v>346.1</v>
      </c>
      <c r="N443" s="235">
        <f t="shared" si="105"/>
        <v>130</v>
      </c>
      <c r="O443" s="236">
        <f>SUM('прил3 '!Q480)</f>
        <v>476.1</v>
      </c>
      <c r="P443" s="236">
        <f>SUM('прил3 '!R480)</f>
        <v>0</v>
      </c>
      <c r="Q443" s="236">
        <f>SUM('прил3 '!S480)</f>
        <v>476.1</v>
      </c>
      <c r="R443" s="235" t="e">
        <f>SUM(#REF!-Q443)</f>
        <v>#REF!</v>
      </c>
      <c r="S443" s="236">
        <f>SUM('прил3 '!U480)</f>
        <v>363</v>
      </c>
      <c r="T443" s="235">
        <f t="shared" si="103"/>
        <v>0</v>
      </c>
      <c r="U443" s="236">
        <f>SUM('прил3 '!W480)</f>
        <v>363</v>
      </c>
      <c r="V443" s="235">
        <f t="shared" si="102"/>
        <v>0</v>
      </c>
      <c r="W443" s="236">
        <f>SUM('прил3 '!Y480)</f>
        <v>363</v>
      </c>
      <c r="X443" s="235" t="e">
        <f>SUM(#REF!-W443)</f>
        <v>#REF!</v>
      </c>
      <c r="Y443" s="236">
        <f>SUM('прил3 '!AA480)</f>
        <v>363</v>
      </c>
      <c r="Z443" s="235">
        <f t="shared" si="99"/>
        <v>0</v>
      </c>
      <c r="AA443" s="236">
        <f>SUM('прил3 '!AC480)</f>
        <v>363</v>
      </c>
      <c r="AB443" s="236">
        <f>SUM('прил3 '!AD480)</f>
        <v>0</v>
      </c>
      <c r="AC443" s="200">
        <f>SUM('прил3 '!AE480)</f>
        <v>363</v>
      </c>
      <c r="AD443" s="351">
        <f>SUM('прил3 '!AF480)</f>
        <v>363</v>
      </c>
      <c r="AE443" s="349">
        <f t="shared" si="98"/>
        <v>100</v>
      </c>
    </row>
    <row r="444" spans="1:31" ht="25.5">
      <c r="A444" s="49" t="s">
        <v>339</v>
      </c>
      <c r="B444" s="258"/>
      <c r="C444" s="27"/>
      <c r="D444" s="72" t="s">
        <v>340</v>
      </c>
      <c r="E444" s="257"/>
      <c r="F444" s="257"/>
      <c r="G444" s="200">
        <f>G445</f>
        <v>673.1</v>
      </c>
      <c r="H444" s="36">
        <f t="shared" si="97"/>
        <v>-398</v>
      </c>
      <c r="I444" s="200">
        <f>I445</f>
        <v>275.10000000000002</v>
      </c>
      <c r="J444" s="36">
        <f t="shared" si="106"/>
        <v>-173.3</v>
      </c>
      <c r="K444" s="200">
        <f>K445</f>
        <v>101.8</v>
      </c>
      <c r="L444" s="36">
        <f t="shared" si="104"/>
        <v>0</v>
      </c>
      <c r="M444" s="236">
        <f>M445</f>
        <v>101.8</v>
      </c>
      <c r="N444" s="235">
        <f t="shared" si="105"/>
        <v>0</v>
      </c>
      <c r="O444" s="236">
        <f>O445</f>
        <v>101.8</v>
      </c>
      <c r="P444" s="236">
        <f>P445</f>
        <v>0</v>
      </c>
      <c r="Q444" s="236">
        <f>Q445</f>
        <v>101.8</v>
      </c>
      <c r="R444" s="235" t="e">
        <f>SUM(#REF!-Q444)</f>
        <v>#REF!</v>
      </c>
      <c r="S444" s="236">
        <f>S445</f>
        <v>2.8</v>
      </c>
      <c r="T444" s="235">
        <f t="shared" si="103"/>
        <v>0</v>
      </c>
      <c r="U444" s="236">
        <f>U445</f>
        <v>2.8</v>
      </c>
      <c r="V444" s="235">
        <f t="shared" si="102"/>
        <v>0</v>
      </c>
      <c r="W444" s="236">
        <f>W445</f>
        <v>2.8</v>
      </c>
      <c r="X444" s="235" t="e">
        <f>SUM(#REF!-W444)</f>
        <v>#REF!</v>
      </c>
      <c r="Y444" s="236">
        <f>Y445</f>
        <v>2.8</v>
      </c>
      <c r="Z444" s="235">
        <f t="shared" si="99"/>
        <v>0</v>
      </c>
      <c r="AA444" s="236">
        <f>AA445</f>
        <v>2.8</v>
      </c>
      <c r="AB444" s="236">
        <f>AB445</f>
        <v>0</v>
      </c>
      <c r="AC444" s="200">
        <f>AC445</f>
        <v>2.8</v>
      </c>
      <c r="AD444" s="351">
        <f>AD445</f>
        <v>2.8</v>
      </c>
      <c r="AE444" s="349">
        <f t="shared" si="98"/>
        <v>100</v>
      </c>
    </row>
    <row r="445" spans="1:31" ht="25.5">
      <c r="A445" s="32" t="s">
        <v>341</v>
      </c>
      <c r="B445" s="258"/>
      <c r="C445" s="27"/>
      <c r="D445" s="72" t="s">
        <v>342</v>
      </c>
      <c r="E445" s="257"/>
      <c r="F445" s="257"/>
      <c r="G445" s="200">
        <f>SUM('прил3 '!I482)</f>
        <v>673.1</v>
      </c>
      <c r="H445" s="36">
        <f t="shared" si="97"/>
        <v>-398</v>
      </c>
      <c r="I445" s="200">
        <f>SUM('прил3 '!K482)</f>
        <v>275.10000000000002</v>
      </c>
      <c r="J445" s="36">
        <f t="shared" si="106"/>
        <v>-173.3</v>
      </c>
      <c r="K445" s="200">
        <f>SUM('прил3 '!M482)</f>
        <v>101.8</v>
      </c>
      <c r="L445" s="36">
        <f t="shared" si="104"/>
        <v>0</v>
      </c>
      <c r="M445" s="236">
        <f>SUM('прил3 '!O482)</f>
        <v>101.8</v>
      </c>
      <c r="N445" s="235">
        <f t="shared" si="105"/>
        <v>0</v>
      </c>
      <c r="O445" s="236">
        <f>SUM('прил3 '!Q482)</f>
        <v>101.8</v>
      </c>
      <c r="P445" s="236">
        <f>SUM('прил3 '!R482)</f>
        <v>0</v>
      </c>
      <c r="Q445" s="236">
        <f>SUM('прил3 '!S482)</f>
        <v>101.8</v>
      </c>
      <c r="R445" s="235" t="e">
        <f>SUM(#REF!-Q445)</f>
        <v>#REF!</v>
      </c>
      <c r="S445" s="236">
        <f>SUM('прил3 '!U482)</f>
        <v>2.8</v>
      </c>
      <c r="T445" s="235">
        <f t="shared" si="103"/>
        <v>0</v>
      </c>
      <c r="U445" s="236">
        <f>SUM('прил3 '!W482)</f>
        <v>2.8</v>
      </c>
      <c r="V445" s="235">
        <f t="shared" si="102"/>
        <v>0</v>
      </c>
      <c r="W445" s="236">
        <f>SUM('прил3 '!Y482)</f>
        <v>2.8</v>
      </c>
      <c r="X445" s="235" t="e">
        <f>SUM(#REF!-W445)</f>
        <v>#REF!</v>
      </c>
      <c r="Y445" s="236">
        <f>SUM('прил3 '!AA482)</f>
        <v>2.8</v>
      </c>
      <c r="Z445" s="235">
        <f t="shared" si="99"/>
        <v>0</v>
      </c>
      <c r="AA445" s="236">
        <f>SUM('прил3 '!AC482)</f>
        <v>2.8</v>
      </c>
      <c r="AB445" s="236">
        <f>SUM('прил3 '!AD482)</f>
        <v>0</v>
      </c>
      <c r="AC445" s="200">
        <f>SUM('прил3 '!AE482)</f>
        <v>2.8</v>
      </c>
      <c r="AD445" s="351">
        <f>SUM('прил3 '!AF482)</f>
        <v>2.8</v>
      </c>
      <c r="AE445" s="349">
        <f t="shared" si="98"/>
        <v>100</v>
      </c>
    </row>
    <row r="446" spans="1:31">
      <c r="A446" s="49" t="s">
        <v>354</v>
      </c>
      <c r="B446" s="258"/>
      <c r="C446" s="27"/>
      <c r="D446" s="72" t="s">
        <v>355</v>
      </c>
      <c r="E446" s="257"/>
      <c r="F446" s="257"/>
      <c r="G446" s="37">
        <f>G448+G447</f>
        <v>0</v>
      </c>
      <c r="H446" s="36">
        <f t="shared" si="97"/>
        <v>0</v>
      </c>
      <c r="I446" s="37">
        <f>I448+I447</f>
        <v>0</v>
      </c>
      <c r="J446" s="36">
        <f t="shared" si="106"/>
        <v>1</v>
      </c>
      <c r="K446" s="37">
        <f>K448+K447</f>
        <v>1</v>
      </c>
      <c r="L446" s="36">
        <f t="shared" si="104"/>
        <v>2.1</v>
      </c>
      <c r="M446" s="236">
        <f>M448+M447</f>
        <v>3.1</v>
      </c>
      <c r="N446" s="235">
        <f t="shared" si="105"/>
        <v>18</v>
      </c>
      <c r="O446" s="236">
        <f>O448+O447</f>
        <v>21.1</v>
      </c>
      <c r="P446" s="236">
        <f>P448+P447</f>
        <v>0</v>
      </c>
      <c r="Q446" s="236">
        <f>Q448+Q447</f>
        <v>21.1</v>
      </c>
      <c r="R446" s="235" t="e">
        <f>SUM(#REF!-Q446)</f>
        <v>#REF!</v>
      </c>
      <c r="S446" s="236">
        <f>S448+S447</f>
        <v>5.4</v>
      </c>
      <c r="T446" s="235">
        <f t="shared" si="103"/>
        <v>0</v>
      </c>
      <c r="U446" s="236">
        <f>U448+U447</f>
        <v>5.4</v>
      </c>
      <c r="V446" s="235">
        <f t="shared" si="102"/>
        <v>0</v>
      </c>
      <c r="W446" s="236">
        <f>W448+W447</f>
        <v>5.4</v>
      </c>
      <c r="X446" s="235" t="e">
        <f>SUM(#REF!-W446)</f>
        <v>#REF!</v>
      </c>
      <c r="Y446" s="236">
        <f>Y448+Y447</f>
        <v>5.4</v>
      </c>
      <c r="Z446" s="235">
        <f t="shared" si="99"/>
        <v>0</v>
      </c>
      <c r="AA446" s="236">
        <f>AA448+AA447</f>
        <v>5.4</v>
      </c>
      <c r="AB446" s="236">
        <f>AB448+AB447</f>
        <v>0</v>
      </c>
      <c r="AC446" s="200">
        <f>AC448+AC447</f>
        <v>5.4</v>
      </c>
      <c r="AD446" s="351">
        <f>AD448+AD447</f>
        <v>5.4</v>
      </c>
      <c r="AE446" s="349">
        <f t="shared" si="98"/>
        <v>100</v>
      </c>
    </row>
    <row r="447" spans="1:31">
      <c r="A447" s="45" t="s">
        <v>503</v>
      </c>
      <c r="B447" s="258"/>
      <c r="C447" s="27"/>
      <c r="D447" s="72" t="s">
        <v>60</v>
      </c>
      <c r="E447" s="257"/>
      <c r="F447" s="257"/>
      <c r="G447" s="37">
        <v>0</v>
      </c>
      <c r="H447" s="36">
        <f t="shared" si="97"/>
        <v>0</v>
      </c>
      <c r="I447" s="37">
        <v>0</v>
      </c>
      <c r="J447" s="36">
        <f t="shared" si="106"/>
        <v>0</v>
      </c>
      <c r="K447" s="37">
        <v>0</v>
      </c>
      <c r="L447" s="36">
        <f t="shared" si="104"/>
        <v>0</v>
      </c>
      <c r="M447" s="236">
        <v>0</v>
      </c>
      <c r="N447" s="235">
        <f t="shared" si="105"/>
        <v>5</v>
      </c>
      <c r="O447" s="236">
        <f>SUM('прил3 '!Q484)</f>
        <v>5</v>
      </c>
      <c r="P447" s="236">
        <f>SUM('прил3 '!R484)</f>
        <v>0</v>
      </c>
      <c r="Q447" s="236">
        <f>SUM('прил3 '!S484)</f>
        <v>5</v>
      </c>
      <c r="R447" s="235" t="e">
        <f>SUM(#REF!-Q447)</f>
        <v>#REF!</v>
      </c>
      <c r="S447" s="236">
        <f>SUM('прил3 '!U484)</f>
        <v>1</v>
      </c>
      <c r="T447" s="235">
        <f t="shared" si="103"/>
        <v>0</v>
      </c>
      <c r="U447" s="236">
        <f>SUM('прил3 '!W484)</f>
        <v>1</v>
      </c>
      <c r="V447" s="235">
        <f t="shared" si="102"/>
        <v>0</v>
      </c>
      <c r="W447" s="236">
        <f>SUM('прил3 '!Y484)</f>
        <v>1</v>
      </c>
      <c r="X447" s="235" t="e">
        <f>SUM(#REF!-W447)</f>
        <v>#REF!</v>
      </c>
      <c r="Y447" s="236">
        <f>SUM('прил3 '!AA484)</f>
        <v>1</v>
      </c>
      <c r="Z447" s="235">
        <f t="shared" si="99"/>
        <v>0</v>
      </c>
      <c r="AA447" s="236">
        <f>SUM('прил3 '!AC484)</f>
        <v>1</v>
      </c>
      <c r="AB447" s="236">
        <f>SUM('прил3 '!AD484)</f>
        <v>0</v>
      </c>
      <c r="AC447" s="200">
        <f>SUM('прил3 '!AE484)</f>
        <v>1</v>
      </c>
      <c r="AD447" s="351">
        <f>SUM('прил3 '!AF484)</f>
        <v>1</v>
      </c>
      <c r="AE447" s="349">
        <f t="shared" si="98"/>
        <v>100</v>
      </c>
    </row>
    <row r="448" spans="1:31">
      <c r="A448" s="32" t="s">
        <v>356</v>
      </c>
      <c r="B448" s="258"/>
      <c r="C448" s="27"/>
      <c r="D448" s="72" t="s">
        <v>0</v>
      </c>
      <c r="E448" s="257"/>
      <c r="F448" s="257"/>
      <c r="G448" s="37">
        <v>0</v>
      </c>
      <c r="H448" s="36">
        <f t="shared" si="97"/>
        <v>0</v>
      </c>
      <c r="I448" s="37">
        <v>0</v>
      </c>
      <c r="J448" s="36">
        <f t="shared" si="106"/>
        <v>1</v>
      </c>
      <c r="K448" s="37">
        <f>SUM('прил3 '!M485)</f>
        <v>1</v>
      </c>
      <c r="L448" s="36">
        <f t="shared" si="104"/>
        <v>2.1</v>
      </c>
      <c r="M448" s="236">
        <f>SUM('прил3 '!O485)</f>
        <v>3.1</v>
      </c>
      <c r="N448" s="235">
        <f t="shared" si="105"/>
        <v>13.000000000000002</v>
      </c>
      <c r="O448" s="236">
        <f>SUM('прил3 '!Q485)</f>
        <v>16.100000000000001</v>
      </c>
      <c r="P448" s="236">
        <f>SUM('прил3 '!R485)</f>
        <v>0</v>
      </c>
      <c r="Q448" s="236">
        <f>SUM('прил3 '!S485)</f>
        <v>16.100000000000001</v>
      </c>
      <c r="R448" s="235" t="e">
        <f>SUM(#REF!-Q448)</f>
        <v>#REF!</v>
      </c>
      <c r="S448" s="236">
        <f>SUM('прил3 '!U485)</f>
        <v>4.4000000000000004</v>
      </c>
      <c r="T448" s="235">
        <f t="shared" si="103"/>
        <v>0</v>
      </c>
      <c r="U448" s="236">
        <f>SUM('прил3 '!W485)</f>
        <v>4.4000000000000004</v>
      </c>
      <c r="V448" s="235">
        <f t="shared" si="102"/>
        <v>0</v>
      </c>
      <c r="W448" s="236">
        <f>SUM('прил3 '!Y485)</f>
        <v>4.4000000000000004</v>
      </c>
      <c r="X448" s="235" t="e">
        <f>SUM(#REF!-W448)</f>
        <v>#REF!</v>
      </c>
      <c r="Y448" s="236">
        <f>SUM('прил3 '!AA485)</f>
        <v>4.4000000000000004</v>
      </c>
      <c r="Z448" s="235">
        <f t="shared" si="99"/>
        <v>0</v>
      </c>
      <c r="AA448" s="236">
        <f>SUM('прил3 '!AC485)</f>
        <v>4.4000000000000004</v>
      </c>
      <c r="AB448" s="236">
        <f>SUM('прил3 '!AD485)</f>
        <v>0</v>
      </c>
      <c r="AC448" s="200">
        <f>SUM('прил3 '!AE485)</f>
        <v>4.4000000000000004</v>
      </c>
      <c r="AD448" s="351">
        <f>SUM('прил3 '!AF485)</f>
        <v>4.4000000000000004</v>
      </c>
      <c r="AE448" s="349">
        <f t="shared" si="98"/>
        <v>100</v>
      </c>
    </row>
    <row r="449" spans="1:31" ht="25.5">
      <c r="A449" s="39" t="s">
        <v>616</v>
      </c>
      <c r="B449" s="258"/>
      <c r="C449" s="27"/>
      <c r="D449" s="72" t="s">
        <v>455</v>
      </c>
      <c r="E449" s="257"/>
      <c r="F449" s="257"/>
      <c r="G449" s="37"/>
      <c r="H449" s="36"/>
      <c r="I449" s="37">
        <f>SUM(I450)</f>
        <v>827.5</v>
      </c>
      <c r="J449" s="36">
        <f t="shared" si="106"/>
        <v>461.40000000000009</v>
      </c>
      <c r="K449" s="37">
        <f>SUM(K450)</f>
        <v>1288.9000000000001</v>
      </c>
      <c r="L449" s="36">
        <f t="shared" si="104"/>
        <v>0</v>
      </c>
      <c r="M449" s="236">
        <f>SUM(M450)</f>
        <v>1288.9000000000001</v>
      </c>
      <c r="N449" s="235">
        <f t="shared" si="105"/>
        <v>124.59999999999991</v>
      </c>
      <c r="O449" s="236">
        <f>SUM(O450)</f>
        <v>1413.5</v>
      </c>
      <c r="P449" s="236">
        <f>SUM(P450)</f>
        <v>0</v>
      </c>
      <c r="Q449" s="236">
        <f>SUM(Q450)</f>
        <v>1413.5</v>
      </c>
      <c r="R449" s="235" t="e">
        <f>SUM(#REF!-Q449)</f>
        <v>#REF!</v>
      </c>
      <c r="S449" s="236">
        <f>SUM(S450)</f>
        <v>657.3</v>
      </c>
      <c r="T449" s="235">
        <f t="shared" si="103"/>
        <v>0</v>
      </c>
      <c r="U449" s="236">
        <f>SUM(U450)</f>
        <v>657.3</v>
      </c>
      <c r="V449" s="235">
        <f t="shared" si="102"/>
        <v>0</v>
      </c>
      <c r="W449" s="236">
        <f>SUM(W450)</f>
        <v>657.3</v>
      </c>
      <c r="X449" s="235" t="e">
        <f>SUM(#REF!-W449)</f>
        <v>#REF!</v>
      </c>
      <c r="Y449" s="236">
        <f>SUM(Y450)</f>
        <v>657.3</v>
      </c>
      <c r="Z449" s="235">
        <f t="shared" si="99"/>
        <v>0</v>
      </c>
      <c r="AA449" s="236">
        <f>SUM(AA450)</f>
        <v>657.3</v>
      </c>
      <c r="AB449" s="236">
        <f>SUM(AB450)</f>
        <v>0</v>
      </c>
      <c r="AC449" s="200">
        <f>SUM(AC450)</f>
        <v>657.3</v>
      </c>
      <c r="AD449" s="351">
        <f>SUM(AD450)</f>
        <v>657.3</v>
      </c>
      <c r="AE449" s="349">
        <f t="shared" si="98"/>
        <v>100</v>
      </c>
    </row>
    <row r="450" spans="1:31">
      <c r="A450" s="39" t="s">
        <v>617</v>
      </c>
      <c r="B450" s="258"/>
      <c r="C450" s="27"/>
      <c r="D450" s="72" t="s">
        <v>618</v>
      </c>
      <c r="E450" s="257"/>
      <c r="F450" s="257"/>
      <c r="G450" s="37"/>
      <c r="H450" s="36"/>
      <c r="I450" s="37">
        <f>SUM('прил3 '!K487)</f>
        <v>827.5</v>
      </c>
      <c r="J450" s="36">
        <f t="shared" si="106"/>
        <v>461.40000000000009</v>
      </c>
      <c r="K450" s="37">
        <f>SUM('прил3 '!M487)</f>
        <v>1288.9000000000001</v>
      </c>
      <c r="L450" s="36">
        <f t="shared" si="104"/>
        <v>0</v>
      </c>
      <c r="M450" s="236">
        <f>SUM('прил3 '!O487)</f>
        <v>1288.9000000000001</v>
      </c>
      <c r="N450" s="235">
        <f t="shared" si="105"/>
        <v>124.59999999999991</v>
      </c>
      <c r="O450" s="236">
        <f>SUM('прил3 '!Q487)</f>
        <v>1413.5</v>
      </c>
      <c r="P450" s="236">
        <f>SUM('прил3 '!R487)</f>
        <v>0</v>
      </c>
      <c r="Q450" s="236">
        <f>SUM('прил3 '!S487)</f>
        <v>1413.5</v>
      </c>
      <c r="R450" s="235" t="e">
        <f>SUM(#REF!-Q450)</f>
        <v>#REF!</v>
      </c>
      <c r="S450" s="236">
        <f>SUM('прил3 '!U487)</f>
        <v>657.3</v>
      </c>
      <c r="T450" s="235">
        <f t="shared" si="103"/>
        <v>0</v>
      </c>
      <c r="U450" s="236">
        <f>SUM('прил3 '!W487)</f>
        <v>657.3</v>
      </c>
      <c r="V450" s="235">
        <f t="shared" si="102"/>
        <v>0</v>
      </c>
      <c r="W450" s="236">
        <f>SUM('прил3 '!Y487)</f>
        <v>657.3</v>
      </c>
      <c r="X450" s="235" t="e">
        <f>SUM(#REF!-W450)</f>
        <v>#REF!</v>
      </c>
      <c r="Y450" s="236">
        <f>SUM('прил3 '!AA487)</f>
        <v>657.3</v>
      </c>
      <c r="Z450" s="235">
        <f t="shared" si="99"/>
        <v>0</v>
      </c>
      <c r="AA450" s="236">
        <f>SUM('прил3 '!AC487)</f>
        <v>657.3</v>
      </c>
      <c r="AB450" s="236">
        <f>SUM('прил3 '!AD487)</f>
        <v>0</v>
      </c>
      <c r="AC450" s="200">
        <f>SUM('прил3 '!AE487)</f>
        <v>657.3</v>
      </c>
      <c r="AD450" s="351">
        <f>SUM('прил3 '!AF487)</f>
        <v>657.3</v>
      </c>
      <c r="AE450" s="349">
        <f t="shared" si="98"/>
        <v>100</v>
      </c>
    </row>
    <row r="451" spans="1:31" ht="0.75" customHeight="1">
      <c r="A451" s="32" t="s">
        <v>166</v>
      </c>
      <c r="B451" s="258"/>
      <c r="C451" s="27" t="s">
        <v>167</v>
      </c>
      <c r="D451" s="72"/>
      <c r="E451" s="257"/>
      <c r="F451" s="257"/>
      <c r="G451" s="37">
        <f t="shared" ref="G451:AD452" si="107">G452</f>
        <v>0</v>
      </c>
      <c r="H451" s="36">
        <f t="shared" si="97"/>
        <v>0</v>
      </c>
      <c r="I451" s="37">
        <f t="shared" si="107"/>
        <v>0</v>
      </c>
      <c r="J451" s="36">
        <f t="shared" si="106"/>
        <v>0</v>
      </c>
      <c r="K451" s="37">
        <f t="shared" si="107"/>
        <v>0</v>
      </c>
      <c r="L451" s="36">
        <f t="shared" si="104"/>
        <v>0</v>
      </c>
      <c r="M451" s="236">
        <f t="shared" si="107"/>
        <v>0</v>
      </c>
      <c r="N451" s="235">
        <f t="shared" si="105"/>
        <v>0</v>
      </c>
      <c r="O451" s="236">
        <f t="shared" si="107"/>
        <v>0</v>
      </c>
      <c r="P451" s="236">
        <f t="shared" si="107"/>
        <v>0</v>
      </c>
      <c r="Q451" s="236">
        <f t="shared" si="107"/>
        <v>0</v>
      </c>
      <c r="R451" s="235" t="e">
        <f>SUM(#REF!-Q451)</f>
        <v>#REF!</v>
      </c>
      <c r="S451" s="236">
        <f t="shared" si="107"/>
        <v>0</v>
      </c>
      <c r="T451" s="235">
        <f t="shared" si="103"/>
        <v>0</v>
      </c>
      <c r="U451" s="236">
        <f t="shared" si="107"/>
        <v>0</v>
      </c>
      <c r="V451" s="235">
        <f t="shared" si="102"/>
        <v>0</v>
      </c>
      <c r="W451" s="236">
        <f t="shared" si="107"/>
        <v>0</v>
      </c>
      <c r="X451" s="235" t="e">
        <f>SUM(#REF!-W451)</f>
        <v>#REF!</v>
      </c>
      <c r="Y451" s="236">
        <f t="shared" si="107"/>
        <v>0</v>
      </c>
      <c r="Z451" s="235">
        <f t="shared" si="99"/>
        <v>0</v>
      </c>
      <c r="AA451" s="236">
        <f t="shared" si="107"/>
        <v>0</v>
      </c>
      <c r="AB451" s="236">
        <f t="shared" si="107"/>
        <v>0</v>
      </c>
      <c r="AC451" s="200">
        <f t="shared" si="107"/>
        <v>0</v>
      </c>
      <c r="AD451" s="351">
        <f t="shared" si="107"/>
        <v>0</v>
      </c>
      <c r="AE451" s="349"/>
    </row>
    <row r="452" spans="1:31" ht="0.75" customHeight="1">
      <c r="A452" s="49" t="s">
        <v>339</v>
      </c>
      <c r="B452" s="258"/>
      <c r="C452" s="27"/>
      <c r="D452" s="72" t="s">
        <v>340</v>
      </c>
      <c r="E452" s="257"/>
      <c r="F452" s="257"/>
      <c r="G452" s="37">
        <f t="shared" si="107"/>
        <v>0</v>
      </c>
      <c r="H452" s="36">
        <f t="shared" si="97"/>
        <v>0</v>
      </c>
      <c r="I452" s="37">
        <f t="shared" si="107"/>
        <v>0</v>
      </c>
      <c r="J452" s="36">
        <f t="shared" si="106"/>
        <v>0</v>
      </c>
      <c r="K452" s="37">
        <f t="shared" si="107"/>
        <v>0</v>
      </c>
      <c r="L452" s="36">
        <f t="shared" si="104"/>
        <v>0</v>
      </c>
      <c r="M452" s="236">
        <f t="shared" si="107"/>
        <v>0</v>
      </c>
      <c r="N452" s="235">
        <f t="shared" si="105"/>
        <v>0</v>
      </c>
      <c r="O452" s="236">
        <f t="shared" si="107"/>
        <v>0</v>
      </c>
      <c r="P452" s="236">
        <f t="shared" si="107"/>
        <v>0</v>
      </c>
      <c r="Q452" s="236">
        <f t="shared" si="107"/>
        <v>0</v>
      </c>
      <c r="R452" s="235" t="e">
        <f>SUM(#REF!-Q452)</f>
        <v>#REF!</v>
      </c>
      <c r="S452" s="236">
        <f t="shared" si="107"/>
        <v>0</v>
      </c>
      <c r="T452" s="235">
        <f t="shared" si="103"/>
        <v>0</v>
      </c>
      <c r="U452" s="236">
        <f t="shared" si="107"/>
        <v>0</v>
      </c>
      <c r="V452" s="235">
        <f t="shared" si="102"/>
        <v>0</v>
      </c>
      <c r="W452" s="236">
        <f t="shared" si="107"/>
        <v>0</v>
      </c>
      <c r="X452" s="235" t="e">
        <f>SUM(#REF!-W452)</f>
        <v>#REF!</v>
      </c>
      <c r="Y452" s="236">
        <f t="shared" si="107"/>
        <v>0</v>
      </c>
      <c r="Z452" s="235">
        <f t="shared" si="99"/>
        <v>0</v>
      </c>
      <c r="AA452" s="236">
        <f t="shared" si="107"/>
        <v>0</v>
      </c>
      <c r="AB452" s="236">
        <f t="shared" si="107"/>
        <v>0</v>
      </c>
      <c r="AC452" s="200">
        <f t="shared" si="107"/>
        <v>0</v>
      </c>
      <c r="AD452" s="351">
        <f t="shared" si="107"/>
        <v>0</v>
      </c>
      <c r="AE452" s="349"/>
    </row>
    <row r="453" spans="1:31" ht="25.5" hidden="1">
      <c r="A453" s="32" t="s">
        <v>341</v>
      </c>
      <c r="B453" s="258"/>
      <c r="C453" s="27"/>
      <c r="D453" s="72" t="s">
        <v>342</v>
      </c>
      <c r="E453" s="257"/>
      <c r="F453" s="257"/>
      <c r="G453" s="37">
        <v>0</v>
      </c>
      <c r="H453" s="36">
        <f t="shared" si="97"/>
        <v>0</v>
      </c>
      <c r="I453" s="37">
        <v>0</v>
      </c>
      <c r="J453" s="36">
        <f t="shared" si="106"/>
        <v>0</v>
      </c>
      <c r="K453" s="37">
        <v>0</v>
      </c>
      <c r="L453" s="36">
        <f t="shared" si="104"/>
        <v>0</v>
      </c>
      <c r="M453" s="236">
        <v>0</v>
      </c>
      <c r="N453" s="235">
        <f t="shared" si="105"/>
        <v>0</v>
      </c>
      <c r="O453" s="236">
        <v>0</v>
      </c>
      <c r="P453" s="236">
        <v>0</v>
      </c>
      <c r="Q453" s="236">
        <v>0</v>
      </c>
      <c r="R453" s="235" t="e">
        <f>SUM(#REF!-Q453)</f>
        <v>#REF!</v>
      </c>
      <c r="S453" s="236">
        <v>0</v>
      </c>
      <c r="T453" s="235">
        <f t="shared" si="103"/>
        <v>0</v>
      </c>
      <c r="U453" s="236">
        <v>0</v>
      </c>
      <c r="V453" s="235">
        <f t="shared" si="102"/>
        <v>0</v>
      </c>
      <c r="W453" s="236">
        <v>0</v>
      </c>
      <c r="X453" s="235" t="e">
        <f>SUM(#REF!-W453)</f>
        <v>#REF!</v>
      </c>
      <c r="Y453" s="236">
        <v>0</v>
      </c>
      <c r="Z453" s="235">
        <f t="shared" si="99"/>
        <v>0</v>
      </c>
      <c r="AA453" s="236">
        <v>0</v>
      </c>
      <c r="AB453" s="236">
        <v>0</v>
      </c>
      <c r="AC453" s="200">
        <v>0</v>
      </c>
      <c r="AD453" s="351">
        <v>0</v>
      </c>
      <c r="AE453" s="349"/>
    </row>
    <row r="454" spans="1:31" hidden="1">
      <c r="A454" s="32" t="s">
        <v>168</v>
      </c>
      <c r="B454" s="258"/>
      <c r="C454" s="27" t="s">
        <v>169</v>
      </c>
      <c r="D454" s="72"/>
      <c r="E454" s="257"/>
      <c r="F454" s="257"/>
      <c r="G454" s="37">
        <f t="shared" ref="G454:AD455" si="108">G455</f>
        <v>0</v>
      </c>
      <c r="H454" s="36">
        <f t="shared" si="97"/>
        <v>0</v>
      </c>
      <c r="I454" s="37">
        <f t="shared" si="108"/>
        <v>0</v>
      </c>
      <c r="J454" s="36">
        <f t="shared" si="106"/>
        <v>0</v>
      </c>
      <c r="K454" s="37">
        <f t="shared" si="108"/>
        <v>0</v>
      </c>
      <c r="L454" s="36">
        <f t="shared" si="104"/>
        <v>0</v>
      </c>
      <c r="M454" s="236">
        <f t="shared" si="108"/>
        <v>0</v>
      </c>
      <c r="N454" s="235">
        <f t="shared" si="105"/>
        <v>0</v>
      </c>
      <c r="O454" s="236">
        <f t="shared" si="108"/>
        <v>0</v>
      </c>
      <c r="P454" s="236">
        <f t="shared" si="108"/>
        <v>0</v>
      </c>
      <c r="Q454" s="236">
        <f t="shared" si="108"/>
        <v>0</v>
      </c>
      <c r="R454" s="235" t="e">
        <f>SUM(#REF!-Q454)</f>
        <v>#REF!</v>
      </c>
      <c r="S454" s="236">
        <f t="shared" si="108"/>
        <v>0</v>
      </c>
      <c r="T454" s="235">
        <f t="shared" si="103"/>
        <v>0</v>
      </c>
      <c r="U454" s="236">
        <f t="shared" si="108"/>
        <v>0</v>
      </c>
      <c r="V454" s="235">
        <f t="shared" si="102"/>
        <v>0</v>
      </c>
      <c r="W454" s="236">
        <f t="shared" si="108"/>
        <v>0</v>
      </c>
      <c r="X454" s="235" t="e">
        <f>SUM(#REF!-W454)</f>
        <v>#REF!</v>
      </c>
      <c r="Y454" s="236">
        <f t="shared" si="108"/>
        <v>0</v>
      </c>
      <c r="Z454" s="235">
        <f t="shared" si="99"/>
        <v>0</v>
      </c>
      <c r="AA454" s="236">
        <f t="shared" si="108"/>
        <v>0</v>
      </c>
      <c r="AB454" s="236">
        <f t="shared" si="108"/>
        <v>0</v>
      </c>
      <c r="AC454" s="200">
        <f t="shared" si="108"/>
        <v>0</v>
      </c>
      <c r="AD454" s="351">
        <f t="shared" si="108"/>
        <v>0</v>
      </c>
      <c r="AE454" s="349"/>
    </row>
    <row r="455" spans="1:31" ht="25.5" hidden="1">
      <c r="A455" s="49" t="s">
        <v>339</v>
      </c>
      <c r="B455" s="258"/>
      <c r="C455" s="27"/>
      <c r="D455" s="72" t="s">
        <v>340</v>
      </c>
      <c r="E455" s="257"/>
      <c r="F455" s="257"/>
      <c r="G455" s="37">
        <f t="shared" si="108"/>
        <v>0</v>
      </c>
      <c r="H455" s="36">
        <f t="shared" si="97"/>
        <v>0</v>
      </c>
      <c r="I455" s="37">
        <f t="shared" si="108"/>
        <v>0</v>
      </c>
      <c r="J455" s="36">
        <f t="shared" si="106"/>
        <v>0</v>
      </c>
      <c r="K455" s="37">
        <f t="shared" si="108"/>
        <v>0</v>
      </c>
      <c r="L455" s="36">
        <f t="shared" si="104"/>
        <v>0</v>
      </c>
      <c r="M455" s="236">
        <f t="shared" si="108"/>
        <v>0</v>
      </c>
      <c r="N455" s="235">
        <f t="shared" si="105"/>
        <v>0</v>
      </c>
      <c r="O455" s="236">
        <f t="shared" si="108"/>
        <v>0</v>
      </c>
      <c r="P455" s="236">
        <f t="shared" si="108"/>
        <v>0</v>
      </c>
      <c r="Q455" s="236">
        <f t="shared" si="108"/>
        <v>0</v>
      </c>
      <c r="R455" s="235" t="e">
        <f>SUM(#REF!-Q455)</f>
        <v>#REF!</v>
      </c>
      <c r="S455" s="236">
        <f t="shared" si="108"/>
        <v>0</v>
      </c>
      <c r="T455" s="235">
        <f t="shared" si="103"/>
        <v>0</v>
      </c>
      <c r="U455" s="236">
        <f t="shared" si="108"/>
        <v>0</v>
      </c>
      <c r="V455" s="235">
        <f t="shared" si="102"/>
        <v>0</v>
      </c>
      <c r="W455" s="236">
        <f t="shared" si="108"/>
        <v>0</v>
      </c>
      <c r="X455" s="235" t="e">
        <f>SUM(#REF!-W455)</f>
        <v>#REF!</v>
      </c>
      <c r="Y455" s="236">
        <f t="shared" si="108"/>
        <v>0</v>
      </c>
      <c r="Z455" s="235">
        <f t="shared" si="99"/>
        <v>0</v>
      </c>
      <c r="AA455" s="236">
        <f t="shared" si="108"/>
        <v>0</v>
      </c>
      <c r="AB455" s="236">
        <f t="shared" si="108"/>
        <v>0</v>
      </c>
      <c r="AC455" s="200">
        <f t="shared" si="108"/>
        <v>0</v>
      </c>
      <c r="AD455" s="351">
        <f t="shared" si="108"/>
        <v>0</v>
      </c>
      <c r="AE455" s="349"/>
    </row>
    <row r="456" spans="1:31" ht="25.5" hidden="1">
      <c r="A456" s="32" t="s">
        <v>341</v>
      </c>
      <c r="B456" s="258"/>
      <c r="C456" s="27"/>
      <c r="D456" s="72" t="s">
        <v>342</v>
      </c>
      <c r="E456" s="257"/>
      <c r="F456" s="257"/>
      <c r="G456" s="37">
        <v>0</v>
      </c>
      <c r="H456" s="36">
        <f t="shared" si="97"/>
        <v>0</v>
      </c>
      <c r="I456" s="37">
        <v>0</v>
      </c>
      <c r="J456" s="36">
        <f t="shared" si="106"/>
        <v>0</v>
      </c>
      <c r="K456" s="37">
        <v>0</v>
      </c>
      <c r="L456" s="36">
        <f t="shared" si="104"/>
        <v>0</v>
      </c>
      <c r="M456" s="236">
        <v>0</v>
      </c>
      <c r="N456" s="235">
        <f t="shared" si="105"/>
        <v>0</v>
      </c>
      <c r="O456" s="236">
        <v>0</v>
      </c>
      <c r="P456" s="236">
        <v>0</v>
      </c>
      <c r="Q456" s="236">
        <v>0</v>
      </c>
      <c r="R456" s="235" t="e">
        <f>SUM(#REF!-Q456)</f>
        <v>#REF!</v>
      </c>
      <c r="S456" s="236">
        <v>0</v>
      </c>
      <c r="T456" s="235">
        <f t="shared" si="103"/>
        <v>0</v>
      </c>
      <c r="U456" s="236">
        <v>0</v>
      </c>
      <c r="V456" s="235">
        <f t="shared" si="102"/>
        <v>0</v>
      </c>
      <c r="W456" s="236">
        <v>0</v>
      </c>
      <c r="X456" s="235" t="e">
        <f>SUM(#REF!-W456)</f>
        <v>#REF!</v>
      </c>
      <c r="Y456" s="236">
        <v>0</v>
      </c>
      <c r="Z456" s="235">
        <f t="shared" si="99"/>
        <v>0</v>
      </c>
      <c r="AA456" s="236">
        <v>0</v>
      </c>
      <c r="AB456" s="236">
        <v>0</v>
      </c>
      <c r="AC456" s="200">
        <v>0</v>
      </c>
      <c r="AD456" s="351">
        <v>0</v>
      </c>
      <c r="AE456" s="349"/>
    </row>
    <row r="457" spans="1:31" ht="41.25" customHeight="1">
      <c r="A457" s="32" t="s">
        <v>170</v>
      </c>
      <c r="B457" s="258"/>
      <c r="C457" s="27" t="s">
        <v>171</v>
      </c>
      <c r="D457" s="72"/>
      <c r="E457" s="257"/>
      <c r="F457" s="257"/>
      <c r="G457" s="37">
        <f t="shared" ref="G457:AD458" si="109">G458</f>
        <v>0</v>
      </c>
      <c r="H457" s="36">
        <f t="shared" si="97"/>
        <v>413.4</v>
      </c>
      <c r="I457" s="37">
        <f t="shared" si="109"/>
        <v>413.4</v>
      </c>
      <c r="J457" s="36">
        <f t="shared" si="106"/>
        <v>0</v>
      </c>
      <c r="K457" s="37">
        <f t="shared" si="109"/>
        <v>413.4</v>
      </c>
      <c r="L457" s="36">
        <f t="shared" si="104"/>
        <v>0</v>
      </c>
      <c r="M457" s="236">
        <f t="shared" si="109"/>
        <v>413.4</v>
      </c>
      <c r="N457" s="235">
        <f t="shared" si="105"/>
        <v>0</v>
      </c>
      <c r="O457" s="236">
        <f t="shared" si="109"/>
        <v>413.4</v>
      </c>
      <c r="P457" s="236">
        <f t="shared" si="109"/>
        <v>0</v>
      </c>
      <c r="Q457" s="236">
        <f t="shared" si="109"/>
        <v>413.4</v>
      </c>
      <c r="R457" s="235" t="e">
        <f>SUM(#REF!-Q457)</f>
        <v>#REF!</v>
      </c>
      <c r="S457" s="236">
        <f t="shared" si="109"/>
        <v>413.4</v>
      </c>
      <c r="T457" s="235">
        <f t="shared" si="103"/>
        <v>0</v>
      </c>
      <c r="U457" s="236">
        <f t="shared" si="109"/>
        <v>413.4</v>
      </c>
      <c r="V457" s="235">
        <f t="shared" si="102"/>
        <v>0</v>
      </c>
      <c r="W457" s="236">
        <f t="shared" si="109"/>
        <v>413.4</v>
      </c>
      <c r="X457" s="235" t="e">
        <f>SUM(#REF!-W457)</f>
        <v>#REF!</v>
      </c>
      <c r="Y457" s="236">
        <f t="shared" si="109"/>
        <v>413.4</v>
      </c>
      <c r="Z457" s="235">
        <f t="shared" si="99"/>
        <v>0</v>
      </c>
      <c r="AA457" s="236">
        <f t="shared" si="109"/>
        <v>413.4</v>
      </c>
      <c r="AB457" s="236">
        <f t="shared" si="109"/>
        <v>0</v>
      </c>
      <c r="AC457" s="200">
        <f t="shared" si="109"/>
        <v>413.4</v>
      </c>
      <c r="AD457" s="351">
        <f t="shared" si="109"/>
        <v>413.4</v>
      </c>
      <c r="AE457" s="349">
        <f t="shared" si="98"/>
        <v>100</v>
      </c>
    </row>
    <row r="458" spans="1:31" ht="25.5">
      <c r="A458" s="49" t="s">
        <v>339</v>
      </c>
      <c r="B458" s="258"/>
      <c r="C458" s="27"/>
      <c r="D458" s="72" t="s">
        <v>340</v>
      </c>
      <c r="E458" s="257"/>
      <c r="F458" s="257"/>
      <c r="G458" s="37">
        <f t="shared" si="109"/>
        <v>0</v>
      </c>
      <c r="H458" s="36">
        <f t="shared" si="97"/>
        <v>413.4</v>
      </c>
      <c r="I458" s="37">
        <f t="shared" si="109"/>
        <v>413.4</v>
      </c>
      <c r="J458" s="36">
        <f t="shared" si="106"/>
        <v>0</v>
      </c>
      <c r="K458" s="37">
        <f t="shared" si="109"/>
        <v>413.4</v>
      </c>
      <c r="L458" s="36">
        <f t="shared" si="104"/>
        <v>0</v>
      </c>
      <c r="M458" s="236">
        <f t="shared" si="109"/>
        <v>413.4</v>
      </c>
      <c r="N458" s="235">
        <f t="shared" si="105"/>
        <v>0</v>
      </c>
      <c r="O458" s="236">
        <f t="shared" si="109"/>
        <v>413.4</v>
      </c>
      <c r="P458" s="236">
        <f t="shared" si="109"/>
        <v>0</v>
      </c>
      <c r="Q458" s="236">
        <f t="shared" si="109"/>
        <v>413.4</v>
      </c>
      <c r="R458" s="235" t="e">
        <f>SUM(#REF!-Q458)</f>
        <v>#REF!</v>
      </c>
      <c r="S458" s="236">
        <f t="shared" si="109"/>
        <v>413.4</v>
      </c>
      <c r="T458" s="235">
        <f t="shared" si="103"/>
        <v>0</v>
      </c>
      <c r="U458" s="236">
        <f t="shared" si="109"/>
        <v>413.4</v>
      </c>
      <c r="V458" s="235">
        <f t="shared" si="102"/>
        <v>0</v>
      </c>
      <c r="W458" s="236">
        <f t="shared" si="109"/>
        <v>413.4</v>
      </c>
      <c r="X458" s="235" t="e">
        <f>SUM(#REF!-W458)</f>
        <v>#REF!</v>
      </c>
      <c r="Y458" s="236">
        <f t="shared" si="109"/>
        <v>413.4</v>
      </c>
      <c r="Z458" s="235">
        <f t="shared" si="99"/>
        <v>0</v>
      </c>
      <c r="AA458" s="236">
        <f t="shared" si="109"/>
        <v>413.4</v>
      </c>
      <c r="AB458" s="236">
        <f t="shared" si="109"/>
        <v>0</v>
      </c>
      <c r="AC458" s="200">
        <f t="shared" si="109"/>
        <v>413.4</v>
      </c>
      <c r="AD458" s="351">
        <f t="shared" si="109"/>
        <v>413.4</v>
      </c>
      <c r="AE458" s="349">
        <f t="shared" si="98"/>
        <v>100</v>
      </c>
    </row>
    <row r="459" spans="1:31" ht="25.5">
      <c r="A459" s="32" t="s">
        <v>341</v>
      </c>
      <c r="B459" s="258"/>
      <c r="C459" s="27"/>
      <c r="D459" s="72" t="s">
        <v>342</v>
      </c>
      <c r="E459" s="257"/>
      <c r="F459" s="257"/>
      <c r="G459" s="37">
        <v>0</v>
      </c>
      <c r="H459" s="36">
        <f t="shared" si="97"/>
        <v>413.4</v>
      </c>
      <c r="I459" s="37">
        <f>SUM('прил3 '!K497)</f>
        <v>413.4</v>
      </c>
      <c r="J459" s="36">
        <f t="shared" si="106"/>
        <v>0</v>
      </c>
      <c r="K459" s="37">
        <f>SUM('прил3 '!M497)</f>
        <v>413.4</v>
      </c>
      <c r="L459" s="36">
        <f t="shared" si="104"/>
        <v>0</v>
      </c>
      <c r="M459" s="236">
        <f>SUM('прил3 '!O497)</f>
        <v>413.4</v>
      </c>
      <c r="N459" s="235">
        <f t="shared" si="105"/>
        <v>0</v>
      </c>
      <c r="O459" s="236">
        <f>SUM('прил3 '!Q497)</f>
        <v>413.4</v>
      </c>
      <c r="P459" s="236">
        <f>SUM('прил3 '!R497)</f>
        <v>0</v>
      </c>
      <c r="Q459" s="236">
        <f>SUM('прил3 '!S497)</f>
        <v>413.4</v>
      </c>
      <c r="R459" s="235" t="e">
        <f>SUM(#REF!-Q459)</f>
        <v>#REF!</v>
      </c>
      <c r="S459" s="236">
        <f>SUM('прил3 '!U497)</f>
        <v>413.4</v>
      </c>
      <c r="T459" s="235">
        <f t="shared" si="103"/>
        <v>0</v>
      </c>
      <c r="U459" s="236">
        <f>SUM('прил3 '!W497)</f>
        <v>413.4</v>
      </c>
      <c r="V459" s="235">
        <f t="shared" si="102"/>
        <v>0</v>
      </c>
      <c r="W459" s="236">
        <f>SUM('прил3 '!Y497)</f>
        <v>413.4</v>
      </c>
      <c r="X459" s="235" t="e">
        <f>SUM(#REF!-W459)</f>
        <v>#REF!</v>
      </c>
      <c r="Y459" s="236">
        <f>SUM('прил3 '!AA497)</f>
        <v>413.4</v>
      </c>
      <c r="Z459" s="235">
        <f t="shared" si="99"/>
        <v>0</v>
      </c>
      <c r="AA459" s="236">
        <f>SUM('прил3 '!AC497)</f>
        <v>413.4</v>
      </c>
      <c r="AB459" s="236">
        <f>SUM('прил3 '!AD497)</f>
        <v>0</v>
      </c>
      <c r="AC459" s="200">
        <f>SUM('прил3 '!AE497)</f>
        <v>413.4</v>
      </c>
      <c r="AD459" s="351">
        <f>SUM('прил3 '!AF497)</f>
        <v>413.4</v>
      </c>
      <c r="AE459" s="349">
        <f t="shared" si="98"/>
        <v>100</v>
      </c>
    </row>
    <row r="460" spans="1:31" ht="0.75" customHeight="1">
      <c r="A460" s="215" t="s">
        <v>815</v>
      </c>
      <c r="B460" s="258"/>
      <c r="C460" s="28" t="s">
        <v>732</v>
      </c>
      <c r="D460" s="72"/>
      <c r="E460" s="257"/>
      <c r="F460" s="257"/>
      <c r="G460" s="37">
        <f>G461</f>
        <v>0</v>
      </c>
      <c r="H460" s="36">
        <f t="shared" si="97"/>
        <v>347.8</v>
      </c>
      <c r="I460" s="37">
        <f>I461</f>
        <v>347.8</v>
      </c>
      <c r="J460" s="36" t="e">
        <f t="shared" si="106"/>
        <v>#REF!</v>
      </c>
      <c r="K460" s="37" t="e">
        <f>K461+#REF!</f>
        <v>#REF!</v>
      </c>
      <c r="L460" s="36" t="e">
        <f t="shared" si="104"/>
        <v>#REF!</v>
      </c>
      <c r="M460" s="236" t="e">
        <f>M461+#REF!</f>
        <v>#REF!</v>
      </c>
      <c r="N460" s="235" t="e">
        <f t="shared" si="105"/>
        <v>#REF!</v>
      </c>
      <c r="O460" s="236" t="e">
        <f>O461+#REF!</f>
        <v>#REF!</v>
      </c>
      <c r="P460" s="236" t="e">
        <f>P461+#REF!</f>
        <v>#REF!</v>
      </c>
      <c r="Q460" s="236" t="e">
        <f>Q461+#REF!</f>
        <v>#REF!</v>
      </c>
      <c r="R460" s="235" t="e">
        <f>SUM(#REF!-Q460)</f>
        <v>#REF!</v>
      </c>
      <c r="S460" s="236" t="e">
        <f>S461+#REF!</f>
        <v>#REF!</v>
      </c>
      <c r="T460" s="235" t="e">
        <f t="shared" si="103"/>
        <v>#REF!</v>
      </c>
      <c r="U460" s="236" t="e">
        <f>U461+#REF!</f>
        <v>#REF!</v>
      </c>
      <c r="V460" s="235" t="e">
        <f t="shared" si="102"/>
        <v>#REF!</v>
      </c>
      <c r="W460" s="236" t="e">
        <f>W461+#REF!</f>
        <v>#REF!</v>
      </c>
      <c r="X460" s="235" t="e">
        <f>SUM(#REF!-W460)</f>
        <v>#REF!</v>
      </c>
      <c r="Y460" s="236">
        <f>Y461</f>
        <v>0</v>
      </c>
      <c r="Z460" s="235">
        <f t="shared" si="99"/>
        <v>0</v>
      </c>
      <c r="AA460" s="236">
        <f t="shared" ref="AA460:AD461" si="110">AA461</f>
        <v>0</v>
      </c>
      <c r="AB460" s="236">
        <f t="shared" si="110"/>
        <v>0</v>
      </c>
      <c r="AC460" s="200">
        <f t="shared" si="110"/>
        <v>0</v>
      </c>
      <c r="AD460" s="351">
        <f t="shared" si="110"/>
        <v>0</v>
      </c>
      <c r="AE460" s="349"/>
    </row>
    <row r="461" spans="1:31" ht="25.5" hidden="1">
      <c r="A461" s="49" t="s">
        <v>339</v>
      </c>
      <c r="B461" s="258"/>
      <c r="C461" s="27"/>
      <c r="D461" s="72" t="s">
        <v>340</v>
      </c>
      <c r="E461" s="257"/>
      <c r="F461" s="257"/>
      <c r="G461" s="37">
        <f>G462</f>
        <v>0</v>
      </c>
      <c r="H461" s="36">
        <f t="shared" si="97"/>
        <v>347.8</v>
      </c>
      <c r="I461" s="37">
        <f>I462</f>
        <v>347.8</v>
      </c>
      <c r="J461" s="36">
        <f t="shared" si="106"/>
        <v>-347.8</v>
      </c>
      <c r="K461" s="37">
        <f>K462</f>
        <v>0</v>
      </c>
      <c r="L461" s="36">
        <f t="shared" si="104"/>
        <v>0</v>
      </c>
      <c r="M461" s="236">
        <f>M462</f>
        <v>0</v>
      </c>
      <c r="N461" s="235">
        <f t="shared" si="105"/>
        <v>0</v>
      </c>
      <c r="O461" s="236">
        <f>O462</f>
        <v>0</v>
      </c>
      <c r="P461" s="236">
        <f>P462</f>
        <v>0</v>
      </c>
      <c r="Q461" s="236">
        <f>Q462</f>
        <v>0</v>
      </c>
      <c r="R461" s="235" t="e">
        <f>SUM(#REF!-Q461)</f>
        <v>#REF!</v>
      </c>
      <c r="S461" s="236">
        <f>S462</f>
        <v>0</v>
      </c>
      <c r="T461" s="235">
        <f t="shared" si="103"/>
        <v>0</v>
      </c>
      <c r="U461" s="236">
        <f>U462</f>
        <v>0</v>
      </c>
      <c r="V461" s="235">
        <f t="shared" si="102"/>
        <v>0</v>
      </c>
      <c r="W461" s="236">
        <f>W462</f>
        <v>0</v>
      </c>
      <c r="X461" s="235" t="e">
        <f>SUM(#REF!-W461)</f>
        <v>#REF!</v>
      </c>
      <c r="Y461" s="236">
        <f>Y462</f>
        <v>0</v>
      </c>
      <c r="Z461" s="235">
        <f t="shared" si="99"/>
        <v>0</v>
      </c>
      <c r="AA461" s="236">
        <f t="shared" si="110"/>
        <v>0</v>
      </c>
      <c r="AB461" s="236">
        <f t="shared" si="110"/>
        <v>0</v>
      </c>
      <c r="AC461" s="200">
        <f t="shared" si="110"/>
        <v>0</v>
      </c>
      <c r="AD461" s="351">
        <f t="shared" si="110"/>
        <v>0</v>
      </c>
      <c r="AE461" s="349"/>
    </row>
    <row r="462" spans="1:31" ht="25.5" hidden="1">
      <c r="A462" s="32" t="s">
        <v>341</v>
      </c>
      <c r="B462" s="258"/>
      <c r="C462" s="27"/>
      <c r="D462" s="72" t="s">
        <v>342</v>
      </c>
      <c r="E462" s="257"/>
      <c r="F462" s="257"/>
      <c r="G462" s="37">
        <v>0</v>
      </c>
      <c r="H462" s="36">
        <f t="shared" si="97"/>
        <v>347.8</v>
      </c>
      <c r="I462" s="37">
        <f>SUM('прил3 '!K500)</f>
        <v>347.8</v>
      </c>
      <c r="J462" s="36">
        <f t="shared" si="106"/>
        <v>-347.8</v>
      </c>
      <c r="K462" s="37">
        <f>SUM('прил3 '!M500)</f>
        <v>0</v>
      </c>
      <c r="L462" s="36">
        <f t="shared" si="104"/>
        <v>0</v>
      </c>
      <c r="M462" s="236">
        <f>SUM('прил3 '!O500)</f>
        <v>0</v>
      </c>
      <c r="N462" s="235">
        <f t="shared" si="105"/>
        <v>0</v>
      </c>
      <c r="O462" s="236">
        <f>SUM('прил3 '!Q500)</f>
        <v>0</v>
      </c>
      <c r="P462" s="236">
        <f>SUM('прил3 '!R500)</f>
        <v>0</v>
      </c>
      <c r="Q462" s="236">
        <f>SUM('прил3 '!S500)</f>
        <v>0</v>
      </c>
      <c r="R462" s="235" t="e">
        <f>SUM(#REF!-Q462)</f>
        <v>#REF!</v>
      </c>
      <c r="S462" s="236">
        <f>SUM('прил3 '!U500)</f>
        <v>0</v>
      </c>
      <c r="T462" s="235">
        <f t="shared" si="103"/>
        <v>0</v>
      </c>
      <c r="U462" s="236">
        <f>SUM('прил3 '!W500)</f>
        <v>0</v>
      </c>
      <c r="V462" s="235">
        <f t="shared" si="102"/>
        <v>0</v>
      </c>
      <c r="W462" s="236">
        <f>SUM('прил3 '!Y500)</f>
        <v>0</v>
      </c>
      <c r="X462" s="235" t="e">
        <f>SUM(#REF!-W462)</f>
        <v>#REF!</v>
      </c>
      <c r="Y462" s="236">
        <f>SUM('прил3 '!AA500)</f>
        <v>0</v>
      </c>
      <c r="Z462" s="235">
        <f t="shared" si="99"/>
        <v>0</v>
      </c>
      <c r="AA462" s="236">
        <f>SUM('прил3 '!AC500)</f>
        <v>0</v>
      </c>
      <c r="AB462" s="236">
        <f>SUM('прил3 '!AD500)</f>
        <v>0</v>
      </c>
      <c r="AC462" s="200">
        <f>SUM('прил3 '!AE500)</f>
        <v>0</v>
      </c>
      <c r="AD462" s="351">
        <f>SUM('прил3 '!AF500)</f>
        <v>0</v>
      </c>
      <c r="AE462" s="349"/>
    </row>
    <row r="463" spans="1:31" ht="42.75" customHeight="1">
      <c r="A463" s="215" t="s">
        <v>814</v>
      </c>
      <c r="B463" s="258"/>
      <c r="C463" s="28" t="s">
        <v>692</v>
      </c>
      <c r="D463" s="72"/>
      <c r="E463" s="257"/>
      <c r="F463" s="257"/>
      <c r="G463" s="37"/>
      <c r="H463" s="36">
        <f t="shared" si="97"/>
        <v>5397</v>
      </c>
      <c r="I463" s="37">
        <f>I464+I466</f>
        <v>5397</v>
      </c>
      <c r="J463" s="36">
        <f t="shared" si="106"/>
        <v>0</v>
      </c>
      <c r="K463" s="37">
        <f>K464+K466</f>
        <v>5397</v>
      </c>
      <c r="L463" s="36">
        <f t="shared" si="104"/>
        <v>0</v>
      </c>
      <c r="M463" s="236">
        <f>M464+M466</f>
        <v>5397</v>
      </c>
      <c r="N463" s="235">
        <f t="shared" si="105"/>
        <v>0</v>
      </c>
      <c r="O463" s="236">
        <f>O464+O466</f>
        <v>5397</v>
      </c>
      <c r="P463" s="236">
        <f>P464+P466</f>
        <v>0</v>
      </c>
      <c r="Q463" s="236">
        <f>Q464+Q466</f>
        <v>5397</v>
      </c>
      <c r="R463" s="235" t="e">
        <f>SUM(#REF!-Q463)</f>
        <v>#REF!</v>
      </c>
      <c r="S463" s="236">
        <f>S464+S466</f>
        <v>5397</v>
      </c>
      <c r="T463" s="235">
        <f t="shared" si="103"/>
        <v>0</v>
      </c>
      <c r="U463" s="236">
        <f>U464+U466</f>
        <v>5397</v>
      </c>
      <c r="V463" s="235">
        <f t="shared" si="102"/>
        <v>0</v>
      </c>
      <c r="W463" s="236">
        <f>W464+W466</f>
        <v>5397</v>
      </c>
      <c r="X463" s="235" t="e">
        <f>SUM(#REF!-W463)</f>
        <v>#REF!</v>
      </c>
      <c r="Y463" s="236">
        <f>Y464+Y466</f>
        <v>5397</v>
      </c>
      <c r="Z463" s="235">
        <f t="shared" si="99"/>
        <v>0</v>
      </c>
      <c r="AA463" s="236">
        <f>AA464+AA466</f>
        <v>5397</v>
      </c>
      <c r="AB463" s="236">
        <f>AB464+AB466</f>
        <v>0</v>
      </c>
      <c r="AC463" s="200">
        <f>AC464+AC466</f>
        <v>4668.1000000000004</v>
      </c>
      <c r="AD463" s="351">
        <f>AD464+AD466</f>
        <v>4570.7</v>
      </c>
      <c r="AE463" s="349">
        <f t="shared" ref="AE463:AE508" si="111">AD463/AC463*100</f>
        <v>97.913497997043748</v>
      </c>
    </row>
    <row r="464" spans="1:31" ht="51">
      <c r="A464" s="318" t="s">
        <v>352</v>
      </c>
      <c r="B464" s="258"/>
      <c r="C464" s="27"/>
      <c r="D464" s="72" t="s">
        <v>335</v>
      </c>
      <c r="E464" s="257"/>
      <c r="F464" s="257"/>
      <c r="G464" s="37"/>
      <c r="H464" s="36">
        <f t="shared" si="97"/>
        <v>2975.3</v>
      </c>
      <c r="I464" s="37">
        <f>I465</f>
        <v>2975.3</v>
      </c>
      <c r="J464" s="36">
        <f t="shared" si="106"/>
        <v>-1904.4</v>
      </c>
      <c r="K464" s="37">
        <f>K465</f>
        <v>1070.9000000000001</v>
      </c>
      <c r="L464" s="36">
        <f t="shared" si="104"/>
        <v>0</v>
      </c>
      <c r="M464" s="236">
        <f>M465</f>
        <v>1070.9000000000001</v>
      </c>
      <c r="N464" s="235">
        <f t="shared" si="105"/>
        <v>0</v>
      </c>
      <c r="O464" s="236">
        <f>O465</f>
        <v>1070.9000000000001</v>
      </c>
      <c r="P464" s="236">
        <f>P465</f>
        <v>0</v>
      </c>
      <c r="Q464" s="236">
        <f>Q465</f>
        <v>1070.9000000000001</v>
      </c>
      <c r="R464" s="235" t="e">
        <f>SUM(#REF!-Q464)</f>
        <v>#REF!</v>
      </c>
      <c r="S464" s="236">
        <f>S465</f>
        <v>1070.9000000000001</v>
      </c>
      <c r="T464" s="235">
        <f t="shared" si="103"/>
        <v>0</v>
      </c>
      <c r="U464" s="236">
        <f>U465</f>
        <v>1070.9000000000001</v>
      </c>
      <c r="V464" s="235">
        <f t="shared" si="102"/>
        <v>0</v>
      </c>
      <c r="W464" s="236">
        <f>W465</f>
        <v>1070.9000000000001</v>
      </c>
      <c r="X464" s="235" t="e">
        <f>SUM(#REF!-W464)</f>
        <v>#REF!</v>
      </c>
      <c r="Y464" s="236">
        <f>Y465</f>
        <v>1070.9000000000001</v>
      </c>
      <c r="Z464" s="235">
        <f t="shared" si="99"/>
        <v>0</v>
      </c>
      <c r="AA464" s="236">
        <f>AA465</f>
        <v>1070.9000000000001</v>
      </c>
      <c r="AB464" s="236">
        <f>AB465</f>
        <v>0</v>
      </c>
      <c r="AC464" s="200">
        <f>AC465</f>
        <v>808.8</v>
      </c>
      <c r="AD464" s="351">
        <f>AD465</f>
        <v>711.4</v>
      </c>
      <c r="AE464" s="349">
        <f t="shared" si="111"/>
        <v>87.957467853610297</v>
      </c>
    </row>
    <row r="465" spans="1:31">
      <c r="A465" s="31" t="s">
        <v>16</v>
      </c>
      <c r="B465" s="258"/>
      <c r="C465" s="27"/>
      <c r="D465" s="72" t="s">
        <v>17</v>
      </c>
      <c r="E465" s="257"/>
      <c r="F465" s="257"/>
      <c r="G465" s="37"/>
      <c r="H465" s="36">
        <f t="shared" si="97"/>
        <v>2975.3</v>
      </c>
      <c r="I465" s="37">
        <f>SUM('прил3 '!K503)</f>
        <v>2975.3</v>
      </c>
      <c r="J465" s="36">
        <f t="shared" si="106"/>
        <v>-1904.4</v>
      </c>
      <c r="K465" s="37">
        <f>SUM('прил3 '!M503)</f>
        <v>1070.9000000000001</v>
      </c>
      <c r="L465" s="36">
        <f t="shared" si="104"/>
        <v>0</v>
      </c>
      <c r="M465" s="236">
        <f>SUM('прил3 '!O503)</f>
        <v>1070.9000000000001</v>
      </c>
      <c r="N465" s="235">
        <f t="shared" si="105"/>
        <v>0</v>
      </c>
      <c r="O465" s="236">
        <f>SUM('прил3 '!Q503)</f>
        <v>1070.9000000000001</v>
      </c>
      <c r="P465" s="236">
        <f>SUM('прил3 '!R503)</f>
        <v>0</v>
      </c>
      <c r="Q465" s="236">
        <f>SUM('прил3 '!S503)</f>
        <v>1070.9000000000001</v>
      </c>
      <c r="R465" s="235" t="e">
        <f>SUM(#REF!-Q465)</f>
        <v>#REF!</v>
      </c>
      <c r="S465" s="236">
        <f>SUM('прил3 '!U503)</f>
        <v>1070.9000000000001</v>
      </c>
      <c r="T465" s="235">
        <f t="shared" si="103"/>
        <v>0</v>
      </c>
      <c r="U465" s="236">
        <f>SUM('прил3 '!W503)</f>
        <v>1070.9000000000001</v>
      </c>
      <c r="V465" s="235">
        <f t="shared" si="102"/>
        <v>0</v>
      </c>
      <c r="W465" s="236">
        <f>SUM('прил3 '!Y503)</f>
        <v>1070.9000000000001</v>
      </c>
      <c r="X465" s="235" t="e">
        <f>SUM(#REF!-W465)</f>
        <v>#REF!</v>
      </c>
      <c r="Y465" s="236">
        <f>SUM('прил3 '!AA503)</f>
        <v>1070.9000000000001</v>
      </c>
      <c r="Z465" s="235">
        <f t="shared" si="99"/>
        <v>0</v>
      </c>
      <c r="AA465" s="236">
        <f>SUM('прил3 '!AC503)</f>
        <v>1070.9000000000001</v>
      </c>
      <c r="AB465" s="236">
        <f>SUM('прил3 '!AD503)</f>
        <v>0</v>
      </c>
      <c r="AC465" s="200">
        <f>SUM('прил3 '!AE503)</f>
        <v>808.8</v>
      </c>
      <c r="AD465" s="351">
        <f>SUM('прил3 '!AF503)</f>
        <v>711.4</v>
      </c>
      <c r="AE465" s="349">
        <f t="shared" si="111"/>
        <v>87.957467853610297</v>
      </c>
    </row>
    <row r="466" spans="1:31" ht="25.5">
      <c r="A466" s="39" t="s">
        <v>616</v>
      </c>
      <c r="B466" s="258"/>
      <c r="C466" s="27"/>
      <c r="D466" s="72" t="s">
        <v>455</v>
      </c>
      <c r="E466" s="257"/>
      <c r="F466" s="257"/>
      <c r="G466" s="37"/>
      <c r="H466" s="36"/>
      <c r="I466" s="37">
        <f>SUM(I467)</f>
        <v>2421.6999999999998</v>
      </c>
      <c r="J466" s="36">
        <f t="shared" si="106"/>
        <v>1904.4000000000005</v>
      </c>
      <c r="K466" s="37">
        <f>SUM(K467)</f>
        <v>4326.1000000000004</v>
      </c>
      <c r="L466" s="36">
        <f t="shared" si="104"/>
        <v>0</v>
      </c>
      <c r="M466" s="236">
        <f>SUM(M467)</f>
        <v>4326.1000000000004</v>
      </c>
      <c r="N466" s="235">
        <f t="shared" si="105"/>
        <v>0</v>
      </c>
      <c r="O466" s="236">
        <f>SUM(O467)</f>
        <v>4326.1000000000004</v>
      </c>
      <c r="P466" s="236">
        <f>SUM(P467)</f>
        <v>0</v>
      </c>
      <c r="Q466" s="236">
        <f>SUM(Q467)</f>
        <v>4326.1000000000004</v>
      </c>
      <c r="R466" s="235" t="e">
        <f>SUM(#REF!-Q466)</f>
        <v>#REF!</v>
      </c>
      <c r="S466" s="236">
        <f>SUM(S467)</f>
        <v>4326.1000000000004</v>
      </c>
      <c r="T466" s="235">
        <f t="shared" si="103"/>
        <v>0</v>
      </c>
      <c r="U466" s="236">
        <f>SUM(U467)</f>
        <v>4326.1000000000004</v>
      </c>
      <c r="V466" s="235">
        <f t="shared" si="102"/>
        <v>0</v>
      </c>
      <c r="W466" s="236">
        <f>SUM(W467)</f>
        <v>4326.1000000000004</v>
      </c>
      <c r="X466" s="235" t="e">
        <f>SUM(#REF!-W466)</f>
        <v>#REF!</v>
      </c>
      <c r="Y466" s="236">
        <f>SUM(Y467)</f>
        <v>4326.1000000000004</v>
      </c>
      <c r="Z466" s="235">
        <f t="shared" si="99"/>
        <v>0</v>
      </c>
      <c r="AA466" s="236">
        <f>SUM(AA467)</f>
        <v>4326.1000000000004</v>
      </c>
      <c r="AB466" s="236">
        <f>SUM(AB467)</f>
        <v>0</v>
      </c>
      <c r="AC466" s="200">
        <f>SUM(AC467)</f>
        <v>3859.3</v>
      </c>
      <c r="AD466" s="351">
        <f>SUM(AD467)</f>
        <v>3859.3</v>
      </c>
      <c r="AE466" s="349">
        <f t="shared" si="111"/>
        <v>100</v>
      </c>
    </row>
    <row r="467" spans="1:31">
      <c r="A467" s="39" t="s">
        <v>617</v>
      </c>
      <c r="B467" s="258"/>
      <c r="C467" s="27"/>
      <c r="D467" s="72" t="s">
        <v>618</v>
      </c>
      <c r="E467" s="257"/>
      <c r="F467" s="257"/>
      <c r="G467" s="37"/>
      <c r="H467" s="36"/>
      <c r="I467" s="37">
        <f>SUM('прил3 '!K505)</f>
        <v>2421.6999999999998</v>
      </c>
      <c r="J467" s="36">
        <f t="shared" si="106"/>
        <v>1904.4000000000005</v>
      </c>
      <c r="K467" s="37">
        <f>SUM('прил3 '!M505)</f>
        <v>4326.1000000000004</v>
      </c>
      <c r="L467" s="36">
        <f t="shared" si="104"/>
        <v>0</v>
      </c>
      <c r="M467" s="236">
        <f>SUM('прил3 '!O505)</f>
        <v>4326.1000000000004</v>
      </c>
      <c r="N467" s="235">
        <f t="shared" si="105"/>
        <v>0</v>
      </c>
      <c r="O467" s="236">
        <f>SUM('прил3 '!Q505)</f>
        <v>4326.1000000000004</v>
      </c>
      <c r="P467" s="236">
        <f>SUM('прил3 '!R505)</f>
        <v>0</v>
      </c>
      <c r="Q467" s="236">
        <f>SUM('прил3 '!S505)</f>
        <v>4326.1000000000004</v>
      </c>
      <c r="R467" s="235" t="e">
        <f>SUM(#REF!-Q467)</f>
        <v>#REF!</v>
      </c>
      <c r="S467" s="236">
        <f>SUM('прил3 '!U505)</f>
        <v>4326.1000000000004</v>
      </c>
      <c r="T467" s="235">
        <f t="shared" si="103"/>
        <v>0</v>
      </c>
      <c r="U467" s="236">
        <f>SUM('прил3 '!W505)</f>
        <v>4326.1000000000004</v>
      </c>
      <c r="V467" s="235">
        <f t="shared" si="102"/>
        <v>0</v>
      </c>
      <c r="W467" s="236">
        <f>SUM('прил3 '!Y505)</f>
        <v>4326.1000000000004</v>
      </c>
      <c r="X467" s="235" t="e">
        <f>SUM(#REF!-W467)</f>
        <v>#REF!</v>
      </c>
      <c r="Y467" s="236">
        <f>SUM('прил3 '!AA505)</f>
        <v>4326.1000000000004</v>
      </c>
      <c r="Z467" s="235">
        <f t="shared" ref="Z467:Z530" si="112">SUM(AA467-Y467)</f>
        <v>0</v>
      </c>
      <c r="AA467" s="236">
        <f>SUM('прил3 '!AC505)</f>
        <v>4326.1000000000004</v>
      </c>
      <c r="AB467" s="236">
        <f>SUM('прил3 '!AD505)</f>
        <v>0</v>
      </c>
      <c r="AC467" s="200">
        <f>SUM('прил3 '!AE505)</f>
        <v>3859.3</v>
      </c>
      <c r="AD467" s="351">
        <f>SUM('прил3 '!AF505)</f>
        <v>3859.3</v>
      </c>
      <c r="AE467" s="349">
        <f t="shared" si="111"/>
        <v>100</v>
      </c>
    </row>
    <row r="468" spans="1:31" ht="25.5">
      <c r="A468" s="45" t="s">
        <v>172</v>
      </c>
      <c r="B468" s="258"/>
      <c r="C468" s="75" t="s">
        <v>173</v>
      </c>
      <c r="D468" s="72"/>
      <c r="E468" s="257"/>
      <c r="F468" s="257"/>
      <c r="G468" s="200">
        <f>G469+G474+G484+G479</f>
        <v>2740.8</v>
      </c>
      <c r="H468" s="36">
        <f t="shared" si="97"/>
        <v>3990.8</v>
      </c>
      <c r="I468" s="200">
        <f>I469+I474+I484+I479+I492</f>
        <v>6731.6</v>
      </c>
      <c r="J468" s="36">
        <f t="shared" si="106"/>
        <v>18.099999999999454</v>
      </c>
      <c r="K468" s="200">
        <f>K469+K474+K484+K479+K492</f>
        <v>6749.7</v>
      </c>
      <c r="L468" s="36">
        <f t="shared" si="104"/>
        <v>937.89999999999964</v>
      </c>
      <c r="M468" s="236">
        <f>M469+M474+M484+M479+M492+M497</f>
        <v>7687.5999999999995</v>
      </c>
      <c r="N468" s="235">
        <f t="shared" si="105"/>
        <v>0</v>
      </c>
      <c r="O468" s="236">
        <f>O469+O474+O484+O479+O492+O497</f>
        <v>7687.5999999999995</v>
      </c>
      <c r="P468" s="236">
        <f>P469+P474+P484+P479+P492+P497</f>
        <v>0</v>
      </c>
      <c r="Q468" s="236">
        <f>Q469+Q474+Q484+Q479+Q492+Q497</f>
        <v>7687.5999999999995</v>
      </c>
      <c r="R468" s="235" t="e">
        <f>SUM(#REF!-Q468)</f>
        <v>#REF!</v>
      </c>
      <c r="S468" s="236">
        <f>S469+S474+S484+S479+S492+S497</f>
        <v>7687.5999999999995</v>
      </c>
      <c r="T468" s="235">
        <f t="shared" si="103"/>
        <v>0</v>
      </c>
      <c r="U468" s="236">
        <f>U469+U474+U484+U479+U492+U497</f>
        <v>7687.5999999999995</v>
      </c>
      <c r="V468" s="235">
        <f t="shared" si="102"/>
        <v>305.80000000000018</v>
      </c>
      <c r="W468" s="236">
        <f>W469+W474+W484+W479+W492+W497+W502</f>
        <v>7993.4</v>
      </c>
      <c r="X468" s="235" t="e">
        <f>SUM(#REF!-W468)</f>
        <v>#REF!</v>
      </c>
      <c r="Y468" s="236">
        <f>Y469+Y474+Y484+Y479+Y492+Y497+Y502</f>
        <v>7993.4</v>
      </c>
      <c r="Z468" s="235">
        <f t="shared" si="112"/>
        <v>0</v>
      </c>
      <c r="AA468" s="236">
        <f>AA469+AA474+AA484+AA479+AA492+AA497+AA502</f>
        <v>7993.4</v>
      </c>
      <c r="AB468" s="236">
        <f>AB469+AB474+AB484+AB479+AB492+AB497+AB502</f>
        <v>0</v>
      </c>
      <c r="AC468" s="200">
        <f>AC469+AC474+AC484+AC479+AC492+AC497+AC502</f>
        <v>6337.0999999999995</v>
      </c>
      <c r="AD468" s="351">
        <f>AD469+AD474+AD484+AD479+AD492+AD497+AD502</f>
        <v>6108.1</v>
      </c>
      <c r="AE468" s="349">
        <f t="shared" si="111"/>
        <v>96.386359691341482</v>
      </c>
    </row>
    <row r="469" spans="1:31" ht="38.25">
      <c r="A469" s="45" t="s">
        <v>174</v>
      </c>
      <c r="B469" s="258"/>
      <c r="C469" s="75" t="s">
        <v>175</v>
      </c>
      <c r="D469" s="72"/>
      <c r="E469" s="257"/>
      <c r="F469" s="257"/>
      <c r="G469" s="200">
        <f>G470</f>
        <v>2120</v>
      </c>
      <c r="H469" s="36">
        <f t="shared" si="97"/>
        <v>0</v>
      </c>
      <c r="I469" s="200">
        <f>I470+I472</f>
        <v>2120</v>
      </c>
      <c r="J469" s="36">
        <f t="shared" si="106"/>
        <v>0</v>
      </c>
      <c r="K469" s="200">
        <f>K470+K472</f>
        <v>2120</v>
      </c>
      <c r="L469" s="36">
        <f t="shared" si="104"/>
        <v>565</v>
      </c>
      <c r="M469" s="236">
        <f>M470+M472</f>
        <v>2685</v>
      </c>
      <c r="N469" s="235">
        <f t="shared" si="105"/>
        <v>0</v>
      </c>
      <c r="O469" s="236">
        <f>O470+O472</f>
        <v>2685</v>
      </c>
      <c r="P469" s="236">
        <f>P470+P472</f>
        <v>0</v>
      </c>
      <c r="Q469" s="236">
        <f>Q470+Q472</f>
        <v>2685</v>
      </c>
      <c r="R469" s="235" t="e">
        <f>SUM(#REF!-Q469)</f>
        <v>#REF!</v>
      </c>
      <c r="S469" s="236">
        <f>S470+S472</f>
        <v>2685</v>
      </c>
      <c r="T469" s="235">
        <f t="shared" si="103"/>
        <v>0</v>
      </c>
      <c r="U469" s="236">
        <f>U470+U472</f>
        <v>2685</v>
      </c>
      <c r="V469" s="235">
        <f t="shared" si="102"/>
        <v>0</v>
      </c>
      <c r="W469" s="236">
        <f>W470+W472</f>
        <v>2685</v>
      </c>
      <c r="X469" s="235" t="e">
        <f>SUM(#REF!-W469)</f>
        <v>#REF!</v>
      </c>
      <c r="Y469" s="236">
        <f>Y470+Y472</f>
        <v>2685</v>
      </c>
      <c r="Z469" s="235">
        <f t="shared" si="112"/>
        <v>0</v>
      </c>
      <c r="AA469" s="236">
        <f>AA470+AA472</f>
        <v>2685</v>
      </c>
      <c r="AB469" s="236">
        <f>AB470+AB472</f>
        <v>0</v>
      </c>
      <c r="AC469" s="200">
        <f>AC470+AC472</f>
        <v>1526.9</v>
      </c>
      <c r="AD469" s="351">
        <f>AD470+AD472</f>
        <v>1483.9</v>
      </c>
      <c r="AE469" s="349">
        <f t="shared" si="111"/>
        <v>97.183836531534482</v>
      </c>
    </row>
    <row r="470" spans="1:31" ht="25.5">
      <c r="A470" s="49" t="s">
        <v>339</v>
      </c>
      <c r="B470" s="258"/>
      <c r="C470" s="78"/>
      <c r="D470" s="72" t="s">
        <v>340</v>
      </c>
      <c r="E470" s="257"/>
      <c r="F470" s="257"/>
      <c r="G470" s="200">
        <f>G471</f>
        <v>2120</v>
      </c>
      <c r="H470" s="36">
        <f t="shared" si="97"/>
        <v>-1250.8</v>
      </c>
      <c r="I470" s="200">
        <f>I471</f>
        <v>869.2</v>
      </c>
      <c r="J470" s="36">
        <f t="shared" si="106"/>
        <v>-547.6</v>
      </c>
      <c r="K470" s="200">
        <f>K471</f>
        <v>321.60000000000002</v>
      </c>
      <c r="L470" s="36">
        <f t="shared" si="104"/>
        <v>565</v>
      </c>
      <c r="M470" s="236">
        <f>M471</f>
        <v>886.6</v>
      </c>
      <c r="N470" s="235">
        <f t="shared" si="105"/>
        <v>0</v>
      </c>
      <c r="O470" s="236">
        <f>O471</f>
        <v>886.6</v>
      </c>
      <c r="P470" s="236">
        <f>P471</f>
        <v>0</v>
      </c>
      <c r="Q470" s="236">
        <f>Q471</f>
        <v>886.6</v>
      </c>
      <c r="R470" s="235" t="e">
        <f>SUM(#REF!-Q470)</f>
        <v>#REF!</v>
      </c>
      <c r="S470" s="236">
        <f>S471</f>
        <v>886.6</v>
      </c>
      <c r="T470" s="235">
        <f t="shared" si="103"/>
        <v>0</v>
      </c>
      <c r="U470" s="236">
        <f>U471</f>
        <v>886.6</v>
      </c>
      <c r="V470" s="235">
        <f t="shared" si="102"/>
        <v>0</v>
      </c>
      <c r="W470" s="236">
        <f>W471</f>
        <v>886.6</v>
      </c>
      <c r="X470" s="235" t="e">
        <f>SUM(#REF!-W470)</f>
        <v>#REF!</v>
      </c>
      <c r="Y470" s="236">
        <f>Y471</f>
        <v>886.6</v>
      </c>
      <c r="Z470" s="235">
        <f t="shared" si="112"/>
        <v>0</v>
      </c>
      <c r="AA470" s="236">
        <f>AA471</f>
        <v>886.6</v>
      </c>
      <c r="AB470" s="236">
        <f>AB471</f>
        <v>0</v>
      </c>
      <c r="AC470" s="200">
        <f>AC471</f>
        <v>456.1</v>
      </c>
      <c r="AD470" s="351">
        <f>AD471</f>
        <v>413.1</v>
      </c>
      <c r="AE470" s="349">
        <f t="shared" si="111"/>
        <v>90.572242929182195</v>
      </c>
    </row>
    <row r="471" spans="1:31" ht="25.5">
      <c r="A471" s="32" t="s">
        <v>341</v>
      </c>
      <c r="B471" s="258"/>
      <c r="C471" s="78"/>
      <c r="D471" s="72" t="s">
        <v>342</v>
      </c>
      <c r="E471" s="257"/>
      <c r="F471" s="257"/>
      <c r="G471" s="200">
        <f>SUM('прил3 '!I509)</f>
        <v>2120</v>
      </c>
      <c r="H471" s="36">
        <f t="shared" si="97"/>
        <v>-1250.8</v>
      </c>
      <c r="I471" s="200">
        <f>SUM('прил3 '!K509)</f>
        <v>869.2</v>
      </c>
      <c r="J471" s="36">
        <f t="shared" si="106"/>
        <v>-547.6</v>
      </c>
      <c r="K471" s="200">
        <f>SUM('прил3 '!M509)</f>
        <v>321.60000000000002</v>
      </c>
      <c r="L471" s="36">
        <f t="shared" si="104"/>
        <v>565</v>
      </c>
      <c r="M471" s="236">
        <f>SUM('прил3 '!O509)</f>
        <v>886.6</v>
      </c>
      <c r="N471" s="235">
        <f t="shared" si="105"/>
        <v>0</v>
      </c>
      <c r="O471" s="236">
        <f>SUM('прил3 '!Q509)</f>
        <v>886.6</v>
      </c>
      <c r="P471" s="236">
        <f>SUM('прил3 '!R509)</f>
        <v>0</v>
      </c>
      <c r="Q471" s="236">
        <f>SUM('прил3 '!S509)</f>
        <v>886.6</v>
      </c>
      <c r="R471" s="235" t="e">
        <f>SUM(#REF!-Q471)</f>
        <v>#REF!</v>
      </c>
      <c r="S471" s="236">
        <f>SUM('прил3 '!U509)</f>
        <v>886.6</v>
      </c>
      <c r="T471" s="235">
        <f t="shared" si="103"/>
        <v>0</v>
      </c>
      <c r="U471" s="236">
        <f>SUM('прил3 '!W509)</f>
        <v>886.6</v>
      </c>
      <c r="V471" s="235">
        <f t="shared" si="102"/>
        <v>0</v>
      </c>
      <c r="W471" s="236">
        <f>SUM('прил3 '!Y509)</f>
        <v>886.6</v>
      </c>
      <c r="X471" s="235" t="e">
        <f>SUM(#REF!-W471)</f>
        <v>#REF!</v>
      </c>
      <c r="Y471" s="236">
        <f>SUM('прил3 '!AA509)</f>
        <v>886.6</v>
      </c>
      <c r="Z471" s="235">
        <f t="shared" si="112"/>
        <v>0</v>
      </c>
      <c r="AA471" s="236">
        <f>SUM('прил3 '!AC509)</f>
        <v>886.6</v>
      </c>
      <c r="AB471" s="236">
        <f>SUM('прил3 '!AD509)</f>
        <v>0</v>
      </c>
      <c r="AC471" s="200">
        <f>SUM('прил3 '!AE509)</f>
        <v>456.1</v>
      </c>
      <c r="AD471" s="351">
        <f>SUM('прил3 '!AF509)</f>
        <v>413.1</v>
      </c>
      <c r="AE471" s="349">
        <f t="shared" si="111"/>
        <v>90.572242929182195</v>
      </c>
    </row>
    <row r="472" spans="1:31" ht="25.5">
      <c r="A472" s="39" t="s">
        <v>616</v>
      </c>
      <c r="B472" s="258"/>
      <c r="C472" s="78"/>
      <c r="D472" s="72" t="s">
        <v>455</v>
      </c>
      <c r="E472" s="257"/>
      <c r="F472" s="257"/>
      <c r="G472" s="200"/>
      <c r="H472" s="36"/>
      <c r="I472" s="200">
        <f>SUM(I473)</f>
        <v>1250.8</v>
      </c>
      <c r="J472" s="36">
        <f t="shared" si="106"/>
        <v>547.60000000000014</v>
      </c>
      <c r="K472" s="200">
        <f>SUM(K473)</f>
        <v>1798.4</v>
      </c>
      <c r="L472" s="36">
        <f t="shared" si="104"/>
        <v>0</v>
      </c>
      <c r="M472" s="236">
        <f>SUM(M473)</f>
        <v>1798.4</v>
      </c>
      <c r="N472" s="235">
        <f t="shared" si="105"/>
        <v>0</v>
      </c>
      <c r="O472" s="236">
        <f>SUM(O473)</f>
        <v>1798.4</v>
      </c>
      <c r="P472" s="236">
        <f>SUM(P473)</f>
        <v>0</v>
      </c>
      <c r="Q472" s="236">
        <f>SUM(Q473)</f>
        <v>1798.4</v>
      </c>
      <c r="R472" s="235" t="e">
        <f>SUM(#REF!-Q472)</f>
        <v>#REF!</v>
      </c>
      <c r="S472" s="236">
        <f>SUM(S473)</f>
        <v>1798.4</v>
      </c>
      <c r="T472" s="235">
        <f t="shared" si="103"/>
        <v>0</v>
      </c>
      <c r="U472" s="236">
        <f>SUM(U473)</f>
        <v>1798.4</v>
      </c>
      <c r="V472" s="235">
        <f t="shared" si="102"/>
        <v>0</v>
      </c>
      <c r="W472" s="236">
        <f>SUM(W473)</f>
        <v>1798.4</v>
      </c>
      <c r="X472" s="235" t="e">
        <f>SUM(#REF!-W472)</f>
        <v>#REF!</v>
      </c>
      <c r="Y472" s="236">
        <f>SUM(Y473)</f>
        <v>1798.4</v>
      </c>
      <c r="Z472" s="235">
        <f t="shared" si="112"/>
        <v>0</v>
      </c>
      <c r="AA472" s="236">
        <f>SUM(AA473)</f>
        <v>1798.4</v>
      </c>
      <c r="AB472" s="236">
        <f>SUM(AB473)</f>
        <v>0</v>
      </c>
      <c r="AC472" s="200">
        <f>SUM(AC473)</f>
        <v>1070.8</v>
      </c>
      <c r="AD472" s="351">
        <f>SUM(AD473)</f>
        <v>1070.8</v>
      </c>
      <c r="AE472" s="349">
        <f t="shared" si="111"/>
        <v>100</v>
      </c>
    </row>
    <row r="473" spans="1:31">
      <c r="A473" s="39" t="s">
        <v>617</v>
      </c>
      <c r="B473" s="258"/>
      <c r="C473" s="78"/>
      <c r="D473" s="72" t="s">
        <v>618</v>
      </c>
      <c r="E473" s="257"/>
      <c r="F473" s="257"/>
      <c r="G473" s="200"/>
      <c r="H473" s="36"/>
      <c r="I473" s="200">
        <f>SUM('прил3 '!K511)</f>
        <v>1250.8</v>
      </c>
      <c r="J473" s="36">
        <f t="shared" si="106"/>
        <v>547.60000000000014</v>
      </c>
      <c r="K473" s="200">
        <f>SUM('прил3 '!M511)</f>
        <v>1798.4</v>
      </c>
      <c r="L473" s="36">
        <f t="shared" si="104"/>
        <v>0</v>
      </c>
      <c r="M473" s="236">
        <f>SUM('прил3 '!O511)</f>
        <v>1798.4</v>
      </c>
      <c r="N473" s="235">
        <f t="shared" si="105"/>
        <v>0</v>
      </c>
      <c r="O473" s="236">
        <f>SUM('прил3 '!Q511)</f>
        <v>1798.4</v>
      </c>
      <c r="P473" s="236">
        <f>SUM('прил3 '!R511)</f>
        <v>0</v>
      </c>
      <c r="Q473" s="236">
        <f>SUM('прил3 '!S511)</f>
        <v>1798.4</v>
      </c>
      <c r="R473" s="235" t="e">
        <f>SUM(#REF!-Q473)</f>
        <v>#REF!</v>
      </c>
      <c r="S473" s="236">
        <f>SUM('прил3 '!U511)</f>
        <v>1798.4</v>
      </c>
      <c r="T473" s="235">
        <f t="shared" si="103"/>
        <v>0</v>
      </c>
      <c r="U473" s="236">
        <f>SUM('прил3 '!W511)</f>
        <v>1798.4</v>
      </c>
      <c r="V473" s="235">
        <f t="shared" si="102"/>
        <v>0</v>
      </c>
      <c r="W473" s="236">
        <f>SUM('прил3 '!Y511)</f>
        <v>1798.4</v>
      </c>
      <c r="X473" s="235" t="e">
        <f>SUM(#REF!-W473)</f>
        <v>#REF!</v>
      </c>
      <c r="Y473" s="236">
        <f>SUM('прил3 '!AA511)</f>
        <v>1798.4</v>
      </c>
      <c r="Z473" s="235">
        <f t="shared" si="112"/>
        <v>0</v>
      </c>
      <c r="AA473" s="236">
        <f>SUM('прил3 '!AC511)</f>
        <v>1798.4</v>
      </c>
      <c r="AB473" s="236">
        <f>SUM('прил3 '!AD511)</f>
        <v>0</v>
      </c>
      <c r="AC473" s="200">
        <f>SUM('прил3 '!AE511)</f>
        <v>1070.8</v>
      </c>
      <c r="AD473" s="351">
        <f>SUM('прил3 '!AF511)</f>
        <v>1070.8</v>
      </c>
      <c r="AE473" s="349">
        <f t="shared" si="111"/>
        <v>100</v>
      </c>
    </row>
    <row r="474" spans="1:31" ht="0.75" customHeight="1">
      <c r="A474" s="45" t="s">
        <v>831</v>
      </c>
      <c r="B474" s="258"/>
      <c r="C474" s="75" t="s">
        <v>785</v>
      </c>
      <c r="D474" s="72"/>
      <c r="E474" s="257"/>
      <c r="F474" s="257"/>
      <c r="G474" s="37">
        <f>G475</f>
        <v>0</v>
      </c>
      <c r="H474" s="36">
        <f t="shared" ref="H474:H566" si="113">I474-G474</f>
        <v>372.9</v>
      </c>
      <c r="I474" s="37">
        <f>I475</f>
        <v>372.9</v>
      </c>
      <c r="J474" s="36">
        <f t="shared" si="106"/>
        <v>0</v>
      </c>
      <c r="K474" s="37">
        <f>K475+K477</f>
        <v>372.9</v>
      </c>
      <c r="L474" s="36">
        <f t="shared" si="104"/>
        <v>-372.9</v>
      </c>
      <c r="M474" s="236">
        <f>M475+M477</f>
        <v>0</v>
      </c>
      <c r="N474" s="235">
        <f t="shared" si="105"/>
        <v>0</v>
      </c>
      <c r="O474" s="236">
        <f>O475+O477</f>
        <v>0</v>
      </c>
      <c r="P474" s="236">
        <f>P475+P477</f>
        <v>0</v>
      </c>
      <c r="Q474" s="236">
        <f>Q475+Q477</f>
        <v>0</v>
      </c>
      <c r="R474" s="235" t="e">
        <f>SUM(#REF!-Q474)</f>
        <v>#REF!</v>
      </c>
      <c r="S474" s="236">
        <f>S475+S477</f>
        <v>0</v>
      </c>
      <c r="T474" s="235">
        <f t="shared" si="103"/>
        <v>0</v>
      </c>
      <c r="U474" s="236">
        <f>U475+U477</f>
        <v>0</v>
      </c>
      <c r="V474" s="235">
        <f t="shared" si="102"/>
        <v>0</v>
      </c>
      <c r="W474" s="236">
        <f>W475+W477</f>
        <v>0</v>
      </c>
      <c r="X474" s="235" t="e">
        <f>SUM(#REF!-W474)</f>
        <v>#REF!</v>
      </c>
      <c r="Y474" s="236">
        <f>Y475+Y477</f>
        <v>0</v>
      </c>
      <c r="Z474" s="235">
        <f t="shared" si="112"/>
        <v>0</v>
      </c>
      <c r="AA474" s="236">
        <f>AA475+AA477</f>
        <v>0</v>
      </c>
      <c r="AB474" s="236">
        <f>AB475+AB477</f>
        <v>0</v>
      </c>
      <c r="AC474" s="200">
        <f>AC475+AC477</f>
        <v>0</v>
      </c>
      <c r="AD474" s="351">
        <f>AD475+AD477</f>
        <v>0</v>
      </c>
      <c r="AE474" s="349"/>
    </row>
    <row r="475" spans="1:31" ht="25.5" hidden="1">
      <c r="A475" s="49" t="s">
        <v>339</v>
      </c>
      <c r="B475" s="258"/>
      <c r="C475" s="78"/>
      <c r="D475" s="72" t="s">
        <v>340</v>
      </c>
      <c r="E475" s="257"/>
      <c r="F475" s="257"/>
      <c r="G475" s="37">
        <f>G476</f>
        <v>0</v>
      </c>
      <c r="H475" s="36">
        <f t="shared" si="113"/>
        <v>372.9</v>
      </c>
      <c r="I475" s="37">
        <f>I476</f>
        <v>372.9</v>
      </c>
      <c r="J475" s="36">
        <f t="shared" si="106"/>
        <v>-234.89999999999998</v>
      </c>
      <c r="K475" s="37">
        <f>K476</f>
        <v>138</v>
      </c>
      <c r="L475" s="36">
        <f t="shared" si="104"/>
        <v>-138</v>
      </c>
      <c r="M475" s="236">
        <f>M476</f>
        <v>0</v>
      </c>
      <c r="N475" s="235">
        <f t="shared" si="105"/>
        <v>0</v>
      </c>
      <c r="O475" s="236">
        <f>O476</f>
        <v>0</v>
      </c>
      <c r="P475" s="236">
        <f>P476</f>
        <v>0</v>
      </c>
      <c r="Q475" s="236">
        <f>Q476</f>
        <v>0</v>
      </c>
      <c r="R475" s="235" t="e">
        <f>SUM(#REF!-Q475)</f>
        <v>#REF!</v>
      </c>
      <c r="S475" s="236">
        <f>S476</f>
        <v>0</v>
      </c>
      <c r="T475" s="235">
        <f t="shared" si="103"/>
        <v>0</v>
      </c>
      <c r="U475" s="236">
        <f>U476</f>
        <v>0</v>
      </c>
      <c r="V475" s="235">
        <f t="shared" si="102"/>
        <v>0</v>
      </c>
      <c r="W475" s="236">
        <f>W476</f>
        <v>0</v>
      </c>
      <c r="X475" s="235" t="e">
        <f>SUM(#REF!-W475)</f>
        <v>#REF!</v>
      </c>
      <c r="Y475" s="236">
        <f>Y476</f>
        <v>0</v>
      </c>
      <c r="Z475" s="235">
        <f t="shared" si="112"/>
        <v>0</v>
      </c>
      <c r="AA475" s="236">
        <f>AA476</f>
        <v>0</v>
      </c>
      <c r="AB475" s="236">
        <f>AB476</f>
        <v>0</v>
      </c>
      <c r="AC475" s="200">
        <f>AC476</f>
        <v>0</v>
      </c>
      <c r="AD475" s="351">
        <f>AD476</f>
        <v>0</v>
      </c>
      <c r="AE475" s="349"/>
    </row>
    <row r="476" spans="1:31" ht="25.5" hidden="1">
      <c r="A476" s="32" t="s">
        <v>341</v>
      </c>
      <c r="B476" s="258"/>
      <c r="C476" s="78"/>
      <c r="D476" s="72" t="s">
        <v>342</v>
      </c>
      <c r="E476" s="257"/>
      <c r="F476" s="257"/>
      <c r="G476" s="37">
        <f>SUM('прил3 '!I514)</f>
        <v>0</v>
      </c>
      <c r="H476" s="36">
        <f t="shared" si="113"/>
        <v>372.9</v>
      </c>
      <c r="I476" s="37">
        <f>SUM('прил3 '!K514)</f>
        <v>372.9</v>
      </c>
      <c r="J476" s="36">
        <f t="shared" si="106"/>
        <v>-234.89999999999998</v>
      </c>
      <c r="K476" s="37">
        <f>SUM('прил3 '!M514)</f>
        <v>138</v>
      </c>
      <c r="L476" s="36">
        <f t="shared" si="104"/>
        <v>-138</v>
      </c>
      <c r="M476" s="236">
        <f>SUM('прил3 '!O514)</f>
        <v>0</v>
      </c>
      <c r="N476" s="235">
        <f t="shared" si="105"/>
        <v>0</v>
      </c>
      <c r="O476" s="236">
        <f>SUM('прил3 '!Q514)</f>
        <v>0</v>
      </c>
      <c r="P476" s="236">
        <f>SUM('прил3 '!R514)</f>
        <v>0</v>
      </c>
      <c r="Q476" s="236">
        <f>SUM('прил3 '!S514)</f>
        <v>0</v>
      </c>
      <c r="R476" s="235" t="e">
        <f>SUM(#REF!-Q476)</f>
        <v>#REF!</v>
      </c>
      <c r="S476" s="236">
        <f>SUM('прил3 '!U514)</f>
        <v>0</v>
      </c>
      <c r="T476" s="235">
        <f t="shared" si="103"/>
        <v>0</v>
      </c>
      <c r="U476" s="236">
        <f>SUM('прил3 '!W514)</f>
        <v>0</v>
      </c>
      <c r="V476" s="235">
        <f t="shared" si="102"/>
        <v>0</v>
      </c>
      <c r="W476" s="236">
        <f>SUM('прил3 '!Y514)</f>
        <v>0</v>
      </c>
      <c r="X476" s="235" t="e">
        <f>SUM(#REF!-W476)</f>
        <v>#REF!</v>
      </c>
      <c r="Y476" s="236">
        <f>SUM('прил3 '!AA514)</f>
        <v>0</v>
      </c>
      <c r="Z476" s="235">
        <f t="shared" si="112"/>
        <v>0</v>
      </c>
      <c r="AA476" s="236">
        <f>SUM('прил3 '!AC514)</f>
        <v>0</v>
      </c>
      <c r="AB476" s="236">
        <f>SUM('прил3 '!AD514)</f>
        <v>0</v>
      </c>
      <c r="AC476" s="200">
        <f>SUM('прил3 '!AE514)</f>
        <v>0</v>
      </c>
      <c r="AD476" s="351">
        <f>SUM('прил3 '!AF514)</f>
        <v>0</v>
      </c>
      <c r="AE476" s="349"/>
    </row>
    <row r="477" spans="1:31" ht="25.5" hidden="1">
      <c r="A477" s="39" t="s">
        <v>616</v>
      </c>
      <c r="B477" s="258"/>
      <c r="C477" s="78"/>
      <c r="D477" s="72" t="s">
        <v>455</v>
      </c>
      <c r="E477" s="257"/>
      <c r="F477" s="257"/>
      <c r="G477" s="37"/>
      <c r="H477" s="36"/>
      <c r="I477" s="37"/>
      <c r="J477" s="36">
        <f t="shared" si="106"/>
        <v>234.9</v>
      </c>
      <c r="K477" s="37">
        <f>SUM(K478)</f>
        <v>234.9</v>
      </c>
      <c r="L477" s="36">
        <f t="shared" si="104"/>
        <v>-234.9</v>
      </c>
      <c r="M477" s="236">
        <f>SUM(M478)</f>
        <v>0</v>
      </c>
      <c r="N477" s="235">
        <f t="shared" si="105"/>
        <v>0</v>
      </c>
      <c r="O477" s="236">
        <f>SUM(O478)</f>
        <v>0</v>
      </c>
      <c r="P477" s="236">
        <f>SUM(P478)</f>
        <v>0</v>
      </c>
      <c r="Q477" s="236">
        <f>SUM(Q478)</f>
        <v>0</v>
      </c>
      <c r="R477" s="235" t="e">
        <f>SUM(#REF!-Q477)</f>
        <v>#REF!</v>
      </c>
      <c r="S477" s="236">
        <f>SUM(S478)</f>
        <v>0</v>
      </c>
      <c r="T477" s="235">
        <f t="shared" si="103"/>
        <v>0</v>
      </c>
      <c r="U477" s="236">
        <f>SUM(U478)</f>
        <v>0</v>
      </c>
      <c r="V477" s="235">
        <f t="shared" si="102"/>
        <v>0</v>
      </c>
      <c r="W477" s="236">
        <f>SUM(W478)</f>
        <v>0</v>
      </c>
      <c r="X477" s="235" t="e">
        <f>SUM(#REF!-W477)</f>
        <v>#REF!</v>
      </c>
      <c r="Y477" s="236">
        <f>SUM(Y478)</f>
        <v>0</v>
      </c>
      <c r="Z477" s="235">
        <f t="shared" si="112"/>
        <v>0</v>
      </c>
      <c r="AA477" s="236">
        <f>SUM(AA478)</f>
        <v>0</v>
      </c>
      <c r="AB477" s="236">
        <f>SUM(AB478)</f>
        <v>0</v>
      </c>
      <c r="AC477" s="200">
        <f>SUM(AC478)</f>
        <v>0</v>
      </c>
      <c r="AD477" s="351">
        <f>SUM(AD478)</f>
        <v>0</v>
      </c>
      <c r="AE477" s="349"/>
    </row>
    <row r="478" spans="1:31" hidden="1">
      <c r="A478" s="39" t="s">
        <v>617</v>
      </c>
      <c r="B478" s="258"/>
      <c r="C478" s="78"/>
      <c r="D478" s="72" t="s">
        <v>618</v>
      </c>
      <c r="E478" s="257"/>
      <c r="F478" s="257"/>
      <c r="G478" s="37"/>
      <c r="H478" s="36"/>
      <c r="I478" s="37"/>
      <c r="J478" s="36">
        <f t="shared" si="106"/>
        <v>234.9</v>
      </c>
      <c r="K478" s="37">
        <f>SUM('прил3 '!M516)</f>
        <v>234.9</v>
      </c>
      <c r="L478" s="36">
        <f t="shared" si="104"/>
        <v>-234.9</v>
      </c>
      <c r="M478" s="236">
        <f>SUM('прил3 '!O516)</f>
        <v>0</v>
      </c>
      <c r="N478" s="235">
        <f t="shared" si="105"/>
        <v>0</v>
      </c>
      <c r="O478" s="236">
        <f>SUM('прил3 '!Q516)</f>
        <v>0</v>
      </c>
      <c r="P478" s="236">
        <f>SUM('прил3 '!R516)</f>
        <v>0</v>
      </c>
      <c r="Q478" s="236">
        <f>SUM('прил3 '!S516)</f>
        <v>0</v>
      </c>
      <c r="R478" s="235" t="e">
        <f>SUM(#REF!-Q478)</f>
        <v>#REF!</v>
      </c>
      <c r="S478" s="236">
        <f>SUM('прил3 '!U516)</f>
        <v>0</v>
      </c>
      <c r="T478" s="235">
        <f t="shared" si="103"/>
        <v>0</v>
      </c>
      <c r="U478" s="236">
        <f>SUM('прил3 '!W516)</f>
        <v>0</v>
      </c>
      <c r="V478" s="235">
        <f t="shared" si="102"/>
        <v>0</v>
      </c>
      <c r="W478" s="236">
        <f>SUM('прил3 '!Y516)</f>
        <v>0</v>
      </c>
      <c r="X478" s="235" t="e">
        <f>SUM(#REF!-W478)</f>
        <v>#REF!</v>
      </c>
      <c r="Y478" s="236">
        <f>SUM('прил3 '!AA516)</f>
        <v>0</v>
      </c>
      <c r="Z478" s="235">
        <f t="shared" si="112"/>
        <v>0</v>
      </c>
      <c r="AA478" s="236">
        <f>SUM('прил3 '!AC516)</f>
        <v>0</v>
      </c>
      <c r="AB478" s="236">
        <f>SUM('прил3 '!AD516)</f>
        <v>0</v>
      </c>
      <c r="AC478" s="200">
        <f>SUM('прил3 '!AE516)</f>
        <v>0</v>
      </c>
      <c r="AD478" s="351">
        <f>SUM('прил3 '!AF516)</f>
        <v>0</v>
      </c>
      <c r="AE478" s="349"/>
    </row>
    <row r="479" spans="1:31" hidden="1">
      <c r="A479" s="32" t="s">
        <v>856</v>
      </c>
      <c r="B479" s="258"/>
      <c r="C479" s="78" t="s">
        <v>786</v>
      </c>
      <c r="D479" s="72"/>
      <c r="E479" s="257"/>
      <c r="F479" s="257"/>
      <c r="G479" s="200">
        <f>G480</f>
        <v>48.3</v>
      </c>
      <c r="H479" s="36">
        <f t="shared" si="113"/>
        <v>0</v>
      </c>
      <c r="I479" s="200">
        <f>I480+I482</f>
        <v>48.3</v>
      </c>
      <c r="J479" s="36">
        <f t="shared" si="106"/>
        <v>0.10000000000000142</v>
      </c>
      <c r="K479" s="200">
        <f>K480+K482</f>
        <v>48.4</v>
      </c>
      <c r="L479" s="36">
        <f t="shared" si="104"/>
        <v>0</v>
      </c>
      <c r="M479" s="236">
        <f>M480+M482</f>
        <v>48.4</v>
      </c>
      <c r="N479" s="235">
        <f t="shared" si="105"/>
        <v>0</v>
      </c>
      <c r="O479" s="236">
        <f>O480+O482</f>
        <v>48.4</v>
      </c>
      <c r="P479" s="236">
        <f>P480+P482</f>
        <v>0</v>
      </c>
      <c r="Q479" s="236">
        <f>Q480+Q482</f>
        <v>48.4</v>
      </c>
      <c r="R479" s="235" t="e">
        <f>SUM(#REF!-Q479)</f>
        <v>#REF!</v>
      </c>
      <c r="S479" s="236">
        <f>S480+S482</f>
        <v>48.4</v>
      </c>
      <c r="T479" s="235">
        <f t="shared" si="103"/>
        <v>0</v>
      </c>
      <c r="U479" s="236">
        <f>U480+U482</f>
        <v>48.4</v>
      </c>
      <c r="V479" s="235">
        <f t="shared" si="102"/>
        <v>0</v>
      </c>
      <c r="W479" s="236">
        <f>W480+W482</f>
        <v>48.4</v>
      </c>
      <c r="X479" s="235" t="e">
        <f>SUM(#REF!-W479)</f>
        <v>#REF!</v>
      </c>
      <c r="Y479" s="236">
        <f>Y480+Y482</f>
        <v>48.4</v>
      </c>
      <c r="Z479" s="235">
        <f t="shared" si="112"/>
        <v>0</v>
      </c>
      <c r="AA479" s="236">
        <f>AA480+AA482</f>
        <v>48.4</v>
      </c>
      <c r="AB479" s="236">
        <f>AB480+AB482</f>
        <v>0</v>
      </c>
      <c r="AC479" s="200">
        <f>AC480+AC482</f>
        <v>0</v>
      </c>
      <c r="AD479" s="351">
        <f>AD480+AD482</f>
        <v>0</v>
      </c>
      <c r="AE479" s="349"/>
    </row>
    <row r="480" spans="1:31" ht="25.5" hidden="1">
      <c r="A480" s="49" t="s">
        <v>339</v>
      </c>
      <c r="B480" s="258"/>
      <c r="C480" s="78"/>
      <c r="D480" s="72" t="s">
        <v>340</v>
      </c>
      <c r="E480" s="257"/>
      <c r="F480" s="257"/>
      <c r="G480" s="200">
        <f>G481</f>
        <v>48.3</v>
      </c>
      <c r="H480" s="36">
        <f t="shared" si="113"/>
        <v>-30</v>
      </c>
      <c r="I480" s="200">
        <f>I481</f>
        <v>18.299999999999997</v>
      </c>
      <c r="J480" s="36">
        <f t="shared" si="106"/>
        <v>-11.499999999999996</v>
      </c>
      <c r="K480" s="200">
        <f>K481</f>
        <v>6.8</v>
      </c>
      <c r="L480" s="36">
        <f t="shared" si="104"/>
        <v>0</v>
      </c>
      <c r="M480" s="236">
        <f>M481</f>
        <v>6.8</v>
      </c>
      <c r="N480" s="235">
        <f t="shared" si="105"/>
        <v>0</v>
      </c>
      <c r="O480" s="236">
        <f>O481</f>
        <v>6.8</v>
      </c>
      <c r="P480" s="236">
        <f>P481</f>
        <v>0</v>
      </c>
      <c r="Q480" s="236">
        <f>Q481</f>
        <v>6.8</v>
      </c>
      <c r="R480" s="235" t="e">
        <f>SUM(#REF!-Q480)</f>
        <v>#REF!</v>
      </c>
      <c r="S480" s="236">
        <f>S481</f>
        <v>6.8</v>
      </c>
      <c r="T480" s="235">
        <f t="shared" si="103"/>
        <v>0</v>
      </c>
      <c r="U480" s="236">
        <f>U481</f>
        <v>6.8</v>
      </c>
      <c r="V480" s="235">
        <f t="shared" si="102"/>
        <v>0</v>
      </c>
      <c r="W480" s="236">
        <f>W481</f>
        <v>6.8</v>
      </c>
      <c r="X480" s="235" t="e">
        <f>SUM(#REF!-W480)</f>
        <v>#REF!</v>
      </c>
      <c r="Y480" s="236">
        <f>Y481</f>
        <v>6.8</v>
      </c>
      <c r="Z480" s="235">
        <f t="shared" si="112"/>
        <v>0</v>
      </c>
      <c r="AA480" s="236">
        <f>AA481</f>
        <v>6.8</v>
      </c>
      <c r="AB480" s="236">
        <f>AB481</f>
        <v>0</v>
      </c>
      <c r="AC480" s="200">
        <f>AC481</f>
        <v>0</v>
      </c>
      <c r="AD480" s="351">
        <f>AD481</f>
        <v>0</v>
      </c>
      <c r="AE480" s="349"/>
    </row>
    <row r="481" spans="1:31" ht="25.5" hidden="1">
      <c r="A481" s="32" t="s">
        <v>341</v>
      </c>
      <c r="B481" s="258"/>
      <c r="C481" s="78"/>
      <c r="D481" s="72" t="s">
        <v>342</v>
      </c>
      <c r="E481" s="257"/>
      <c r="F481" s="257"/>
      <c r="G481" s="200">
        <f>SUM('прил3 '!I527)</f>
        <v>48.3</v>
      </c>
      <c r="H481" s="36">
        <f t="shared" si="113"/>
        <v>-30</v>
      </c>
      <c r="I481" s="200">
        <f>SUM('прил3 '!K527)</f>
        <v>18.299999999999997</v>
      </c>
      <c r="J481" s="36">
        <f t="shared" si="106"/>
        <v>-11.499999999999996</v>
      </c>
      <c r="K481" s="200">
        <f>SUM('прил3 '!M527)</f>
        <v>6.8</v>
      </c>
      <c r="L481" s="36">
        <f t="shared" si="104"/>
        <v>0</v>
      </c>
      <c r="M481" s="236">
        <f>SUM('прил3 '!O527)</f>
        <v>6.8</v>
      </c>
      <c r="N481" s="235">
        <f t="shared" si="105"/>
        <v>0</v>
      </c>
      <c r="O481" s="236">
        <f>SUM('прил3 '!Q527)</f>
        <v>6.8</v>
      </c>
      <c r="P481" s="236">
        <f>SUM('прил3 '!R527)</f>
        <v>0</v>
      </c>
      <c r="Q481" s="236">
        <f>SUM('прил3 '!S527)</f>
        <v>6.8</v>
      </c>
      <c r="R481" s="235" t="e">
        <f>SUM(#REF!-Q481)</f>
        <v>#REF!</v>
      </c>
      <c r="S481" s="236">
        <f>SUM('прил3 '!U527)</f>
        <v>6.8</v>
      </c>
      <c r="T481" s="235">
        <f t="shared" si="103"/>
        <v>0</v>
      </c>
      <c r="U481" s="236">
        <f>SUM('прил3 '!W527)</f>
        <v>6.8</v>
      </c>
      <c r="V481" s="235">
        <f t="shared" si="102"/>
        <v>0</v>
      </c>
      <c r="W481" s="236">
        <f>SUM('прил3 '!Y527)</f>
        <v>6.8</v>
      </c>
      <c r="X481" s="235" t="e">
        <f>SUM(#REF!-W481)</f>
        <v>#REF!</v>
      </c>
      <c r="Y481" s="236">
        <f>SUM('прил3 '!AA527)</f>
        <v>6.8</v>
      </c>
      <c r="Z481" s="235">
        <f t="shared" si="112"/>
        <v>0</v>
      </c>
      <c r="AA481" s="236">
        <f>SUM('прил3 '!AC527)</f>
        <v>6.8</v>
      </c>
      <c r="AB481" s="236">
        <f>SUM('прил3 '!AD527)</f>
        <v>0</v>
      </c>
      <c r="AC481" s="200">
        <f>SUM('прил3 '!AE527)</f>
        <v>0</v>
      </c>
      <c r="AD481" s="351">
        <f>SUM('прил3 '!AF527)</f>
        <v>0</v>
      </c>
      <c r="AE481" s="349"/>
    </row>
    <row r="482" spans="1:31" ht="25.5" hidden="1">
      <c r="A482" s="39" t="s">
        <v>616</v>
      </c>
      <c r="B482" s="258"/>
      <c r="C482" s="78"/>
      <c r="D482" s="72" t="s">
        <v>455</v>
      </c>
      <c r="E482" s="257"/>
      <c r="F482" s="257"/>
      <c r="G482" s="200"/>
      <c r="H482" s="36"/>
      <c r="I482" s="200">
        <f>SUM(I483)</f>
        <v>30</v>
      </c>
      <c r="J482" s="36">
        <f t="shared" si="106"/>
        <v>11.600000000000001</v>
      </c>
      <c r="K482" s="200">
        <f>SUM(K483)</f>
        <v>41.6</v>
      </c>
      <c r="L482" s="36">
        <f t="shared" si="104"/>
        <v>0</v>
      </c>
      <c r="M482" s="236">
        <f>SUM(M483)</f>
        <v>41.6</v>
      </c>
      <c r="N482" s="235">
        <f t="shared" si="105"/>
        <v>0</v>
      </c>
      <c r="O482" s="236">
        <f>SUM(O483)</f>
        <v>41.6</v>
      </c>
      <c r="P482" s="236">
        <f>SUM(P483)</f>
        <v>0</v>
      </c>
      <c r="Q482" s="236">
        <f>SUM(Q483)</f>
        <v>41.6</v>
      </c>
      <c r="R482" s="235" t="e">
        <f>SUM(#REF!-Q482)</f>
        <v>#REF!</v>
      </c>
      <c r="S482" s="236">
        <f>SUM(S483)</f>
        <v>41.6</v>
      </c>
      <c r="T482" s="235">
        <f t="shared" si="103"/>
        <v>0</v>
      </c>
      <c r="U482" s="236">
        <f>SUM(U483)</f>
        <v>41.6</v>
      </c>
      <c r="V482" s="235">
        <f t="shared" si="102"/>
        <v>0</v>
      </c>
      <c r="W482" s="236">
        <f>SUM(W483)</f>
        <v>41.6</v>
      </c>
      <c r="X482" s="235" t="e">
        <f>SUM(#REF!-W482)</f>
        <v>#REF!</v>
      </c>
      <c r="Y482" s="236">
        <f>SUM(Y483)</f>
        <v>41.6</v>
      </c>
      <c r="Z482" s="235">
        <f t="shared" si="112"/>
        <v>0</v>
      </c>
      <c r="AA482" s="236">
        <f>SUM(AA483)</f>
        <v>41.6</v>
      </c>
      <c r="AB482" s="236">
        <f>SUM(AB483)</f>
        <v>0</v>
      </c>
      <c r="AC482" s="200">
        <f>SUM(AC483)</f>
        <v>0</v>
      </c>
      <c r="AD482" s="351">
        <f>SUM(AD483)</f>
        <v>0</v>
      </c>
      <c r="AE482" s="349"/>
    </row>
    <row r="483" spans="1:31" hidden="1">
      <c r="A483" s="39" t="s">
        <v>617</v>
      </c>
      <c r="B483" s="258"/>
      <c r="C483" s="78"/>
      <c r="D483" s="72" t="s">
        <v>618</v>
      </c>
      <c r="E483" s="257"/>
      <c r="F483" s="257"/>
      <c r="G483" s="200"/>
      <c r="H483" s="36"/>
      <c r="I483" s="200">
        <f>SUM('прил3 '!K529)</f>
        <v>30</v>
      </c>
      <c r="J483" s="36">
        <f t="shared" si="106"/>
        <v>11.600000000000001</v>
      </c>
      <c r="K483" s="200">
        <f>SUM('прил3 '!M529)</f>
        <v>41.6</v>
      </c>
      <c r="L483" s="36">
        <f t="shared" si="104"/>
        <v>0</v>
      </c>
      <c r="M483" s="236">
        <f>SUM('прил3 '!O529)</f>
        <v>41.6</v>
      </c>
      <c r="N483" s="235">
        <f t="shared" si="105"/>
        <v>0</v>
      </c>
      <c r="O483" s="236">
        <f>SUM('прил3 '!Q529)</f>
        <v>41.6</v>
      </c>
      <c r="P483" s="236">
        <f>SUM('прил3 '!R529)</f>
        <v>0</v>
      </c>
      <c r="Q483" s="236">
        <f>SUM('прил3 '!S529)</f>
        <v>41.6</v>
      </c>
      <c r="R483" s="235" t="e">
        <f>SUM(#REF!-Q483)</f>
        <v>#REF!</v>
      </c>
      <c r="S483" s="236">
        <f>SUM('прил3 '!U529)</f>
        <v>41.6</v>
      </c>
      <c r="T483" s="235">
        <f t="shared" si="103"/>
        <v>0</v>
      </c>
      <c r="U483" s="236">
        <f>SUM('прил3 '!W529)</f>
        <v>41.6</v>
      </c>
      <c r="V483" s="235">
        <f t="shared" si="102"/>
        <v>0</v>
      </c>
      <c r="W483" s="236">
        <f>SUM('прил3 '!Y529)</f>
        <v>41.6</v>
      </c>
      <c r="X483" s="235" t="e">
        <f>SUM(#REF!-W483)</f>
        <v>#REF!</v>
      </c>
      <c r="Y483" s="236">
        <f>SUM('прил3 '!AA529)</f>
        <v>41.6</v>
      </c>
      <c r="Z483" s="235">
        <f t="shared" si="112"/>
        <v>0</v>
      </c>
      <c r="AA483" s="236">
        <f>SUM('прил3 '!AC529)</f>
        <v>41.6</v>
      </c>
      <c r="AB483" s="236">
        <f>SUM('прил3 '!AD529)</f>
        <v>0</v>
      </c>
      <c r="AC483" s="200">
        <f>SUM('прил3 '!AE529)</f>
        <v>0</v>
      </c>
      <c r="AD483" s="351">
        <f>SUM('прил3 '!AF529)</f>
        <v>0</v>
      </c>
      <c r="AE483" s="349"/>
    </row>
    <row r="484" spans="1:31" ht="28.5" customHeight="1">
      <c r="A484" s="45" t="s">
        <v>720</v>
      </c>
      <c r="B484" s="258"/>
      <c r="C484" s="27" t="s">
        <v>176</v>
      </c>
      <c r="D484" s="72"/>
      <c r="E484" s="257"/>
      <c r="F484" s="257"/>
      <c r="G484" s="200">
        <f>G485+G488</f>
        <v>572.5</v>
      </c>
      <c r="H484" s="36">
        <f t="shared" si="113"/>
        <v>0</v>
      </c>
      <c r="I484" s="200">
        <f>I485+I488+I490</f>
        <v>572.5</v>
      </c>
      <c r="J484" s="36">
        <f t="shared" si="106"/>
        <v>18</v>
      </c>
      <c r="K484" s="200">
        <f>K485+K488+K490</f>
        <v>590.5</v>
      </c>
      <c r="L484" s="36">
        <f t="shared" si="104"/>
        <v>0</v>
      </c>
      <c r="M484" s="236">
        <f>M485+M488+M490</f>
        <v>590.5</v>
      </c>
      <c r="N484" s="235">
        <f t="shared" si="105"/>
        <v>0</v>
      </c>
      <c r="O484" s="236">
        <f>O485+O488+O490</f>
        <v>590.5</v>
      </c>
      <c r="P484" s="236">
        <f>P485+P488+P490</f>
        <v>0</v>
      </c>
      <c r="Q484" s="236">
        <f>Q485+Q488+Q490</f>
        <v>590.5</v>
      </c>
      <c r="R484" s="235" t="e">
        <f>SUM(#REF!-Q484)</f>
        <v>#REF!</v>
      </c>
      <c r="S484" s="236">
        <f>S485+S488+S490</f>
        <v>590.5</v>
      </c>
      <c r="T484" s="235">
        <f t="shared" si="103"/>
        <v>0</v>
      </c>
      <c r="U484" s="236">
        <f>U485+U488+U490</f>
        <v>590.5</v>
      </c>
      <c r="V484" s="235">
        <f t="shared" si="102"/>
        <v>0</v>
      </c>
      <c r="W484" s="236">
        <f>W485+W488+W490</f>
        <v>590.5</v>
      </c>
      <c r="X484" s="235" t="e">
        <f>SUM(#REF!-W484)</f>
        <v>#REF!</v>
      </c>
      <c r="Y484" s="236">
        <f>Y485+Y488+Y490</f>
        <v>590.5</v>
      </c>
      <c r="Z484" s="235">
        <f t="shared" si="112"/>
        <v>0</v>
      </c>
      <c r="AA484" s="236">
        <f>AA485+AA488+AA490</f>
        <v>590.5</v>
      </c>
      <c r="AB484" s="236">
        <f>AB485+AB488+AB490</f>
        <v>0</v>
      </c>
      <c r="AC484" s="200">
        <f>AC485+AC488+AC490</f>
        <v>263</v>
      </c>
      <c r="AD484" s="351">
        <f>AD485+AD488+AD490</f>
        <v>263</v>
      </c>
      <c r="AE484" s="349">
        <f t="shared" si="111"/>
        <v>100</v>
      </c>
    </row>
    <row r="485" spans="1:31" ht="51" hidden="1">
      <c r="A485" s="43" t="s">
        <v>352</v>
      </c>
      <c r="B485" s="258"/>
      <c r="C485" s="76"/>
      <c r="D485" s="72" t="s">
        <v>335</v>
      </c>
      <c r="E485" s="257"/>
      <c r="F485" s="257"/>
      <c r="G485" s="200">
        <f>G487+G486</f>
        <v>212.1</v>
      </c>
      <c r="H485" s="36">
        <f t="shared" si="113"/>
        <v>-125</v>
      </c>
      <c r="I485" s="200">
        <f>I487+I486</f>
        <v>87.1</v>
      </c>
      <c r="J485" s="36">
        <f t="shared" si="106"/>
        <v>-54.899999999999991</v>
      </c>
      <c r="K485" s="200">
        <f>K487+K486</f>
        <v>32.200000000000003</v>
      </c>
      <c r="L485" s="36">
        <f t="shared" si="104"/>
        <v>0</v>
      </c>
      <c r="M485" s="236">
        <f>M487+M486</f>
        <v>32.200000000000003</v>
      </c>
      <c r="N485" s="235">
        <f t="shared" si="105"/>
        <v>0</v>
      </c>
      <c r="O485" s="236">
        <f>O487+O486</f>
        <v>32.200000000000003</v>
      </c>
      <c r="P485" s="236">
        <f>P487+P486</f>
        <v>0</v>
      </c>
      <c r="Q485" s="236">
        <f>Q487+Q486</f>
        <v>32.200000000000003</v>
      </c>
      <c r="R485" s="235" t="e">
        <f>SUM(#REF!-Q485)</f>
        <v>#REF!</v>
      </c>
      <c r="S485" s="236">
        <f>S487+S486</f>
        <v>32.200000000000003</v>
      </c>
      <c r="T485" s="235">
        <f t="shared" si="103"/>
        <v>0</v>
      </c>
      <c r="U485" s="236">
        <f>U487+U486</f>
        <v>32.200000000000003</v>
      </c>
      <c r="V485" s="235">
        <f t="shared" si="102"/>
        <v>0</v>
      </c>
      <c r="W485" s="236">
        <f>W487+W486</f>
        <v>32.200000000000003</v>
      </c>
      <c r="X485" s="235" t="e">
        <f>SUM(#REF!-W485)</f>
        <v>#REF!</v>
      </c>
      <c r="Y485" s="236">
        <f>Y487+Y486</f>
        <v>32.200000000000003</v>
      </c>
      <c r="Z485" s="235">
        <f t="shared" si="112"/>
        <v>0</v>
      </c>
      <c r="AA485" s="236">
        <f>AA487+AA486</f>
        <v>32.200000000000003</v>
      </c>
      <c r="AB485" s="236">
        <f>AB487+AB486</f>
        <v>0</v>
      </c>
      <c r="AC485" s="200">
        <f>AC487+AC486</f>
        <v>0</v>
      </c>
      <c r="AD485" s="351">
        <f>AD487+AD486</f>
        <v>0</v>
      </c>
      <c r="AE485" s="349"/>
    </row>
    <row r="486" spans="1:31" hidden="1">
      <c r="A486" s="46" t="s">
        <v>16</v>
      </c>
      <c r="B486" s="258"/>
      <c r="C486" s="76"/>
      <c r="D486" s="72" t="s">
        <v>17</v>
      </c>
      <c r="E486" s="257"/>
      <c r="F486" s="257"/>
      <c r="G486" s="200">
        <f>SUM('прил3 '!I519)</f>
        <v>212.1</v>
      </c>
      <c r="H486" s="36">
        <f t="shared" si="113"/>
        <v>-125</v>
      </c>
      <c r="I486" s="200">
        <f>SUM('прил3 '!K519)</f>
        <v>87.1</v>
      </c>
      <c r="J486" s="36">
        <f t="shared" si="106"/>
        <v>-54.899999999999991</v>
      </c>
      <c r="K486" s="200">
        <f>SUM('прил3 '!M519)</f>
        <v>32.200000000000003</v>
      </c>
      <c r="L486" s="36">
        <f t="shared" si="104"/>
        <v>0</v>
      </c>
      <c r="M486" s="236">
        <f>SUM('прил3 '!O519)</f>
        <v>32.200000000000003</v>
      </c>
      <c r="N486" s="235">
        <f t="shared" si="105"/>
        <v>0</v>
      </c>
      <c r="O486" s="236">
        <f>SUM('прил3 '!Q519)</f>
        <v>32.200000000000003</v>
      </c>
      <c r="P486" s="236">
        <f>SUM('прил3 '!R519)</f>
        <v>0</v>
      </c>
      <c r="Q486" s="236">
        <f>SUM('прил3 '!S519)</f>
        <v>32.200000000000003</v>
      </c>
      <c r="R486" s="235" t="e">
        <f>SUM(#REF!-Q486)</f>
        <v>#REF!</v>
      </c>
      <c r="S486" s="236">
        <f>SUM('прил3 '!U519)</f>
        <v>32.200000000000003</v>
      </c>
      <c r="T486" s="235">
        <f t="shared" si="103"/>
        <v>0</v>
      </c>
      <c r="U486" s="236">
        <f>SUM('прил3 '!W519)</f>
        <v>32.200000000000003</v>
      </c>
      <c r="V486" s="235">
        <f t="shared" si="102"/>
        <v>0</v>
      </c>
      <c r="W486" s="236">
        <f>SUM('прил3 '!Y519)</f>
        <v>32.200000000000003</v>
      </c>
      <c r="X486" s="235" t="e">
        <f>SUM(#REF!-W486)</f>
        <v>#REF!</v>
      </c>
      <c r="Y486" s="236">
        <f>SUM('прил3 '!AA519)</f>
        <v>32.200000000000003</v>
      </c>
      <c r="Z486" s="235">
        <f t="shared" si="112"/>
        <v>0</v>
      </c>
      <c r="AA486" s="236">
        <f>SUM('прил3 '!AC519)</f>
        <v>32.200000000000003</v>
      </c>
      <c r="AB486" s="236">
        <f>SUM('прил3 '!AD519)</f>
        <v>0</v>
      </c>
      <c r="AC486" s="200">
        <f>SUM('прил3 '!AE519)</f>
        <v>0</v>
      </c>
      <c r="AD486" s="351">
        <f>SUM('прил3 '!AF519)</f>
        <v>0</v>
      </c>
      <c r="AE486" s="349"/>
    </row>
    <row r="487" spans="1:31" ht="0.75" customHeight="1">
      <c r="A487" s="45" t="s">
        <v>336</v>
      </c>
      <c r="B487" s="258"/>
      <c r="C487" s="76"/>
      <c r="D487" s="72" t="s">
        <v>337</v>
      </c>
      <c r="E487" s="257"/>
      <c r="F487" s="257"/>
      <c r="G487" s="37"/>
      <c r="H487" s="36">
        <f t="shared" si="113"/>
        <v>0</v>
      </c>
      <c r="I487" s="37"/>
      <c r="J487" s="36">
        <f t="shared" si="106"/>
        <v>0</v>
      </c>
      <c r="K487" s="37"/>
      <c r="L487" s="36">
        <f t="shared" si="104"/>
        <v>0</v>
      </c>
      <c r="M487" s="236"/>
      <c r="N487" s="235">
        <f t="shared" si="105"/>
        <v>0</v>
      </c>
      <c r="O487" s="236"/>
      <c r="P487" s="236"/>
      <c r="Q487" s="236"/>
      <c r="R487" s="235" t="e">
        <f>SUM(#REF!-Q487)</f>
        <v>#REF!</v>
      </c>
      <c r="S487" s="236"/>
      <c r="T487" s="235">
        <f t="shared" si="103"/>
        <v>0</v>
      </c>
      <c r="U487" s="236"/>
      <c r="V487" s="235">
        <f t="shared" ref="V487:V553" si="114">SUM(W487-U487)</f>
        <v>0</v>
      </c>
      <c r="W487" s="236"/>
      <c r="X487" s="235" t="e">
        <f>SUM(#REF!-W487)</f>
        <v>#REF!</v>
      </c>
      <c r="Y487" s="236"/>
      <c r="Z487" s="235">
        <f t="shared" si="112"/>
        <v>0</v>
      </c>
      <c r="AA487" s="236"/>
      <c r="AB487" s="236"/>
      <c r="AC487" s="200"/>
      <c r="AD487" s="351"/>
      <c r="AE487" s="349"/>
    </row>
    <row r="488" spans="1:31" ht="25.5">
      <c r="A488" s="49" t="s">
        <v>339</v>
      </c>
      <c r="B488" s="258"/>
      <c r="C488" s="76"/>
      <c r="D488" s="72" t="s">
        <v>340</v>
      </c>
      <c r="E488" s="257"/>
      <c r="F488" s="257"/>
      <c r="G488" s="200">
        <f>G489</f>
        <v>360.4</v>
      </c>
      <c r="H488" s="36">
        <f t="shared" si="113"/>
        <v>-212.6</v>
      </c>
      <c r="I488" s="200">
        <f>I489</f>
        <v>147.79999999999998</v>
      </c>
      <c r="J488" s="36">
        <f t="shared" si="106"/>
        <v>-93.09999999999998</v>
      </c>
      <c r="K488" s="200">
        <f>K489</f>
        <v>54.7</v>
      </c>
      <c r="L488" s="36">
        <f t="shared" si="104"/>
        <v>0</v>
      </c>
      <c r="M488" s="236">
        <f>M489</f>
        <v>54.7</v>
      </c>
      <c r="N488" s="235">
        <f t="shared" si="105"/>
        <v>0</v>
      </c>
      <c r="O488" s="236">
        <f>O489</f>
        <v>54.7</v>
      </c>
      <c r="P488" s="236">
        <f>P489</f>
        <v>0</v>
      </c>
      <c r="Q488" s="236">
        <f>Q489</f>
        <v>54.7</v>
      </c>
      <c r="R488" s="235" t="e">
        <f>SUM(#REF!-Q488)</f>
        <v>#REF!</v>
      </c>
      <c r="S488" s="236">
        <f>S489</f>
        <v>54.7</v>
      </c>
      <c r="T488" s="235">
        <f t="shared" si="103"/>
        <v>0</v>
      </c>
      <c r="U488" s="236">
        <f>U489</f>
        <v>54.7</v>
      </c>
      <c r="V488" s="235">
        <f t="shared" si="114"/>
        <v>0</v>
      </c>
      <c r="W488" s="236">
        <f>W489</f>
        <v>54.7</v>
      </c>
      <c r="X488" s="235" t="e">
        <f>SUM(#REF!-W488)</f>
        <v>#REF!</v>
      </c>
      <c r="Y488" s="236">
        <f>Y489</f>
        <v>54.7</v>
      </c>
      <c r="Z488" s="235">
        <f t="shared" si="112"/>
        <v>0</v>
      </c>
      <c r="AA488" s="236">
        <f>AA489</f>
        <v>54.7</v>
      </c>
      <c r="AB488" s="236">
        <f>AB489</f>
        <v>0</v>
      </c>
      <c r="AC488" s="200">
        <f>AC489</f>
        <v>3.2</v>
      </c>
      <c r="AD488" s="351">
        <f>AD489</f>
        <v>3.2</v>
      </c>
      <c r="AE488" s="349">
        <f t="shared" si="111"/>
        <v>100</v>
      </c>
    </row>
    <row r="489" spans="1:31" ht="25.5">
      <c r="A489" s="32" t="s">
        <v>341</v>
      </c>
      <c r="B489" s="258"/>
      <c r="C489" s="76"/>
      <c r="D489" s="72" t="s">
        <v>342</v>
      </c>
      <c r="E489" s="257"/>
      <c r="F489" s="257"/>
      <c r="G489" s="200">
        <f>SUM('прил3 '!I522)</f>
        <v>360.4</v>
      </c>
      <c r="H489" s="36">
        <f t="shared" si="113"/>
        <v>-212.6</v>
      </c>
      <c r="I489" s="200">
        <f>SUM('прил3 '!K522)</f>
        <v>147.79999999999998</v>
      </c>
      <c r="J489" s="36">
        <f t="shared" si="106"/>
        <v>-93.09999999999998</v>
      </c>
      <c r="K489" s="200">
        <f>SUM('прил3 '!M522)</f>
        <v>54.7</v>
      </c>
      <c r="L489" s="36">
        <f t="shared" si="104"/>
        <v>0</v>
      </c>
      <c r="M489" s="236">
        <f>SUM('прил3 '!O522)</f>
        <v>54.7</v>
      </c>
      <c r="N489" s="235">
        <f t="shared" si="105"/>
        <v>0</v>
      </c>
      <c r="O489" s="236">
        <f>SUM('прил3 '!Q522)</f>
        <v>54.7</v>
      </c>
      <c r="P489" s="236">
        <f>SUM('прил3 '!R522)</f>
        <v>0</v>
      </c>
      <c r="Q489" s="236">
        <f>SUM('прил3 '!S522)</f>
        <v>54.7</v>
      </c>
      <c r="R489" s="235" t="e">
        <f>SUM(#REF!-Q489)</f>
        <v>#REF!</v>
      </c>
      <c r="S489" s="236">
        <f>SUM('прил3 '!U522)</f>
        <v>54.7</v>
      </c>
      <c r="T489" s="235">
        <f t="shared" si="103"/>
        <v>0</v>
      </c>
      <c r="U489" s="236">
        <f>SUM('прил3 '!W522)</f>
        <v>54.7</v>
      </c>
      <c r="V489" s="235">
        <f t="shared" si="114"/>
        <v>0</v>
      </c>
      <c r="W489" s="236">
        <f>SUM('прил3 '!Y522)</f>
        <v>54.7</v>
      </c>
      <c r="X489" s="235" t="e">
        <f>SUM(#REF!-W489)</f>
        <v>#REF!</v>
      </c>
      <c r="Y489" s="236">
        <f>SUM('прил3 '!AA522)</f>
        <v>54.7</v>
      </c>
      <c r="Z489" s="235">
        <f t="shared" si="112"/>
        <v>0</v>
      </c>
      <c r="AA489" s="236">
        <f>SUM('прил3 '!AC522)</f>
        <v>54.7</v>
      </c>
      <c r="AB489" s="236">
        <f>SUM('прил3 '!AD522)</f>
        <v>0</v>
      </c>
      <c r="AC489" s="200">
        <f>SUM('прил3 '!AE522)</f>
        <v>3.2</v>
      </c>
      <c r="AD489" s="351">
        <f>SUM('прил3 '!AF522)</f>
        <v>3.2</v>
      </c>
      <c r="AE489" s="349">
        <f t="shared" si="111"/>
        <v>100</v>
      </c>
    </row>
    <row r="490" spans="1:31" ht="25.5">
      <c r="A490" s="39" t="s">
        <v>616</v>
      </c>
      <c r="B490" s="258"/>
      <c r="C490" s="76"/>
      <c r="D490" s="72" t="s">
        <v>455</v>
      </c>
      <c r="E490" s="257"/>
      <c r="F490" s="257"/>
      <c r="G490" s="200"/>
      <c r="H490" s="36"/>
      <c r="I490" s="200">
        <f>SUM(I491)</f>
        <v>337.6</v>
      </c>
      <c r="J490" s="36">
        <f t="shared" si="106"/>
        <v>166</v>
      </c>
      <c r="K490" s="200">
        <f>SUM(K491)</f>
        <v>503.6</v>
      </c>
      <c r="L490" s="36">
        <f t="shared" si="104"/>
        <v>0</v>
      </c>
      <c r="M490" s="236">
        <f>SUM(M491)</f>
        <v>503.6</v>
      </c>
      <c r="N490" s="235">
        <f t="shared" si="105"/>
        <v>0</v>
      </c>
      <c r="O490" s="236">
        <f>SUM(O491)</f>
        <v>503.6</v>
      </c>
      <c r="P490" s="236">
        <f>SUM(P491)</f>
        <v>0</v>
      </c>
      <c r="Q490" s="236">
        <f>SUM(Q491)</f>
        <v>503.6</v>
      </c>
      <c r="R490" s="235" t="e">
        <f>SUM(#REF!-Q490)</f>
        <v>#REF!</v>
      </c>
      <c r="S490" s="236">
        <f>SUM(S491)</f>
        <v>503.6</v>
      </c>
      <c r="T490" s="235">
        <f t="shared" ref="T490:T556" si="115">SUM(U490-S490)</f>
        <v>0</v>
      </c>
      <c r="U490" s="236">
        <f>SUM(U491)</f>
        <v>503.6</v>
      </c>
      <c r="V490" s="235">
        <f t="shared" si="114"/>
        <v>0</v>
      </c>
      <c r="W490" s="236">
        <f>SUM(W491)</f>
        <v>503.6</v>
      </c>
      <c r="X490" s="235" t="e">
        <f>SUM(#REF!-W490)</f>
        <v>#REF!</v>
      </c>
      <c r="Y490" s="236">
        <f>SUM(Y491)</f>
        <v>503.6</v>
      </c>
      <c r="Z490" s="235">
        <f t="shared" si="112"/>
        <v>0</v>
      </c>
      <c r="AA490" s="236">
        <f>SUM(AA491)</f>
        <v>503.6</v>
      </c>
      <c r="AB490" s="236">
        <f>SUM(AB491)</f>
        <v>0</v>
      </c>
      <c r="AC490" s="200">
        <f>SUM(AC491)</f>
        <v>259.8</v>
      </c>
      <c r="AD490" s="351">
        <f>SUM(AD491)</f>
        <v>259.8</v>
      </c>
      <c r="AE490" s="349">
        <f t="shared" si="111"/>
        <v>100</v>
      </c>
    </row>
    <row r="491" spans="1:31">
      <c r="A491" s="39" t="s">
        <v>617</v>
      </c>
      <c r="B491" s="258"/>
      <c r="C491" s="76"/>
      <c r="D491" s="72" t="s">
        <v>618</v>
      </c>
      <c r="E491" s="257"/>
      <c r="F491" s="257"/>
      <c r="G491" s="200"/>
      <c r="H491" s="36"/>
      <c r="I491" s="200">
        <f>SUM('прил3 '!K524)</f>
        <v>337.6</v>
      </c>
      <c r="J491" s="36">
        <f t="shared" si="106"/>
        <v>166</v>
      </c>
      <c r="K491" s="200">
        <f>SUM('прил3 '!M524)</f>
        <v>503.6</v>
      </c>
      <c r="L491" s="36">
        <f t="shared" si="104"/>
        <v>0</v>
      </c>
      <c r="M491" s="236">
        <f>SUM('прил3 '!O524)</f>
        <v>503.6</v>
      </c>
      <c r="N491" s="235">
        <f t="shared" si="105"/>
        <v>0</v>
      </c>
      <c r="O491" s="236">
        <f>SUM('прил3 '!Q524)</f>
        <v>503.6</v>
      </c>
      <c r="P491" s="236">
        <f>SUM('прил3 '!R524)</f>
        <v>0</v>
      </c>
      <c r="Q491" s="236">
        <f>SUM('прил3 '!S524)</f>
        <v>503.6</v>
      </c>
      <c r="R491" s="235" t="e">
        <f>SUM(#REF!-Q491)</f>
        <v>#REF!</v>
      </c>
      <c r="S491" s="236">
        <f>SUM('прил3 '!U524)</f>
        <v>503.6</v>
      </c>
      <c r="T491" s="235">
        <f t="shared" si="115"/>
        <v>0</v>
      </c>
      <c r="U491" s="236">
        <f>SUM('прил3 '!W524)</f>
        <v>503.6</v>
      </c>
      <c r="V491" s="235">
        <f t="shared" si="114"/>
        <v>0</v>
      </c>
      <c r="W491" s="236">
        <f>SUM('прил3 '!Y524)</f>
        <v>503.6</v>
      </c>
      <c r="X491" s="235" t="e">
        <f>SUM(#REF!-W491)</f>
        <v>#REF!</v>
      </c>
      <c r="Y491" s="236">
        <f>SUM('прил3 '!AA524)</f>
        <v>503.6</v>
      </c>
      <c r="Z491" s="235">
        <f t="shared" si="112"/>
        <v>0</v>
      </c>
      <c r="AA491" s="236">
        <f>SUM('прил3 '!AC524)</f>
        <v>503.6</v>
      </c>
      <c r="AB491" s="236">
        <f>SUM('прил3 '!AD524)</f>
        <v>0</v>
      </c>
      <c r="AC491" s="200">
        <f>SUM('прил3 '!AE524)</f>
        <v>259.8</v>
      </c>
      <c r="AD491" s="351">
        <f>SUM('прил3 '!AF524)</f>
        <v>259.8</v>
      </c>
      <c r="AE491" s="349">
        <f t="shared" si="111"/>
        <v>100</v>
      </c>
    </row>
    <row r="492" spans="1:31" ht="38.25">
      <c r="A492" s="39" t="s">
        <v>693</v>
      </c>
      <c r="B492" s="258"/>
      <c r="C492" s="28" t="s">
        <v>694</v>
      </c>
      <c r="D492" s="72"/>
      <c r="E492" s="257"/>
      <c r="F492" s="257"/>
      <c r="G492" s="200"/>
      <c r="H492" s="36"/>
      <c r="I492" s="200">
        <f>I493+I495</f>
        <v>3617.9</v>
      </c>
      <c r="J492" s="36">
        <f t="shared" si="106"/>
        <v>-4.5474735088646412E-13</v>
      </c>
      <c r="K492" s="200">
        <f>K493+K495</f>
        <v>3617.8999999999996</v>
      </c>
      <c r="L492" s="36">
        <f t="shared" si="104"/>
        <v>0</v>
      </c>
      <c r="M492" s="236">
        <f>M493+M495</f>
        <v>3617.8999999999996</v>
      </c>
      <c r="N492" s="235">
        <f t="shared" si="105"/>
        <v>0</v>
      </c>
      <c r="O492" s="236">
        <f>O493+O495</f>
        <v>3617.8999999999996</v>
      </c>
      <c r="P492" s="236">
        <f>P493+P495</f>
        <v>0</v>
      </c>
      <c r="Q492" s="236">
        <f>Q493+Q495</f>
        <v>3617.8999999999996</v>
      </c>
      <c r="R492" s="235" t="e">
        <f>SUM(#REF!-Q492)</f>
        <v>#REF!</v>
      </c>
      <c r="S492" s="236">
        <f>S493+S495</f>
        <v>3617.8999999999996</v>
      </c>
      <c r="T492" s="235">
        <f t="shared" si="115"/>
        <v>0</v>
      </c>
      <c r="U492" s="236">
        <f>U493+U495</f>
        <v>3617.8999999999996</v>
      </c>
      <c r="V492" s="235">
        <f t="shared" si="114"/>
        <v>0</v>
      </c>
      <c r="W492" s="236">
        <f>W493+W495</f>
        <v>3617.8999999999996</v>
      </c>
      <c r="X492" s="235" t="e">
        <f>SUM(#REF!-W492)</f>
        <v>#REF!</v>
      </c>
      <c r="Y492" s="236">
        <f>Y493+Y495</f>
        <v>3617.8999999999996</v>
      </c>
      <c r="Z492" s="235">
        <f t="shared" si="112"/>
        <v>0</v>
      </c>
      <c r="AA492" s="236">
        <f>AA493+AA495</f>
        <v>3617.8999999999996</v>
      </c>
      <c r="AB492" s="236">
        <f>AB493+AB495</f>
        <v>0</v>
      </c>
      <c r="AC492" s="200">
        <f>AC493+AC495</f>
        <v>3617.7999999999997</v>
      </c>
      <c r="AD492" s="351">
        <f>AD493+AD495</f>
        <v>3617.7999999999997</v>
      </c>
      <c r="AE492" s="349">
        <f t="shared" si="111"/>
        <v>100</v>
      </c>
    </row>
    <row r="493" spans="1:31" ht="25.5">
      <c r="A493" s="49" t="s">
        <v>339</v>
      </c>
      <c r="B493" s="258"/>
      <c r="C493" s="76"/>
      <c r="D493" s="72" t="s">
        <v>340</v>
      </c>
      <c r="E493" s="257"/>
      <c r="F493" s="257"/>
      <c r="G493" s="200"/>
      <c r="H493" s="36"/>
      <c r="I493" s="200">
        <f>I494</f>
        <v>1590.1000000000001</v>
      </c>
      <c r="J493" s="36">
        <f t="shared" si="106"/>
        <v>-1001.8000000000002</v>
      </c>
      <c r="K493" s="200">
        <f>K494</f>
        <v>588.29999999999995</v>
      </c>
      <c r="L493" s="36">
        <f t="shared" si="104"/>
        <v>0</v>
      </c>
      <c r="M493" s="236">
        <f>M494</f>
        <v>588.29999999999995</v>
      </c>
      <c r="N493" s="235">
        <f t="shared" si="105"/>
        <v>0</v>
      </c>
      <c r="O493" s="236">
        <f>O494</f>
        <v>588.29999999999995</v>
      </c>
      <c r="P493" s="236">
        <f>P494</f>
        <v>0</v>
      </c>
      <c r="Q493" s="236">
        <f>Q494</f>
        <v>588.29999999999995</v>
      </c>
      <c r="R493" s="235" t="e">
        <f>SUM(#REF!-Q493)</f>
        <v>#REF!</v>
      </c>
      <c r="S493" s="236">
        <f>S494</f>
        <v>588.29999999999995</v>
      </c>
      <c r="T493" s="235">
        <f t="shared" si="115"/>
        <v>0</v>
      </c>
      <c r="U493" s="236">
        <f>U494</f>
        <v>588.29999999999995</v>
      </c>
      <c r="V493" s="235">
        <f t="shared" si="114"/>
        <v>0</v>
      </c>
      <c r="W493" s="236">
        <f>W494</f>
        <v>588.29999999999995</v>
      </c>
      <c r="X493" s="235" t="e">
        <f>SUM(#REF!-W493)</f>
        <v>#REF!</v>
      </c>
      <c r="Y493" s="236">
        <f>Y494</f>
        <v>588.29999999999995</v>
      </c>
      <c r="Z493" s="235">
        <f t="shared" si="112"/>
        <v>0</v>
      </c>
      <c r="AA493" s="236">
        <f>AA494</f>
        <v>588.29999999999995</v>
      </c>
      <c r="AB493" s="236">
        <f>AB494</f>
        <v>0</v>
      </c>
      <c r="AC493" s="200">
        <f>AC494</f>
        <v>210.1</v>
      </c>
      <c r="AD493" s="351">
        <f>AD494</f>
        <v>210.1</v>
      </c>
      <c r="AE493" s="349">
        <f t="shared" si="111"/>
        <v>100</v>
      </c>
    </row>
    <row r="494" spans="1:31" ht="25.5">
      <c r="A494" s="32" t="s">
        <v>341</v>
      </c>
      <c r="B494" s="258"/>
      <c r="C494" s="76"/>
      <c r="D494" s="72" t="s">
        <v>342</v>
      </c>
      <c r="E494" s="257"/>
      <c r="F494" s="257"/>
      <c r="G494" s="200"/>
      <c r="H494" s="36"/>
      <c r="I494" s="200">
        <f>SUM('прил3 '!K532)</f>
        <v>1590.1000000000001</v>
      </c>
      <c r="J494" s="36">
        <f t="shared" si="106"/>
        <v>-1001.8000000000002</v>
      </c>
      <c r="K494" s="200">
        <f>SUM('прил3 '!M532)</f>
        <v>588.29999999999995</v>
      </c>
      <c r="L494" s="36">
        <f t="shared" si="104"/>
        <v>0</v>
      </c>
      <c r="M494" s="236">
        <f>SUM('прил3 '!O532)</f>
        <v>588.29999999999995</v>
      </c>
      <c r="N494" s="235">
        <f t="shared" si="105"/>
        <v>0</v>
      </c>
      <c r="O494" s="236">
        <f>SUM('прил3 '!Q532)</f>
        <v>588.29999999999995</v>
      </c>
      <c r="P494" s="236">
        <f>SUM('прил3 '!R532)</f>
        <v>0</v>
      </c>
      <c r="Q494" s="236">
        <f>SUM('прил3 '!S532)</f>
        <v>588.29999999999995</v>
      </c>
      <c r="R494" s="235" t="e">
        <f>SUM(#REF!-Q494)</f>
        <v>#REF!</v>
      </c>
      <c r="S494" s="236">
        <f>SUM('прил3 '!U532)</f>
        <v>588.29999999999995</v>
      </c>
      <c r="T494" s="235">
        <f t="shared" si="115"/>
        <v>0</v>
      </c>
      <c r="U494" s="236">
        <f>SUM('прил3 '!W532)</f>
        <v>588.29999999999995</v>
      </c>
      <c r="V494" s="235">
        <f t="shared" si="114"/>
        <v>0</v>
      </c>
      <c r="W494" s="236">
        <f>SUM('прил3 '!Y532)</f>
        <v>588.29999999999995</v>
      </c>
      <c r="X494" s="235" t="e">
        <f>SUM(#REF!-W494)</f>
        <v>#REF!</v>
      </c>
      <c r="Y494" s="236">
        <f>SUM('прил3 '!AA532)</f>
        <v>588.29999999999995</v>
      </c>
      <c r="Z494" s="235">
        <f t="shared" si="112"/>
        <v>0</v>
      </c>
      <c r="AA494" s="236">
        <f>SUM('прил3 '!AC532)</f>
        <v>588.29999999999995</v>
      </c>
      <c r="AB494" s="236">
        <f>SUM('прил3 '!AD532)</f>
        <v>0</v>
      </c>
      <c r="AC494" s="200">
        <f>SUM('прил3 '!AE532)</f>
        <v>210.1</v>
      </c>
      <c r="AD494" s="351">
        <f>SUM('прил3 '!AF532)</f>
        <v>210.1</v>
      </c>
      <c r="AE494" s="349">
        <f t="shared" si="111"/>
        <v>100</v>
      </c>
    </row>
    <row r="495" spans="1:31" ht="25.5">
      <c r="A495" s="39" t="s">
        <v>616</v>
      </c>
      <c r="B495" s="258"/>
      <c r="C495" s="76"/>
      <c r="D495" s="72" t="s">
        <v>455</v>
      </c>
      <c r="E495" s="257"/>
      <c r="F495" s="257"/>
      <c r="G495" s="200"/>
      <c r="H495" s="36"/>
      <c r="I495" s="200">
        <f>SUM(I496)</f>
        <v>2027.8</v>
      </c>
      <c r="J495" s="36">
        <f t="shared" si="106"/>
        <v>1001.8</v>
      </c>
      <c r="K495" s="200">
        <f>SUM(K496)</f>
        <v>3029.6</v>
      </c>
      <c r="L495" s="36">
        <f t="shared" si="104"/>
        <v>0</v>
      </c>
      <c r="M495" s="236">
        <f>SUM(M496)</f>
        <v>3029.6</v>
      </c>
      <c r="N495" s="235">
        <f t="shared" si="105"/>
        <v>0</v>
      </c>
      <c r="O495" s="236">
        <f>SUM(O496)</f>
        <v>3029.6</v>
      </c>
      <c r="P495" s="236">
        <f>SUM(P496)</f>
        <v>0</v>
      </c>
      <c r="Q495" s="236">
        <f>SUM(Q496)</f>
        <v>3029.6</v>
      </c>
      <c r="R495" s="235" t="e">
        <f>SUM(#REF!-Q495)</f>
        <v>#REF!</v>
      </c>
      <c r="S495" s="236">
        <f>SUM(S496)</f>
        <v>3029.6</v>
      </c>
      <c r="T495" s="235">
        <f t="shared" si="115"/>
        <v>0</v>
      </c>
      <c r="U495" s="236">
        <f>SUM(U496)</f>
        <v>3029.6</v>
      </c>
      <c r="V495" s="235">
        <f t="shared" si="114"/>
        <v>0</v>
      </c>
      <c r="W495" s="236">
        <f>SUM(W496)</f>
        <v>3029.6</v>
      </c>
      <c r="X495" s="235" t="e">
        <f>SUM(#REF!-W495)</f>
        <v>#REF!</v>
      </c>
      <c r="Y495" s="236">
        <f>SUM(Y496)</f>
        <v>3029.6</v>
      </c>
      <c r="Z495" s="235">
        <f t="shared" si="112"/>
        <v>0</v>
      </c>
      <c r="AA495" s="236">
        <f>SUM(AA496)</f>
        <v>3029.6</v>
      </c>
      <c r="AB495" s="236">
        <f>SUM(AB496)</f>
        <v>0</v>
      </c>
      <c r="AC495" s="200">
        <f>SUM(AC496)</f>
        <v>3407.7</v>
      </c>
      <c r="AD495" s="351">
        <f>SUM(AD496)</f>
        <v>3407.7</v>
      </c>
      <c r="AE495" s="349">
        <f t="shared" si="111"/>
        <v>100</v>
      </c>
    </row>
    <row r="496" spans="1:31">
      <c r="A496" s="39" t="s">
        <v>617</v>
      </c>
      <c r="B496" s="258"/>
      <c r="C496" s="76"/>
      <c r="D496" s="72" t="s">
        <v>618</v>
      </c>
      <c r="E496" s="257"/>
      <c r="F496" s="257"/>
      <c r="G496" s="200"/>
      <c r="H496" s="36"/>
      <c r="I496" s="200">
        <f>SUM('прил3 '!K534)</f>
        <v>2027.8</v>
      </c>
      <c r="J496" s="36">
        <f t="shared" si="106"/>
        <v>1001.8</v>
      </c>
      <c r="K496" s="200">
        <f>SUM('прил3 '!M534)</f>
        <v>3029.6</v>
      </c>
      <c r="L496" s="36">
        <f t="shared" si="104"/>
        <v>0</v>
      </c>
      <c r="M496" s="236">
        <f>SUM('прил3 '!O534)</f>
        <v>3029.6</v>
      </c>
      <c r="N496" s="235">
        <f t="shared" si="105"/>
        <v>0</v>
      </c>
      <c r="O496" s="236">
        <f>SUM('прил3 '!Q534)</f>
        <v>3029.6</v>
      </c>
      <c r="P496" s="236">
        <f>SUM('прил3 '!R534)</f>
        <v>0</v>
      </c>
      <c r="Q496" s="236">
        <f>SUM('прил3 '!S534)</f>
        <v>3029.6</v>
      </c>
      <c r="R496" s="235" t="e">
        <f>SUM(#REF!-Q496)</f>
        <v>#REF!</v>
      </c>
      <c r="S496" s="236">
        <f>SUM('прил3 '!U534)</f>
        <v>3029.6</v>
      </c>
      <c r="T496" s="235">
        <f t="shared" si="115"/>
        <v>0</v>
      </c>
      <c r="U496" s="236">
        <f>SUM('прил3 '!W534)</f>
        <v>3029.6</v>
      </c>
      <c r="V496" s="235">
        <f t="shared" si="114"/>
        <v>0</v>
      </c>
      <c r="W496" s="236">
        <f>SUM('прил3 '!Y534)</f>
        <v>3029.6</v>
      </c>
      <c r="X496" s="235" t="e">
        <f>SUM(#REF!-W496)</f>
        <v>#REF!</v>
      </c>
      <c r="Y496" s="236">
        <f>SUM('прил3 '!AA534)</f>
        <v>3029.6</v>
      </c>
      <c r="Z496" s="235">
        <f t="shared" si="112"/>
        <v>0</v>
      </c>
      <c r="AA496" s="236">
        <f>SUM('прил3 '!AC534)</f>
        <v>3029.6</v>
      </c>
      <c r="AB496" s="236">
        <f>SUM('прил3 '!AD534)</f>
        <v>0</v>
      </c>
      <c r="AC496" s="200">
        <f>SUM('прил3 '!AE534)</f>
        <v>3407.7</v>
      </c>
      <c r="AD496" s="351">
        <f>SUM('прил3 '!AF534)</f>
        <v>3407.7</v>
      </c>
      <c r="AE496" s="349">
        <f t="shared" si="111"/>
        <v>100</v>
      </c>
    </row>
    <row r="497" spans="1:31" ht="25.5">
      <c r="A497" s="39" t="s">
        <v>831</v>
      </c>
      <c r="B497" s="258"/>
      <c r="C497" s="28" t="s">
        <v>819</v>
      </c>
      <c r="D497" s="72"/>
      <c r="E497" s="257"/>
      <c r="F497" s="257"/>
      <c r="G497" s="200"/>
      <c r="H497" s="36"/>
      <c r="I497" s="200"/>
      <c r="J497" s="36"/>
      <c r="K497" s="200"/>
      <c r="L497" s="36">
        <f t="shared" si="104"/>
        <v>745.8</v>
      </c>
      <c r="M497" s="236">
        <f>SUM(M498+M500)</f>
        <v>745.8</v>
      </c>
      <c r="N497" s="235">
        <f t="shared" si="105"/>
        <v>0</v>
      </c>
      <c r="O497" s="236">
        <f>SUM(O498+O500)</f>
        <v>745.8</v>
      </c>
      <c r="P497" s="236">
        <f>SUM(P498+P500)</f>
        <v>0</v>
      </c>
      <c r="Q497" s="236">
        <f>SUM(Q498+Q500)</f>
        <v>745.8</v>
      </c>
      <c r="R497" s="235" t="e">
        <f>SUM(#REF!-Q497)</f>
        <v>#REF!</v>
      </c>
      <c r="S497" s="236">
        <f>SUM(S498+S500)</f>
        <v>745.8</v>
      </c>
      <c r="T497" s="235">
        <f t="shared" si="115"/>
        <v>0</v>
      </c>
      <c r="U497" s="236">
        <f>SUM(U498+U500)</f>
        <v>745.8</v>
      </c>
      <c r="V497" s="235">
        <f t="shared" si="114"/>
        <v>0</v>
      </c>
      <c r="W497" s="236">
        <f>SUM(W498+W500)</f>
        <v>745.8</v>
      </c>
      <c r="X497" s="235" t="e">
        <f>SUM(#REF!-W497)</f>
        <v>#REF!</v>
      </c>
      <c r="Y497" s="236">
        <f>SUM(Y498+Y500)</f>
        <v>745.8</v>
      </c>
      <c r="Z497" s="235">
        <f t="shared" si="112"/>
        <v>0</v>
      </c>
      <c r="AA497" s="236">
        <f>SUM(AA498+AA500)</f>
        <v>745.8</v>
      </c>
      <c r="AB497" s="236">
        <f>SUM(AB498+AB500)</f>
        <v>0</v>
      </c>
      <c r="AC497" s="200">
        <f>SUM(AC498+AC500)</f>
        <v>623.59999999999991</v>
      </c>
      <c r="AD497" s="351">
        <f>SUM(AD498+AD500)</f>
        <v>437.6</v>
      </c>
      <c r="AE497" s="349">
        <f t="shared" si="111"/>
        <v>70.17318794098783</v>
      </c>
    </row>
    <row r="498" spans="1:31" ht="25.5">
      <c r="A498" s="53" t="s">
        <v>339</v>
      </c>
      <c r="B498" s="258"/>
      <c r="C498" s="76"/>
      <c r="D498" s="321" t="s">
        <v>340</v>
      </c>
      <c r="E498" s="257"/>
      <c r="F498" s="257"/>
      <c r="G498" s="200"/>
      <c r="H498" s="36"/>
      <c r="I498" s="200"/>
      <c r="J498" s="36"/>
      <c r="K498" s="200"/>
      <c r="L498" s="36">
        <f t="shared" ref="L498:L564" si="116">SUM(M498-K498)</f>
        <v>275.89999999999998</v>
      </c>
      <c r="M498" s="236">
        <f>SUM(M499)</f>
        <v>275.89999999999998</v>
      </c>
      <c r="N498" s="235">
        <f t="shared" ref="N498:N564" si="117">SUM(O498-M498)</f>
        <v>0</v>
      </c>
      <c r="O498" s="236">
        <f>SUM(O499)</f>
        <v>275.89999999999998</v>
      </c>
      <c r="P498" s="236">
        <f>SUM(P499)</f>
        <v>0</v>
      </c>
      <c r="Q498" s="236">
        <f>SUM(Q499)</f>
        <v>275.89999999999998</v>
      </c>
      <c r="R498" s="235" t="e">
        <f>SUM(#REF!-Q498)</f>
        <v>#REF!</v>
      </c>
      <c r="S498" s="236">
        <f>SUM(S499)</f>
        <v>275.89999999999998</v>
      </c>
      <c r="T498" s="235">
        <f t="shared" si="115"/>
        <v>0</v>
      </c>
      <c r="U498" s="236">
        <f>SUM(U499)</f>
        <v>275.89999999999998</v>
      </c>
      <c r="V498" s="235">
        <f t="shared" si="114"/>
        <v>0</v>
      </c>
      <c r="W498" s="236">
        <f>SUM(W499)</f>
        <v>275.89999999999998</v>
      </c>
      <c r="X498" s="235" t="e">
        <f>SUM(#REF!-W498)</f>
        <v>#REF!</v>
      </c>
      <c r="Y498" s="236">
        <f>SUM(Y499)</f>
        <v>275.89999999999998</v>
      </c>
      <c r="Z498" s="235">
        <f t="shared" si="112"/>
        <v>0</v>
      </c>
      <c r="AA498" s="236">
        <f>SUM(AA499)</f>
        <v>275.89999999999998</v>
      </c>
      <c r="AB498" s="236">
        <f>SUM(AB499)</f>
        <v>0</v>
      </c>
      <c r="AC498" s="200">
        <f>SUM(AC499)</f>
        <v>150.19999999999999</v>
      </c>
      <c r="AD498" s="351">
        <f>SUM(AD499)</f>
        <v>13.1</v>
      </c>
      <c r="AE498" s="349">
        <f t="shared" si="111"/>
        <v>8.7217043941411454</v>
      </c>
    </row>
    <row r="499" spans="1:31" ht="25.5">
      <c r="A499" s="39" t="s">
        <v>341</v>
      </c>
      <c r="B499" s="258"/>
      <c r="C499" s="76"/>
      <c r="D499" s="321" t="s">
        <v>342</v>
      </c>
      <c r="E499" s="257"/>
      <c r="F499" s="257"/>
      <c r="G499" s="200"/>
      <c r="H499" s="36"/>
      <c r="I499" s="200"/>
      <c r="J499" s="36"/>
      <c r="K499" s="200"/>
      <c r="L499" s="36">
        <f t="shared" si="116"/>
        <v>275.89999999999998</v>
      </c>
      <c r="M499" s="236">
        <f>SUM('прил3 '!O537)</f>
        <v>275.89999999999998</v>
      </c>
      <c r="N499" s="235">
        <f t="shared" si="117"/>
        <v>0</v>
      </c>
      <c r="O499" s="236">
        <f>SUM('прил3 '!Q537)</f>
        <v>275.89999999999998</v>
      </c>
      <c r="P499" s="236">
        <f>SUM('прил3 '!R537)</f>
        <v>0</v>
      </c>
      <c r="Q499" s="236">
        <f>SUM('прил3 '!S537)</f>
        <v>275.89999999999998</v>
      </c>
      <c r="R499" s="235" t="e">
        <f>SUM(#REF!-Q499)</f>
        <v>#REF!</v>
      </c>
      <c r="S499" s="236">
        <f>SUM('прил3 '!U537)</f>
        <v>275.89999999999998</v>
      </c>
      <c r="T499" s="235">
        <f t="shared" si="115"/>
        <v>0</v>
      </c>
      <c r="U499" s="236">
        <f>SUM('прил3 '!W537)</f>
        <v>275.89999999999998</v>
      </c>
      <c r="V499" s="235">
        <f t="shared" si="114"/>
        <v>0</v>
      </c>
      <c r="W499" s="236">
        <f>SUM('прил3 '!Y537)</f>
        <v>275.89999999999998</v>
      </c>
      <c r="X499" s="235" t="e">
        <f>SUM(#REF!-W499)</f>
        <v>#REF!</v>
      </c>
      <c r="Y499" s="236">
        <f>SUM('прил3 '!AA537)</f>
        <v>275.89999999999998</v>
      </c>
      <c r="Z499" s="235">
        <f t="shared" si="112"/>
        <v>0</v>
      </c>
      <c r="AA499" s="236">
        <f>SUM('прил3 '!AC537)</f>
        <v>275.89999999999998</v>
      </c>
      <c r="AB499" s="236">
        <f>SUM('прил3 '!AD537)</f>
        <v>0</v>
      </c>
      <c r="AC499" s="200">
        <f>SUM('прил3 '!AE537)</f>
        <v>150.19999999999999</v>
      </c>
      <c r="AD499" s="351">
        <f>SUM('прил3 '!AF537)</f>
        <v>13.1</v>
      </c>
      <c r="AE499" s="349">
        <f t="shared" si="111"/>
        <v>8.7217043941411454</v>
      </c>
    </row>
    <row r="500" spans="1:31" ht="25.5">
      <c r="A500" s="39" t="s">
        <v>616</v>
      </c>
      <c r="B500" s="258"/>
      <c r="C500" s="76"/>
      <c r="D500" s="321" t="s">
        <v>455</v>
      </c>
      <c r="E500" s="257"/>
      <c r="F500" s="257"/>
      <c r="G500" s="200"/>
      <c r="H500" s="36"/>
      <c r="I500" s="200"/>
      <c r="J500" s="36"/>
      <c r="K500" s="200"/>
      <c r="L500" s="36">
        <f t="shared" si="116"/>
        <v>469.9</v>
      </c>
      <c r="M500" s="236">
        <f>SUM(M501)</f>
        <v>469.9</v>
      </c>
      <c r="N500" s="235">
        <f t="shared" si="117"/>
        <v>0</v>
      </c>
      <c r="O500" s="236">
        <f>SUM(O501)</f>
        <v>469.9</v>
      </c>
      <c r="P500" s="236">
        <f>SUM(P501)</f>
        <v>0</v>
      </c>
      <c r="Q500" s="236">
        <f>SUM(Q501)</f>
        <v>469.9</v>
      </c>
      <c r="R500" s="235" t="e">
        <f>SUM(#REF!-Q500)</f>
        <v>#REF!</v>
      </c>
      <c r="S500" s="236">
        <f>SUM(S501)</f>
        <v>469.9</v>
      </c>
      <c r="T500" s="235">
        <f t="shared" si="115"/>
        <v>0</v>
      </c>
      <c r="U500" s="236">
        <f>SUM(U501)</f>
        <v>469.9</v>
      </c>
      <c r="V500" s="235">
        <f t="shared" si="114"/>
        <v>0</v>
      </c>
      <c r="W500" s="236">
        <f>SUM(W501)</f>
        <v>469.9</v>
      </c>
      <c r="X500" s="235" t="e">
        <f>SUM(#REF!-W500)</f>
        <v>#REF!</v>
      </c>
      <c r="Y500" s="236">
        <f>SUM(Y501)</f>
        <v>469.9</v>
      </c>
      <c r="Z500" s="235">
        <f t="shared" si="112"/>
        <v>0</v>
      </c>
      <c r="AA500" s="236">
        <f>SUM(AA501)</f>
        <v>469.9</v>
      </c>
      <c r="AB500" s="236">
        <f>SUM(AB501)</f>
        <v>0</v>
      </c>
      <c r="AC500" s="200">
        <f>SUM(AC501)</f>
        <v>473.4</v>
      </c>
      <c r="AD500" s="351">
        <f>SUM(AD501)</f>
        <v>424.5</v>
      </c>
      <c r="AE500" s="349">
        <f t="shared" si="111"/>
        <v>89.670468948035492</v>
      </c>
    </row>
    <row r="501" spans="1:31">
      <c r="A501" s="39" t="s">
        <v>617</v>
      </c>
      <c r="B501" s="258"/>
      <c r="C501" s="76"/>
      <c r="D501" s="321" t="s">
        <v>618</v>
      </c>
      <c r="E501" s="257"/>
      <c r="F501" s="257"/>
      <c r="G501" s="200"/>
      <c r="H501" s="36"/>
      <c r="I501" s="200"/>
      <c r="J501" s="36"/>
      <c r="K501" s="200"/>
      <c r="L501" s="36">
        <f t="shared" si="116"/>
        <v>469.9</v>
      </c>
      <c r="M501" s="236">
        <f>SUM('прил3 '!O539)</f>
        <v>469.9</v>
      </c>
      <c r="N501" s="235">
        <f t="shared" si="117"/>
        <v>0</v>
      </c>
      <c r="O501" s="236">
        <f>SUM('прил3 '!Q539)</f>
        <v>469.9</v>
      </c>
      <c r="P501" s="236">
        <f>SUM('прил3 '!R539)</f>
        <v>0</v>
      </c>
      <c r="Q501" s="236">
        <f>SUM('прил3 '!S539)</f>
        <v>469.9</v>
      </c>
      <c r="R501" s="235" t="e">
        <f>SUM(#REF!-Q501)</f>
        <v>#REF!</v>
      </c>
      <c r="S501" s="236">
        <f>SUM('прил3 '!U539)</f>
        <v>469.9</v>
      </c>
      <c r="T501" s="235">
        <f t="shared" si="115"/>
        <v>0</v>
      </c>
      <c r="U501" s="236">
        <f>SUM('прил3 '!W539)</f>
        <v>469.9</v>
      </c>
      <c r="V501" s="235">
        <f t="shared" si="114"/>
        <v>0</v>
      </c>
      <c r="W501" s="236">
        <f>SUM('прил3 '!Y539)</f>
        <v>469.9</v>
      </c>
      <c r="X501" s="235" t="e">
        <f>SUM(#REF!-W501)</f>
        <v>#REF!</v>
      </c>
      <c r="Y501" s="236">
        <f>SUM('прил3 '!AA539)</f>
        <v>469.9</v>
      </c>
      <c r="Z501" s="235">
        <f t="shared" si="112"/>
        <v>0</v>
      </c>
      <c r="AA501" s="236">
        <f>SUM('прил3 '!AC539)</f>
        <v>469.9</v>
      </c>
      <c r="AB501" s="236">
        <f>SUM('прил3 '!AD539)</f>
        <v>0</v>
      </c>
      <c r="AC501" s="200">
        <f>SUM('прил3 '!AE539)</f>
        <v>473.4</v>
      </c>
      <c r="AD501" s="351">
        <f>SUM('прил3 '!AF539)</f>
        <v>424.5</v>
      </c>
      <c r="AE501" s="349">
        <f t="shared" si="111"/>
        <v>89.670468948035492</v>
      </c>
    </row>
    <row r="502" spans="1:31">
      <c r="A502" s="39" t="s">
        <v>865</v>
      </c>
      <c r="B502" s="258"/>
      <c r="C502" s="28" t="s">
        <v>864</v>
      </c>
      <c r="D502" s="321"/>
      <c r="E502" s="257"/>
      <c r="F502" s="257"/>
      <c r="G502" s="200"/>
      <c r="H502" s="36"/>
      <c r="I502" s="200"/>
      <c r="J502" s="36"/>
      <c r="K502" s="200"/>
      <c r="L502" s="36"/>
      <c r="M502" s="236"/>
      <c r="N502" s="235"/>
      <c r="O502" s="236"/>
      <c r="P502" s="236"/>
      <c r="Q502" s="236"/>
      <c r="R502" s="235"/>
      <c r="S502" s="236"/>
      <c r="T502" s="235"/>
      <c r="U502" s="236"/>
      <c r="V502" s="235"/>
      <c r="W502" s="236">
        <f>SUM(W503)</f>
        <v>305.8</v>
      </c>
      <c r="X502" s="235" t="e">
        <f>SUM(#REF!-W502)</f>
        <v>#REF!</v>
      </c>
      <c r="Y502" s="236">
        <f t="shared" ref="Y502:AD503" si="118">SUM(Y503)</f>
        <v>305.8</v>
      </c>
      <c r="Z502" s="235">
        <f t="shared" si="112"/>
        <v>0</v>
      </c>
      <c r="AA502" s="236">
        <f t="shared" si="118"/>
        <v>305.8</v>
      </c>
      <c r="AB502" s="236">
        <f t="shared" si="118"/>
        <v>0</v>
      </c>
      <c r="AC502" s="200">
        <f t="shared" si="118"/>
        <v>305.8</v>
      </c>
      <c r="AD502" s="351">
        <f t="shared" si="118"/>
        <v>305.8</v>
      </c>
      <c r="AE502" s="349">
        <f t="shared" si="111"/>
        <v>100</v>
      </c>
    </row>
    <row r="503" spans="1:31" ht="25.5">
      <c r="A503" s="39" t="s">
        <v>616</v>
      </c>
      <c r="B503" s="258"/>
      <c r="C503" s="76"/>
      <c r="D503" s="321" t="s">
        <v>455</v>
      </c>
      <c r="E503" s="257"/>
      <c r="F503" s="257"/>
      <c r="G503" s="200"/>
      <c r="H503" s="36"/>
      <c r="I503" s="200"/>
      <c r="J503" s="36"/>
      <c r="K503" s="200"/>
      <c r="L503" s="36"/>
      <c r="M503" s="236"/>
      <c r="N503" s="235"/>
      <c r="O503" s="236"/>
      <c r="P503" s="236"/>
      <c r="Q503" s="236"/>
      <c r="R503" s="235"/>
      <c r="S503" s="236"/>
      <c r="T503" s="235"/>
      <c r="U503" s="236"/>
      <c r="V503" s="235"/>
      <c r="W503" s="236">
        <f>SUM(W504)</f>
        <v>305.8</v>
      </c>
      <c r="X503" s="235" t="e">
        <f>SUM(#REF!-W503)</f>
        <v>#REF!</v>
      </c>
      <c r="Y503" s="236">
        <f t="shared" si="118"/>
        <v>305.8</v>
      </c>
      <c r="Z503" s="235">
        <f t="shared" si="112"/>
        <v>0</v>
      </c>
      <c r="AA503" s="236">
        <f t="shared" si="118"/>
        <v>305.8</v>
      </c>
      <c r="AB503" s="236">
        <f t="shared" si="118"/>
        <v>0</v>
      </c>
      <c r="AC503" s="200">
        <f t="shared" si="118"/>
        <v>305.8</v>
      </c>
      <c r="AD503" s="351">
        <f t="shared" si="118"/>
        <v>305.8</v>
      </c>
      <c r="AE503" s="349">
        <f t="shared" si="111"/>
        <v>100</v>
      </c>
    </row>
    <row r="504" spans="1:31">
      <c r="A504" s="39" t="s">
        <v>617</v>
      </c>
      <c r="B504" s="258"/>
      <c r="C504" s="76"/>
      <c r="D504" s="321" t="s">
        <v>618</v>
      </c>
      <c r="E504" s="257"/>
      <c r="F504" s="257"/>
      <c r="G504" s="200"/>
      <c r="H504" s="36"/>
      <c r="I504" s="200"/>
      <c r="J504" s="36"/>
      <c r="K504" s="200"/>
      <c r="L504" s="36"/>
      <c r="M504" s="236"/>
      <c r="N504" s="235"/>
      <c r="O504" s="236"/>
      <c r="P504" s="236"/>
      <c r="Q504" s="236"/>
      <c r="R504" s="235"/>
      <c r="S504" s="236"/>
      <c r="T504" s="235"/>
      <c r="U504" s="236"/>
      <c r="V504" s="235"/>
      <c r="W504" s="236">
        <f>SUM('прил3 '!Y542)</f>
        <v>305.8</v>
      </c>
      <c r="X504" s="235" t="e">
        <f>SUM(#REF!-W504)</f>
        <v>#REF!</v>
      </c>
      <c r="Y504" s="236">
        <f>SUM('прил3 '!AA542)</f>
        <v>305.8</v>
      </c>
      <c r="Z504" s="235">
        <f t="shared" si="112"/>
        <v>0</v>
      </c>
      <c r="AA504" s="236">
        <f>SUM('прил3 '!AC542)</f>
        <v>305.8</v>
      </c>
      <c r="AB504" s="236">
        <f>SUM('прил3 '!AD542)</f>
        <v>0</v>
      </c>
      <c r="AC504" s="200">
        <f>SUM('прил3 '!AE542)</f>
        <v>305.8</v>
      </c>
      <c r="AD504" s="351">
        <f>SUM('прил3 '!AF542)</f>
        <v>305.8</v>
      </c>
      <c r="AE504" s="349">
        <f t="shared" si="111"/>
        <v>100</v>
      </c>
    </row>
    <row r="505" spans="1:31" ht="25.5">
      <c r="A505" s="45" t="s">
        <v>793</v>
      </c>
      <c r="B505" s="258"/>
      <c r="C505" s="27" t="s">
        <v>178</v>
      </c>
      <c r="D505" s="72"/>
      <c r="E505" s="257"/>
      <c r="F505" s="257"/>
      <c r="G505" s="37">
        <f t="shared" ref="G505:AD507" si="119">G506</f>
        <v>0</v>
      </c>
      <c r="H505" s="36">
        <f t="shared" si="113"/>
        <v>0</v>
      </c>
      <c r="I505" s="37">
        <f t="shared" si="119"/>
        <v>0</v>
      </c>
      <c r="J505" s="36">
        <f t="shared" si="106"/>
        <v>0</v>
      </c>
      <c r="K505" s="37">
        <f t="shared" si="119"/>
        <v>0</v>
      </c>
      <c r="L505" s="36">
        <f t="shared" si="116"/>
        <v>0</v>
      </c>
      <c r="M505" s="236">
        <f t="shared" si="119"/>
        <v>0</v>
      </c>
      <c r="N505" s="235">
        <f t="shared" si="117"/>
        <v>0</v>
      </c>
      <c r="O505" s="236">
        <f t="shared" si="119"/>
        <v>0</v>
      </c>
      <c r="P505" s="236">
        <f t="shared" si="119"/>
        <v>0</v>
      </c>
      <c r="Q505" s="236">
        <f t="shared" si="119"/>
        <v>0</v>
      </c>
      <c r="R505" s="235" t="e">
        <f>SUM(#REF!-Q505)</f>
        <v>#REF!</v>
      </c>
      <c r="S505" s="236">
        <f t="shared" si="119"/>
        <v>0</v>
      </c>
      <c r="T505" s="235">
        <f t="shared" si="115"/>
        <v>0</v>
      </c>
      <c r="U505" s="236">
        <f t="shared" si="119"/>
        <v>0</v>
      </c>
      <c r="V505" s="235">
        <f t="shared" si="114"/>
        <v>38</v>
      </c>
      <c r="W505" s="236">
        <f t="shared" si="119"/>
        <v>38</v>
      </c>
      <c r="X505" s="235" t="e">
        <f>SUM(#REF!-W505)</f>
        <v>#REF!</v>
      </c>
      <c r="Y505" s="236">
        <f t="shared" si="119"/>
        <v>38</v>
      </c>
      <c r="Z505" s="235">
        <f t="shared" si="112"/>
        <v>0</v>
      </c>
      <c r="AA505" s="236">
        <f t="shared" si="119"/>
        <v>38</v>
      </c>
      <c r="AB505" s="236">
        <f t="shared" si="119"/>
        <v>0</v>
      </c>
      <c r="AC505" s="200">
        <f t="shared" si="119"/>
        <v>35.6</v>
      </c>
      <c r="AD505" s="351">
        <f t="shared" si="119"/>
        <v>35.6</v>
      </c>
      <c r="AE505" s="349">
        <f t="shared" si="111"/>
        <v>100</v>
      </c>
    </row>
    <row r="506" spans="1:31" ht="38.25">
      <c r="A506" s="43" t="s">
        <v>179</v>
      </c>
      <c r="B506" s="258"/>
      <c r="C506" s="27" t="s">
        <v>180</v>
      </c>
      <c r="D506" s="72"/>
      <c r="E506" s="257"/>
      <c r="F506" s="257"/>
      <c r="G506" s="37">
        <f t="shared" si="119"/>
        <v>0</v>
      </c>
      <c r="H506" s="36">
        <f t="shared" si="113"/>
        <v>0</v>
      </c>
      <c r="I506" s="37">
        <f t="shared" si="119"/>
        <v>0</v>
      </c>
      <c r="J506" s="36">
        <f t="shared" si="106"/>
        <v>0</v>
      </c>
      <c r="K506" s="37">
        <f t="shared" si="119"/>
        <v>0</v>
      </c>
      <c r="L506" s="36">
        <f t="shared" si="116"/>
        <v>0</v>
      </c>
      <c r="M506" s="236">
        <f t="shared" si="119"/>
        <v>0</v>
      </c>
      <c r="N506" s="235">
        <f t="shared" si="117"/>
        <v>0</v>
      </c>
      <c r="O506" s="236">
        <f t="shared" si="119"/>
        <v>0</v>
      </c>
      <c r="P506" s="236">
        <f t="shared" si="119"/>
        <v>0</v>
      </c>
      <c r="Q506" s="236">
        <f t="shared" si="119"/>
        <v>0</v>
      </c>
      <c r="R506" s="235" t="e">
        <f>SUM(#REF!-Q506)</f>
        <v>#REF!</v>
      </c>
      <c r="S506" s="236">
        <f t="shared" si="119"/>
        <v>0</v>
      </c>
      <c r="T506" s="235">
        <f t="shared" si="115"/>
        <v>0</v>
      </c>
      <c r="U506" s="236">
        <f t="shared" si="119"/>
        <v>0</v>
      </c>
      <c r="V506" s="235">
        <f t="shared" si="114"/>
        <v>38</v>
      </c>
      <c r="W506" s="236">
        <f t="shared" si="119"/>
        <v>38</v>
      </c>
      <c r="X506" s="235" t="e">
        <f>SUM(#REF!-W506)</f>
        <v>#REF!</v>
      </c>
      <c r="Y506" s="236">
        <f t="shared" si="119"/>
        <v>38</v>
      </c>
      <c r="Z506" s="235">
        <f t="shared" si="112"/>
        <v>0</v>
      </c>
      <c r="AA506" s="236">
        <f t="shared" si="119"/>
        <v>38</v>
      </c>
      <c r="AB506" s="236">
        <f t="shared" si="119"/>
        <v>0</v>
      </c>
      <c r="AC506" s="200">
        <f t="shared" si="119"/>
        <v>35.6</v>
      </c>
      <c r="AD506" s="351">
        <f t="shared" si="119"/>
        <v>35.6</v>
      </c>
      <c r="AE506" s="349">
        <f t="shared" si="111"/>
        <v>100</v>
      </c>
    </row>
    <row r="507" spans="1:31" ht="25.5">
      <c r="A507" s="39" t="s">
        <v>616</v>
      </c>
      <c r="B507" s="258"/>
      <c r="C507" s="76"/>
      <c r="D507" s="72" t="s">
        <v>455</v>
      </c>
      <c r="E507" s="257"/>
      <c r="F507" s="257"/>
      <c r="G507" s="37">
        <f t="shared" si="119"/>
        <v>0</v>
      </c>
      <c r="H507" s="36">
        <f t="shared" si="113"/>
        <v>0</v>
      </c>
      <c r="I507" s="37">
        <f t="shared" si="119"/>
        <v>0</v>
      </c>
      <c r="J507" s="36">
        <f t="shared" si="106"/>
        <v>0</v>
      </c>
      <c r="K507" s="37">
        <f t="shared" si="119"/>
        <v>0</v>
      </c>
      <c r="L507" s="36">
        <f t="shared" si="116"/>
        <v>0</v>
      </c>
      <c r="M507" s="236">
        <f t="shared" si="119"/>
        <v>0</v>
      </c>
      <c r="N507" s="235">
        <f t="shared" si="117"/>
        <v>0</v>
      </c>
      <c r="O507" s="236">
        <f t="shared" si="119"/>
        <v>0</v>
      </c>
      <c r="P507" s="236">
        <f t="shared" si="119"/>
        <v>0</v>
      </c>
      <c r="Q507" s="236">
        <f t="shared" si="119"/>
        <v>0</v>
      </c>
      <c r="R507" s="235" t="e">
        <f>SUM(#REF!-Q507)</f>
        <v>#REF!</v>
      </c>
      <c r="S507" s="236">
        <f t="shared" si="119"/>
        <v>0</v>
      </c>
      <c r="T507" s="235">
        <f t="shared" si="115"/>
        <v>0</v>
      </c>
      <c r="U507" s="236">
        <f t="shared" si="119"/>
        <v>0</v>
      </c>
      <c r="V507" s="235">
        <f t="shared" si="114"/>
        <v>38</v>
      </c>
      <c r="W507" s="236">
        <f t="shared" si="119"/>
        <v>38</v>
      </c>
      <c r="X507" s="235" t="e">
        <f>SUM(#REF!-W507)</f>
        <v>#REF!</v>
      </c>
      <c r="Y507" s="236">
        <f t="shared" si="119"/>
        <v>38</v>
      </c>
      <c r="Z507" s="235">
        <f t="shared" si="112"/>
        <v>0</v>
      </c>
      <c r="AA507" s="236">
        <f t="shared" si="119"/>
        <v>38</v>
      </c>
      <c r="AB507" s="236">
        <f t="shared" si="119"/>
        <v>0</v>
      </c>
      <c r="AC507" s="200">
        <f t="shared" si="119"/>
        <v>35.6</v>
      </c>
      <c r="AD507" s="351">
        <f t="shared" si="119"/>
        <v>35.6</v>
      </c>
      <c r="AE507" s="349">
        <f t="shared" si="111"/>
        <v>100</v>
      </c>
    </row>
    <row r="508" spans="1:31" ht="11.25" customHeight="1">
      <c r="A508" s="39" t="s">
        <v>617</v>
      </c>
      <c r="B508" s="258"/>
      <c r="C508" s="76"/>
      <c r="D508" s="72" t="s">
        <v>618</v>
      </c>
      <c r="E508" s="257"/>
      <c r="F508" s="257"/>
      <c r="G508" s="37">
        <f>SUM('прил3 '!I544)</f>
        <v>0</v>
      </c>
      <c r="H508" s="36">
        <f t="shared" si="113"/>
        <v>0</v>
      </c>
      <c r="I508" s="37">
        <f>SUM('прил3 '!K544)</f>
        <v>0</v>
      </c>
      <c r="J508" s="36">
        <f t="shared" si="106"/>
        <v>0</v>
      </c>
      <c r="K508" s="37">
        <f>SUM('прил3 '!M544)</f>
        <v>0</v>
      </c>
      <c r="L508" s="36">
        <f t="shared" si="116"/>
        <v>0</v>
      </c>
      <c r="M508" s="236">
        <f>SUM('прил3 '!O544)</f>
        <v>0</v>
      </c>
      <c r="N508" s="235">
        <f t="shared" si="117"/>
        <v>0</v>
      </c>
      <c r="O508" s="236">
        <f>SUM('прил3 '!Q544)</f>
        <v>0</v>
      </c>
      <c r="P508" s="236">
        <f>SUM('прил3 '!R544)</f>
        <v>0</v>
      </c>
      <c r="Q508" s="236">
        <f>SUM('прил3 '!S544)</f>
        <v>0</v>
      </c>
      <c r="R508" s="235" t="e">
        <f>SUM(#REF!-Q508)</f>
        <v>#REF!</v>
      </c>
      <c r="S508" s="236">
        <f>SUM('прил3 '!U544)</f>
        <v>0</v>
      </c>
      <c r="T508" s="235">
        <f t="shared" si="115"/>
        <v>0</v>
      </c>
      <c r="U508" s="236">
        <f>SUM('прил3 '!W544)</f>
        <v>0</v>
      </c>
      <c r="V508" s="235">
        <f t="shared" si="114"/>
        <v>38</v>
      </c>
      <c r="W508" s="236">
        <f>SUM('прил3 '!Y544)</f>
        <v>38</v>
      </c>
      <c r="X508" s="235" t="e">
        <f>SUM(#REF!-W508)</f>
        <v>#REF!</v>
      </c>
      <c r="Y508" s="236">
        <f>SUM('прил3 '!AA544)</f>
        <v>38</v>
      </c>
      <c r="Z508" s="235">
        <f t="shared" si="112"/>
        <v>0</v>
      </c>
      <c r="AA508" s="236">
        <f>SUM('прил3 '!AC544)</f>
        <v>38</v>
      </c>
      <c r="AB508" s="236">
        <f>SUM('прил3 '!AD544)</f>
        <v>0</v>
      </c>
      <c r="AC508" s="200">
        <f>SUM('прил3 '!AE544)</f>
        <v>35.6</v>
      </c>
      <c r="AD508" s="351">
        <f>SUM('прил3 '!AF544)</f>
        <v>35.6</v>
      </c>
      <c r="AE508" s="349">
        <f t="shared" si="111"/>
        <v>100</v>
      </c>
    </row>
    <row r="509" spans="1:31" ht="0.75" customHeight="1">
      <c r="A509" s="43" t="s">
        <v>20</v>
      </c>
      <c r="B509" s="258"/>
      <c r="C509" s="75" t="s">
        <v>21</v>
      </c>
      <c r="D509" s="258"/>
      <c r="E509" s="257"/>
      <c r="F509" s="257"/>
      <c r="G509" s="200">
        <f>G516+G510</f>
        <v>155.19999999999999</v>
      </c>
      <c r="H509" s="36">
        <f t="shared" si="113"/>
        <v>0</v>
      </c>
      <c r="I509" s="200">
        <f>I516+I510</f>
        <v>155.19999999999999</v>
      </c>
      <c r="J509" s="36">
        <f t="shared" si="106"/>
        <v>0</v>
      </c>
      <c r="K509" s="200">
        <f>SUM(K510+K516)</f>
        <v>155.19999999999999</v>
      </c>
      <c r="L509" s="36">
        <f t="shared" si="116"/>
        <v>0</v>
      </c>
      <c r="M509" s="236">
        <f>SUM(M510+M516)</f>
        <v>155.19999999999999</v>
      </c>
      <c r="N509" s="235">
        <f t="shared" si="117"/>
        <v>0</v>
      </c>
      <c r="O509" s="236">
        <f>SUM(O510+O516)</f>
        <v>155.19999999999999</v>
      </c>
      <c r="P509" s="236">
        <f>SUM(P510+P516)</f>
        <v>0</v>
      </c>
      <c r="Q509" s="236">
        <f>SUM(Q510+Q516)</f>
        <v>155.19999999999999</v>
      </c>
      <c r="R509" s="235" t="e">
        <f>SUM(#REF!-Q509)</f>
        <v>#REF!</v>
      </c>
      <c r="S509" s="236">
        <f>SUM(S510+S516)</f>
        <v>155.19999999999999</v>
      </c>
      <c r="T509" s="235">
        <f t="shared" si="115"/>
        <v>0</v>
      </c>
      <c r="U509" s="236">
        <f>SUM(U510+U516)</f>
        <v>155.19999999999999</v>
      </c>
      <c r="V509" s="235">
        <f t="shared" si="114"/>
        <v>0</v>
      </c>
      <c r="W509" s="236">
        <f>SUM(W510+W516)</f>
        <v>155.19999999999999</v>
      </c>
      <c r="X509" s="235" t="e">
        <f>SUM(#REF!-W509)</f>
        <v>#REF!</v>
      </c>
      <c r="Y509" s="236">
        <f>SUM(Y510+Y516)</f>
        <v>155.19999999999999</v>
      </c>
      <c r="Z509" s="235">
        <f t="shared" si="112"/>
        <v>0</v>
      </c>
      <c r="AA509" s="236">
        <f>SUM(AA510+AA516)</f>
        <v>155.19999999999999</v>
      </c>
      <c r="AB509" s="236">
        <f>SUM(AB510+AB516)</f>
        <v>0</v>
      </c>
      <c r="AC509" s="200">
        <f>SUM(AC510+AC516)</f>
        <v>0</v>
      </c>
      <c r="AD509" s="351">
        <f>SUM(AD510+AD516)</f>
        <v>0</v>
      </c>
      <c r="AE509" s="349"/>
    </row>
    <row r="510" spans="1:31" ht="25.5">
      <c r="A510" s="43" t="s">
        <v>714</v>
      </c>
      <c r="B510" s="258"/>
      <c r="C510" s="75" t="s">
        <v>23</v>
      </c>
      <c r="D510" s="72"/>
      <c r="E510" s="257"/>
      <c r="F510" s="257"/>
      <c r="G510" s="200">
        <f>G511</f>
        <v>45.2</v>
      </c>
      <c r="H510" s="36">
        <f t="shared" si="113"/>
        <v>0</v>
      </c>
      <c r="I510" s="200">
        <f>I511</f>
        <v>45.2</v>
      </c>
      <c r="J510" s="36">
        <f t="shared" si="106"/>
        <v>0</v>
      </c>
      <c r="K510" s="200">
        <f>K511</f>
        <v>45.2</v>
      </c>
      <c r="L510" s="36">
        <f t="shared" si="116"/>
        <v>0</v>
      </c>
      <c r="M510" s="236">
        <f>M511</f>
        <v>45.2</v>
      </c>
      <c r="N510" s="235">
        <f t="shared" si="117"/>
        <v>0</v>
      </c>
      <c r="O510" s="236">
        <f>O511</f>
        <v>45.2</v>
      </c>
      <c r="P510" s="236">
        <f>P511</f>
        <v>0</v>
      </c>
      <c r="Q510" s="236">
        <f>Q511</f>
        <v>45.2</v>
      </c>
      <c r="R510" s="235" t="e">
        <f>SUM(#REF!-Q510)</f>
        <v>#REF!</v>
      </c>
      <c r="S510" s="236">
        <f>S511</f>
        <v>45.2</v>
      </c>
      <c r="T510" s="235">
        <f t="shared" si="115"/>
        <v>0</v>
      </c>
      <c r="U510" s="236">
        <f>U511</f>
        <v>45.2</v>
      </c>
      <c r="V510" s="235">
        <f t="shared" si="114"/>
        <v>0</v>
      </c>
      <c r="W510" s="236">
        <f>W511</f>
        <v>45.2</v>
      </c>
      <c r="X510" s="235" t="e">
        <f>SUM(#REF!-W510)</f>
        <v>#REF!</v>
      </c>
      <c r="Y510" s="236">
        <f>Y511</f>
        <v>45.2</v>
      </c>
      <c r="Z510" s="235">
        <f t="shared" si="112"/>
        <v>0</v>
      </c>
      <c r="AA510" s="236">
        <f>AA511</f>
        <v>45.2</v>
      </c>
      <c r="AB510" s="236">
        <f>AB511</f>
        <v>0</v>
      </c>
      <c r="AC510" s="200">
        <f>AC511</f>
        <v>0</v>
      </c>
      <c r="AD510" s="351">
        <f>AD511</f>
        <v>0</v>
      </c>
      <c r="AE510" s="349"/>
    </row>
    <row r="511" spans="1:31" ht="25.5">
      <c r="A511" s="43" t="s">
        <v>635</v>
      </c>
      <c r="B511" s="258"/>
      <c r="C511" s="75" t="s">
        <v>24</v>
      </c>
      <c r="D511" s="72"/>
      <c r="E511" s="257"/>
      <c r="F511" s="257"/>
      <c r="G511" s="200">
        <f>G512</f>
        <v>45.2</v>
      </c>
      <c r="H511" s="36">
        <f t="shared" si="113"/>
        <v>0</v>
      </c>
      <c r="I511" s="200">
        <f>I512</f>
        <v>45.2</v>
      </c>
      <c r="J511" s="36">
        <f t="shared" si="106"/>
        <v>0</v>
      </c>
      <c r="K511" s="200">
        <f>K512+K514</f>
        <v>45.2</v>
      </c>
      <c r="L511" s="36">
        <f t="shared" si="116"/>
        <v>0</v>
      </c>
      <c r="M511" s="236">
        <f>M512+M514</f>
        <v>45.2</v>
      </c>
      <c r="N511" s="235">
        <f t="shared" si="117"/>
        <v>0</v>
      </c>
      <c r="O511" s="236">
        <f>O512+O514</f>
        <v>45.2</v>
      </c>
      <c r="P511" s="236">
        <f>P512+P514</f>
        <v>0</v>
      </c>
      <c r="Q511" s="236">
        <f>Q512+Q514</f>
        <v>45.2</v>
      </c>
      <c r="R511" s="235" t="e">
        <f>SUM(#REF!-Q511)</f>
        <v>#REF!</v>
      </c>
      <c r="S511" s="236">
        <f>S512+S514</f>
        <v>45.2</v>
      </c>
      <c r="T511" s="235">
        <f t="shared" si="115"/>
        <v>0</v>
      </c>
      <c r="U511" s="236">
        <f>U512+U514</f>
        <v>45.2</v>
      </c>
      <c r="V511" s="235">
        <f t="shared" si="114"/>
        <v>0</v>
      </c>
      <c r="W511" s="236">
        <f>W512+W514</f>
        <v>45.2</v>
      </c>
      <c r="X511" s="235" t="e">
        <f>SUM(#REF!-W511)</f>
        <v>#REF!</v>
      </c>
      <c r="Y511" s="236">
        <f>Y512+Y514</f>
        <v>45.2</v>
      </c>
      <c r="Z511" s="235">
        <f t="shared" si="112"/>
        <v>0</v>
      </c>
      <c r="AA511" s="236">
        <f>AA512+AA514</f>
        <v>45.2</v>
      </c>
      <c r="AB511" s="236">
        <f>AB512+AB514</f>
        <v>0</v>
      </c>
      <c r="AC511" s="200">
        <f>AC512+AC514</f>
        <v>0</v>
      </c>
      <c r="AD511" s="351">
        <f>AD512+AD514</f>
        <v>0</v>
      </c>
      <c r="AE511" s="349"/>
    </row>
    <row r="512" spans="1:31" ht="25.5">
      <c r="A512" s="49" t="s">
        <v>339</v>
      </c>
      <c r="B512" s="258"/>
      <c r="C512" s="73"/>
      <c r="D512" s="72" t="s">
        <v>340</v>
      </c>
      <c r="E512" s="257"/>
      <c r="F512" s="257"/>
      <c r="G512" s="200">
        <f>G513</f>
        <v>45.2</v>
      </c>
      <c r="H512" s="36">
        <f t="shared" si="113"/>
        <v>0</v>
      </c>
      <c r="I512" s="200">
        <f>I513</f>
        <v>45.2</v>
      </c>
      <c r="J512" s="36">
        <f t="shared" ref="J512:J586" si="120">SUM(K512-I512)</f>
        <v>-45.2</v>
      </c>
      <c r="K512" s="200">
        <f>K513</f>
        <v>0</v>
      </c>
      <c r="L512" s="36">
        <f t="shared" si="116"/>
        <v>0</v>
      </c>
      <c r="M512" s="236">
        <f>M513</f>
        <v>0</v>
      </c>
      <c r="N512" s="235">
        <f t="shared" si="117"/>
        <v>0</v>
      </c>
      <c r="O512" s="236">
        <f>O513</f>
        <v>0</v>
      </c>
      <c r="P512" s="236">
        <f>P513</f>
        <v>0</v>
      </c>
      <c r="Q512" s="236">
        <f>Q513</f>
        <v>0</v>
      </c>
      <c r="R512" s="235" t="e">
        <f>SUM(#REF!-Q512)</f>
        <v>#REF!</v>
      </c>
      <c r="S512" s="236">
        <f>S513</f>
        <v>0</v>
      </c>
      <c r="T512" s="235">
        <f t="shared" si="115"/>
        <v>0</v>
      </c>
      <c r="U512" s="236">
        <f>U513</f>
        <v>0</v>
      </c>
      <c r="V512" s="235">
        <f t="shared" si="114"/>
        <v>0</v>
      </c>
      <c r="W512" s="236">
        <f>W513</f>
        <v>0</v>
      </c>
      <c r="X512" s="235" t="e">
        <f>SUM(#REF!-W512)</f>
        <v>#REF!</v>
      </c>
      <c r="Y512" s="236">
        <f>Y513</f>
        <v>0</v>
      </c>
      <c r="Z512" s="235">
        <f t="shared" si="112"/>
        <v>0</v>
      </c>
      <c r="AA512" s="236">
        <f>AA513</f>
        <v>0</v>
      </c>
      <c r="AB512" s="236">
        <f>AB513</f>
        <v>0</v>
      </c>
      <c r="AC512" s="200">
        <f>AC513</f>
        <v>0</v>
      </c>
      <c r="AD512" s="351">
        <f>AD513</f>
        <v>0</v>
      </c>
      <c r="AE512" s="349"/>
    </row>
    <row r="513" spans="1:31" ht="25.5">
      <c r="A513" s="32" t="s">
        <v>341</v>
      </c>
      <c r="B513" s="258"/>
      <c r="C513" s="73"/>
      <c r="D513" s="72" t="s">
        <v>342</v>
      </c>
      <c r="E513" s="257"/>
      <c r="F513" s="257"/>
      <c r="G513" s="200">
        <f>SUM('прил3 '!I554)</f>
        <v>45.2</v>
      </c>
      <c r="H513" s="36">
        <f t="shared" si="113"/>
        <v>0</v>
      </c>
      <c r="I513" s="200">
        <f>SUM('прил3 '!K554)</f>
        <v>45.2</v>
      </c>
      <c r="J513" s="36">
        <f t="shared" si="120"/>
        <v>-45.2</v>
      </c>
      <c r="K513" s="200">
        <f>SUM('прил3 '!M554)</f>
        <v>0</v>
      </c>
      <c r="L513" s="36">
        <f t="shared" si="116"/>
        <v>0</v>
      </c>
      <c r="M513" s="236">
        <f>SUM('прил3 '!O554)</f>
        <v>0</v>
      </c>
      <c r="N513" s="235">
        <f t="shared" si="117"/>
        <v>0</v>
      </c>
      <c r="O513" s="236">
        <f>SUM('прил3 '!Q554)</f>
        <v>0</v>
      </c>
      <c r="P513" s="236">
        <f>SUM('прил3 '!R554)</f>
        <v>0</v>
      </c>
      <c r="Q513" s="236">
        <f>SUM('прил3 '!S554)</f>
        <v>0</v>
      </c>
      <c r="R513" s="235" t="e">
        <f>SUM(#REF!-Q513)</f>
        <v>#REF!</v>
      </c>
      <c r="S513" s="236">
        <f>SUM('прил3 '!U554)</f>
        <v>0</v>
      </c>
      <c r="T513" s="235">
        <f t="shared" si="115"/>
        <v>0</v>
      </c>
      <c r="U513" s="236">
        <f>SUM('прил3 '!W554)</f>
        <v>0</v>
      </c>
      <c r="V513" s="235">
        <f t="shared" si="114"/>
        <v>0</v>
      </c>
      <c r="W513" s="236">
        <f>SUM('прил3 '!Y554)</f>
        <v>0</v>
      </c>
      <c r="X513" s="235" t="e">
        <f>SUM(#REF!-W513)</f>
        <v>#REF!</v>
      </c>
      <c r="Y513" s="236">
        <f>SUM('прил3 '!AA554)</f>
        <v>0</v>
      </c>
      <c r="Z513" s="235">
        <f t="shared" si="112"/>
        <v>0</v>
      </c>
      <c r="AA513" s="236">
        <f>SUM('прил3 '!AC554)</f>
        <v>0</v>
      </c>
      <c r="AB513" s="236">
        <f>SUM('прил3 '!AD554)</f>
        <v>0</v>
      </c>
      <c r="AC513" s="200">
        <f>SUM('прил3 '!AE554)</f>
        <v>0</v>
      </c>
      <c r="AD513" s="351">
        <f>SUM('прил3 '!AF554)</f>
        <v>0</v>
      </c>
      <c r="AE513" s="349"/>
    </row>
    <row r="514" spans="1:31" ht="25.5">
      <c r="A514" s="39" t="s">
        <v>616</v>
      </c>
      <c r="B514" s="258"/>
      <c r="C514" s="73"/>
      <c r="D514" s="72" t="s">
        <v>455</v>
      </c>
      <c r="E514" s="257"/>
      <c r="F514" s="257"/>
      <c r="G514" s="200"/>
      <c r="H514" s="36"/>
      <c r="I514" s="200"/>
      <c r="J514" s="36">
        <f t="shared" si="120"/>
        <v>45.2</v>
      </c>
      <c r="K514" s="200">
        <f>SUM(K515)</f>
        <v>45.2</v>
      </c>
      <c r="L514" s="36">
        <f t="shared" si="116"/>
        <v>0</v>
      </c>
      <c r="M514" s="236">
        <f>SUM(M515)</f>
        <v>45.2</v>
      </c>
      <c r="N514" s="235">
        <f t="shared" si="117"/>
        <v>0</v>
      </c>
      <c r="O514" s="236">
        <f>SUM(O515)</f>
        <v>45.2</v>
      </c>
      <c r="P514" s="236">
        <f>SUM(P515)</f>
        <v>0</v>
      </c>
      <c r="Q514" s="236">
        <f>SUM(Q515)</f>
        <v>45.2</v>
      </c>
      <c r="R514" s="235" t="e">
        <f>SUM(#REF!-Q514)</f>
        <v>#REF!</v>
      </c>
      <c r="S514" s="236">
        <f>SUM(S515)</f>
        <v>45.2</v>
      </c>
      <c r="T514" s="235">
        <f t="shared" si="115"/>
        <v>0</v>
      </c>
      <c r="U514" s="236">
        <f>SUM(U515)</f>
        <v>45.2</v>
      </c>
      <c r="V514" s="235">
        <f t="shared" si="114"/>
        <v>0</v>
      </c>
      <c r="W514" s="236">
        <f>SUM(W515)</f>
        <v>45.2</v>
      </c>
      <c r="X514" s="235" t="e">
        <f>SUM(#REF!-W514)</f>
        <v>#REF!</v>
      </c>
      <c r="Y514" s="236">
        <f>SUM(Y515)</f>
        <v>45.2</v>
      </c>
      <c r="Z514" s="235">
        <f t="shared" si="112"/>
        <v>0</v>
      </c>
      <c r="AA514" s="236">
        <f>SUM(AA515)</f>
        <v>45.2</v>
      </c>
      <c r="AB514" s="236">
        <f>SUM(AB515)</f>
        <v>0</v>
      </c>
      <c r="AC514" s="200">
        <f>SUM(AC515)</f>
        <v>0</v>
      </c>
      <c r="AD514" s="351">
        <f>SUM(AD515)</f>
        <v>0</v>
      </c>
      <c r="AE514" s="349"/>
    </row>
    <row r="515" spans="1:31">
      <c r="A515" s="39" t="s">
        <v>617</v>
      </c>
      <c r="B515" s="258"/>
      <c r="C515" s="73"/>
      <c r="D515" s="72" t="s">
        <v>618</v>
      </c>
      <c r="E515" s="257"/>
      <c r="F515" s="257"/>
      <c r="G515" s="200"/>
      <c r="H515" s="36"/>
      <c r="I515" s="200"/>
      <c r="J515" s="36">
        <f t="shared" si="120"/>
        <v>45.2</v>
      </c>
      <c r="K515" s="200">
        <f>SUM('прил3 '!M556)</f>
        <v>45.2</v>
      </c>
      <c r="L515" s="36">
        <f t="shared" si="116"/>
        <v>0</v>
      </c>
      <c r="M515" s="236">
        <f>SUM('прил3 '!O556)</f>
        <v>45.2</v>
      </c>
      <c r="N515" s="235">
        <f t="shared" si="117"/>
        <v>0</v>
      </c>
      <c r="O515" s="236">
        <f>SUM('прил3 '!Q556)</f>
        <v>45.2</v>
      </c>
      <c r="P515" s="236">
        <f>SUM('прил3 '!R556)</f>
        <v>0</v>
      </c>
      <c r="Q515" s="236">
        <f>SUM('прил3 '!S556)</f>
        <v>45.2</v>
      </c>
      <c r="R515" s="235" t="e">
        <f>SUM(#REF!-Q515)</f>
        <v>#REF!</v>
      </c>
      <c r="S515" s="236">
        <f>SUM('прил3 '!U556)</f>
        <v>45.2</v>
      </c>
      <c r="T515" s="235">
        <f t="shared" si="115"/>
        <v>0</v>
      </c>
      <c r="U515" s="236">
        <f>SUM('прил3 '!W556)</f>
        <v>45.2</v>
      </c>
      <c r="V515" s="235">
        <f t="shared" si="114"/>
        <v>0</v>
      </c>
      <c r="W515" s="236">
        <f>SUM('прил3 '!Y556)</f>
        <v>45.2</v>
      </c>
      <c r="X515" s="235" t="e">
        <f>SUM(#REF!-W515)</f>
        <v>#REF!</v>
      </c>
      <c r="Y515" s="236">
        <f>SUM('прил3 '!AA556)</f>
        <v>45.2</v>
      </c>
      <c r="Z515" s="235">
        <f t="shared" si="112"/>
        <v>0</v>
      </c>
      <c r="AA515" s="236">
        <f>SUM('прил3 '!AC556)</f>
        <v>45.2</v>
      </c>
      <c r="AB515" s="236">
        <f>SUM('прил3 '!AD556)</f>
        <v>0</v>
      </c>
      <c r="AC515" s="200">
        <f>SUM('прил3 '!AE556)</f>
        <v>0</v>
      </c>
      <c r="AD515" s="351">
        <f>SUM('прил3 '!AF556)</f>
        <v>0</v>
      </c>
      <c r="AE515" s="349"/>
    </row>
    <row r="516" spans="1:31" ht="30" customHeight="1">
      <c r="A516" s="49" t="s">
        <v>142</v>
      </c>
      <c r="B516" s="258"/>
      <c r="C516" s="75" t="s">
        <v>143</v>
      </c>
      <c r="D516" s="258"/>
      <c r="E516" s="257"/>
      <c r="F516" s="257"/>
      <c r="G516" s="200">
        <f>G517</f>
        <v>110</v>
      </c>
      <c r="H516" s="36">
        <f t="shared" si="113"/>
        <v>0</v>
      </c>
      <c r="I516" s="200">
        <f>I517</f>
        <v>110</v>
      </c>
      <c r="J516" s="36">
        <f t="shared" si="120"/>
        <v>0</v>
      </c>
      <c r="K516" s="200">
        <f>K517</f>
        <v>110</v>
      </c>
      <c r="L516" s="36">
        <f t="shared" si="116"/>
        <v>0</v>
      </c>
      <c r="M516" s="236">
        <f>M517</f>
        <v>110</v>
      </c>
      <c r="N516" s="235">
        <f t="shared" si="117"/>
        <v>0</v>
      </c>
      <c r="O516" s="236">
        <f>O517</f>
        <v>110</v>
      </c>
      <c r="P516" s="236">
        <f>P517</f>
        <v>0</v>
      </c>
      <c r="Q516" s="236">
        <f>Q517</f>
        <v>110</v>
      </c>
      <c r="R516" s="235" t="e">
        <f>SUM(#REF!-Q516)</f>
        <v>#REF!</v>
      </c>
      <c r="S516" s="236">
        <f>S517</f>
        <v>110</v>
      </c>
      <c r="T516" s="235">
        <f t="shared" si="115"/>
        <v>0</v>
      </c>
      <c r="U516" s="236">
        <f>U517</f>
        <v>110</v>
      </c>
      <c r="V516" s="235">
        <f t="shared" si="114"/>
        <v>0</v>
      </c>
      <c r="W516" s="236">
        <f>W517</f>
        <v>110</v>
      </c>
      <c r="X516" s="235" t="e">
        <f>SUM(#REF!-W516)</f>
        <v>#REF!</v>
      </c>
      <c r="Y516" s="236">
        <f>Y517</f>
        <v>110</v>
      </c>
      <c r="Z516" s="235">
        <f t="shared" si="112"/>
        <v>0</v>
      </c>
      <c r="AA516" s="236">
        <f>AA517</f>
        <v>110</v>
      </c>
      <c r="AB516" s="236">
        <f>AB517</f>
        <v>0</v>
      </c>
      <c r="AC516" s="200">
        <f>AC517</f>
        <v>0</v>
      </c>
      <c r="AD516" s="351">
        <f>AD517</f>
        <v>0</v>
      </c>
      <c r="AE516" s="349"/>
    </row>
    <row r="517" spans="1:31" ht="25.5">
      <c r="A517" s="49" t="s">
        <v>690</v>
      </c>
      <c r="B517" s="258"/>
      <c r="C517" s="75" t="s">
        <v>144</v>
      </c>
      <c r="D517" s="258"/>
      <c r="E517" s="257"/>
      <c r="F517" s="257"/>
      <c r="G517" s="200">
        <f>G520+G518</f>
        <v>110</v>
      </c>
      <c r="H517" s="36">
        <f t="shared" si="113"/>
        <v>0</v>
      </c>
      <c r="I517" s="200">
        <f>I520+I518+I522</f>
        <v>110</v>
      </c>
      <c r="J517" s="36">
        <f t="shared" si="120"/>
        <v>0</v>
      </c>
      <c r="K517" s="200">
        <f>K520+K518+K522</f>
        <v>110</v>
      </c>
      <c r="L517" s="36">
        <f t="shared" si="116"/>
        <v>0</v>
      </c>
      <c r="M517" s="236">
        <f>M520+M518+M522</f>
        <v>110</v>
      </c>
      <c r="N517" s="235">
        <f t="shared" si="117"/>
        <v>0</v>
      </c>
      <c r="O517" s="236">
        <f>O520+O518+O522</f>
        <v>110</v>
      </c>
      <c r="P517" s="236">
        <f>P520+P518+P522</f>
        <v>0</v>
      </c>
      <c r="Q517" s="236">
        <f>Q520+Q518+Q522</f>
        <v>110</v>
      </c>
      <c r="R517" s="235" t="e">
        <f>SUM(#REF!-Q517)</f>
        <v>#REF!</v>
      </c>
      <c r="S517" s="236">
        <f>S520+S518+S522</f>
        <v>110</v>
      </c>
      <c r="T517" s="235">
        <f t="shared" si="115"/>
        <v>0</v>
      </c>
      <c r="U517" s="236">
        <f>U520+U518+U522</f>
        <v>110</v>
      </c>
      <c r="V517" s="235">
        <f t="shared" si="114"/>
        <v>0</v>
      </c>
      <c r="W517" s="236">
        <f>W520+W518+W522</f>
        <v>110</v>
      </c>
      <c r="X517" s="235" t="e">
        <f>SUM(#REF!-W517)</f>
        <v>#REF!</v>
      </c>
      <c r="Y517" s="236">
        <f>Y520+Y518+Y522</f>
        <v>110</v>
      </c>
      <c r="Z517" s="235">
        <f t="shared" si="112"/>
        <v>0</v>
      </c>
      <c r="AA517" s="236">
        <f>AA520+AA518+AA522</f>
        <v>110</v>
      </c>
      <c r="AB517" s="236">
        <f>AB520+AB518+AB522</f>
        <v>0</v>
      </c>
      <c r="AC517" s="200">
        <f>AC520+AC518+AC522</f>
        <v>0</v>
      </c>
      <c r="AD517" s="351">
        <f>AD520+AD518+AD522</f>
        <v>0</v>
      </c>
      <c r="AE517" s="349"/>
    </row>
    <row r="518" spans="1:31" ht="51">
      <c r="A518" s="43" t="s">
        <v>352</v>
      </c>
      <c r="B518" s="258"/>
      <c r="C518" s="75"/>
      <c r="D518" s="258" t="s">
        <v>335</v>
      </c>
      <c r="E518" s="257"/>
      <c r="F518" s="257"/>
      <c r="G518" s="37">
        <f>G519</f>
        <v>0</v>
      </c>
      <c r="H518" s="36">
        <f t="shared" si="113"/>
        <v>0</v>
      </c>
      <c r="I518" s="37">
        <f>I519</f>
        <v>0</v>
      </c>
      <c r="J518" s="36">
        <f t="shared" si="120"/>
        <v>0</v>
      </c>
      <c r="K518" s="37">
        <f>K519</f>
        <v>0</v>
      </c>
      <c r="L518" s="36">
        <f t="shared" si="116"/>
        <v>0</v>
      </c>
      <c r="M518" s="236">
        <f>M519</f>
        <v>0</v>
      </c>
      <c r="N518" s="235">
        <f t="shared" si="117"/>
        <v>0</v>
      </c>
      <c r="O518" s="236">
        <f>O519</f>
        <v>0</v>
      </c>
      <c r="P518" s="236">
        <f>P519</f>
        <v>0</v>
      </c>
      <c r="Q518" s="236">
        <f>Q519</f>
        <v>0</v>
      </c>
      <c r="R518" s="235" t="e">
        <f>SUM(#REF!-Q518)</f>
        <v>#REF!</v>
      </c>
      <c r="S518" s="236">
        <f>S519</f>
        <v>0</v>
      </c>
      <c r="T518" s="235">
        <f t="shared" si="115"/>
        <v>0</v>
      </c>
      <c r="U518" s="236">
        <f>U519</f>
        <v>0</v>
      </c>
      <c r="V518" s="235">
        <f t="shared" si="114"/>
        <v>0</v>
      </c>
      <c r="W518" s="236">
        <f>W519</f>
        <v>0</v>
      </c>
      <c r="X518" s="235" t="e">
        <f>SUM(#REF!-W518)</f>
        <v>#REF!</v>
      </c>
      <c r="Y518" s="236">
        <f>Y519</f>
        <v>0</v>
      </c>
      <c r="Z518" s="235">
        <f t="shared" si="112"/>
        <v>0</v>
      </c>
      <c r="AA518" s="236">
        <f>AA519</f>
        <v>0</v>
      </c>
      <c r="AB518" s="236">
        <f>AB519</f>
        <v>0</v>
      </c>
      <c r="AC518" s="200">
        <f>AC519</f>
        <v>0</v>
      </c>
      <c r="AD518" s="351">
        <f>AD519</f>
        <v>0</v>
      </c>
      <c r="AE518" s="349"/>
    </row>
    <row r="519" spans="1:31">
      <c r="A519" s="46" t="s">
        <v>16</v>
      </c>
      <c r="B519" s="258"/>
      <c r="C519" s="75"/>
      <c r="D519" s="258" t="s">
        <v>17</v>
      </c>
      <c r="E519" s="257"/>
      <c r="F519" s="257"/>
      <c r="G519" s="37">
        <v>0</v>
      </c>
      <c r="H519" s="36">
        <f t="shared" si="113"/>
        <v>0</v>
      </c>
      <c r="I519" s="37">
        <v>0</v>
      </c>
      <c r="J519" s="36">
        <f t="shared" si="120"/>
        <v>0</v>
      </c>
      <c r="K519" s="37">
        <v>0</v>
      </c>
      <c r="L519" s="36">
        <f t="shared" si="116"/>
        <v>0</v>
      </c>
      <c r="M519" s="236">
        <v>0</v>
      </c>
      <c r="N519" s="235">
        <f t="shared" si="117"/>
        <v>0</v>
      </c>
      <c r="O519" s="236">
        <v>0</v>
      </c>
      <c r="P519" s="236">
        <v>0</v>
      </c>
      <c r="Q519" s="236">
        <v>0</v>
      </c>
      <c r="R519" s="235" t="e">
        <f>SUM(#REF!-Q519)</f>
        <v>#REF!</v>
      </c>
      <c r="S519" s="236">
        <v>0</v>
      </c>
      <c r="T519" s="235">
        <f t="shared" si="115"/>
        <v>0</v>
      </c>
      <c r="U519" s="236">
        <v>0</v>
      </c>
      <c r="V519" s="235">
        <f t="shared" si="114"/>
        <v>0</v>
      </c>
      <c r="W519" s="236">
        <v>0</v>
      </c>
      <c r="X519" s="235" t="e">
        <f>SUM(#REF!-W519)</f>
        <v>#REF!</v>
      </c>
      <c r="Y519" s="236">
        <v>0</v>
      </c>
      <c r="Z519" s="235">
        <f t="shared" si="112"/>
        <v>0</v>
      </c>
      <c r="AA519" s="236">
        <v>0</v>
      </c>
      <c r="AB519" s="236">
        <v>0</v>
      </c>
      <c r="AC519" s="200">
        <v>0</v>
      </c>
      <c r="AD519" s="351">
        <v>0</v>
      </c>
      <c r="AE519" s="349"/>
    </row>
    <row r="520" spans="1:31" ht="25.5">
      <c r="A520" s="49" t="s">
        <v>339</v>
      </c>
      <c r="B520" s="258"/>
      <c r="C520" s="258"/>
      <c r="D520" s="72" t="s">
        <v>340</v>
      </c>
      <c r="E520" s="257"/>
      <c r="F520" s="257"/>
      <c r="G520" s="200">
        <f>G521</f>
        <v>110</v>
      </c>
      <c r="H520" s="36">
        <f t="shared" si="113"/>
        <v>-65</v>
      </c>
      <c r="I520" s="200">
        <f>I521</f>
        <v>45</v>
      </c>
      <c r="J520" s="36">
        <f t="shared" si="120"/>
        <v>-45</v>
      </c>
      <c r="K520" s="200">
        <f>K521</f>
        <v>0</v>
      </c>
      <c r="L520" s="36">
        <f t="shared" si="116"/>
        <v>0</v>
      </c>
      <c r="M520" s="236">
        <f>M521</f>
        <v>0</v>
      </c>
      <c r="N520" s="235">
        <f t="shared" si="117"/>
        <v>0</v>
      </c>
      <c r="O520" s="236">
        <f>O521</f>
        <v>0</v>
      </c>
      <c r="P520" s="236">
        <f>P521</f>
        <v>0</v>
      </c>
      <c r="Q520" s="236">
        <f>Q521</f>
        <v>0</v>
      </c>
      <c r="R520" s="235" t="e">
        <f>SUM(#REF!-Q520)</f>
        <v>#REF!</v>
      </c>
      <c r="S520" s="236">
        <f>S521</f>
        <v>0</v>
      </c>
      <c r="T520" s="235">
        <f t="shared" si="115"/>
        <v>0</v>
      </c>
      <c r="U520" s="236">
        <f>U521</f>
        <v>0</v>
      </c>
      <c r="V520" s="235">
        <f t="shared" si="114"/>
        <v>0</v>
      </c>
      <c r="W520" s="236">
        <f>W521</f>
        <v>0</v>
      </c>
      <c r="X520" s="235" t="e">
        <f>SUM(#REF!-W520)</f>
        <v>#REF!</v>
      </c>
      <c r="Y520" s="236">
        <f>Y521</f>
        <v>0</v>
      </c>
      <c r="Z520" s="235">
        <f t="shared" si="112"/>
        <v>0</v>
      </c>
      <c r="AA520" s="236">
        <f>AA521</f>
        <v>0</v>
      </c>
      <c r="AB520" s="236">
        <f>AB521</f>
        <v>0</v>
      </c>
      <c r="AC520" s="200">
        <f>AC521</f>
        <v>0</v>
      </c>
      <c r="AD520" s="351">
        <f>AD521</f>
        <v>0</v>
      </c>
      <c r="AE520" s="349"/>
    </row>
    <row r="521" spans="1:31" ht="25.5">
      <c r="A521" s="32" t="s">
        <v>341</v>
      </c>
      <c r="B521" s="258"/>
      <c r="C521" s="258"/>
      <c r="D521" s="72" t="s">
        <v>342</v>
      </c>
      <c r="E521" s="257"/>
      <c r="F521" s="257"/>
      <c r="G521" s="200">
        <f>SUM('прил3 '!I557)</f>
        <v>110</v>
      </c>
      <c r="H521" s="36">
        <f t="shared" si="113"/>
        <v>-65</v>
      </c>
      <c r="I521" s="200">
        <f>SUM('прил3 '!K562)</f>
        <v>45</v>
      </c>
      <c r="J521" s="36">
        <f t="shared" si="120"/>
        <v>-45</v>
      </c>
      <c r="K521" s="200">
        <f>SUM('прил3 '!M562)</f>
        <v>0</v>
      </c>
      <c r="L521" s="36">
        <f t="shared" si="116"/>
        <v>0</v>
      </c>
      <c r="M521" s="236">
        <f>SUM('прил3 '!O562)</f>
        <v>0</v>
      </c>
      <c r="N521" s="235">
        <f t="shared" si="117"/>
        <v>0</v>
      </c>
      <c r="O521" s="236">
        <f>SUM('прил3 '!Q562)</f>
        <v>0</v>
      </c>
      <c r="P521" s="236">
        <f>SUM('прил3 '!R562)</f>
        <v>0</v>
      </c>
      <c r="Q521" s="236">
        <f>SUM('прил3 '!S562)</f>
        <v>0</v>
      </c>
      <c r="R521" s="235" t="e">
        <f>SUM(#REF!-Q521)</f>
        <v>#REF!</v>
      </c>
      <c r="S521" s="236">
        <f>SUM('прил3 '!U562)</f>
        <v>0</v>
      </c>
      <c r="T521" s="235">
        <f t="shared" si="115"/>
        <v>0</v>
      </c>
      <c r="U521" s="236">
        <f>SUM('прил3 '!W562)</f>
        <v>0</v>
      </c>
      <c r="V521" s="235">
        <f t="shared" si="114"/>
        <v>0</v>
      </c>
      <c r="W521" s="236">
        <f>SUM('прил3 '!Y562)</f>
        <v>0</v>
      </c>
      <c r="X521" s="235" t="e">
        <f>SUM(#REF!-W521)</f>
        <v>#REF!</v>
      </c>
      <c r="Y521" s="236">
        <f>SUM('прил3 '!AA562)</f>
        <v>0</v>
      </c>
      <c r="Z521" s="235">
        <f t="shared" si="112"/>
        <v>0</v>
      </c>
      <c r="AA521" s="236">
        <f>SUM('прил3 '!AC562)</f>
        <v>0</v>
      </c>
      <c r="AB521" s="236">
        <f>SUM('прил3 '!AD562)</f>
        <v>0</v>
      </c>
      <c r="AC521" s="200">
        <f>SUM('прил3 '!AE562)</f>
        <v>0</v>
      </c>
      <c r="AD521" s="351">
        <f>SUM('прил3 '!AF562)</f>
        <v>0</v>
      </c>
      <c r="AE521" s="349"/>
    </row>
    <row r="522" spans="1:31" ht="25.5">
      <c r="A522" s="39" t="s">
        <v>616</v>
      </c>
      <c r="B522" s="258"/>
      <c r="C522" s="258"/>
      <c r="D522" s="72" t="s">
        <v>455</v>
      </c>
      <c r="E522" s="257"/>
      <c r="F522" s="257"/>
      <c r="G522" s="200"/>
      <c r="H522" s="36"/>
      <c r="I522" s="200">
        <f>SUM(I523)</f>
        <v>65</v>
      </c>
      <c r="J522" s="36">
        <f t="shared" si="120"/>
        <v>45</v>
      </c>
      <c r="K522" s="200">
        <f>SUM(K523)</f>
        <v>110</v>
      </c>
      <c r="L522" s="36">
        <f t="shared" si="116"/>
        <v>0</v>
      </c>
      <c r="M522" s="236">
        <f>SUM(M523)</f>
        <v>110</v>
      </c>
      <c r="N522" s="235">
        <f t="shared" si="117"/>
        <v>0</v>
      </c>
      <c r="O522" s="236">
        <f>SUM(O523)</f>
        <v>110</v>
      </c>
      <c r="P522" s="236">
        <f>SUM(P523)</f>
        <v>0</v>
      </c>
      <c r="Q522" s="236">
        <f>SUM(Q523)</f>
        <v>110</v>
      </c>
      <c r="R522" s="235" t="e">
        <f>SUM(#REF!-Q522)</f>
        <v>#REF!</v>
      </c>
      <c r="S522" s="236">
        <f>SUM(S523)</f>
        <v>110</v>
      </c>
      <c r="T522" s="235">
        <f t="shared" si="115"/>
        <v>0</v>
      </c>
      <c r="U522" s="236">
        <f>SUM(U523)</f>
        <v>110</v>
      </c>
      <c r="V522" s="235">
        <f t="shared" si="114"/>
        <v>0</v>
      </c>
      <c r="W522" s="236">
        <f>SUM(W523)</f>
        <v>110</v>
      </c>
      <c r="X522" s="235" t="e">
        <f>SUM(#REF!-W522)</f>
        <v>#REF!</v>
      </c>
      <c r="Y522" s="236">
        <f>SUM(Y523)</f>
        <v>110</v>
      </c>
      <c r="Z522" s="235">
        <f t="shared" si="112"/>
        <v>0</v>
      </c>
      <c r="AA522" s="236">
        <f>SUM(AA523)</f>
        <v>110</v>
      </c>
      <c r="AB522" s="236">
        <f>SUM(AB523)</f>
        <v>0</v>
      </c>
      <c r="AC522" s="200">
        <f>SUM(AC523)</f>
        <v>0</v>
      </c>
      <c r="AD522" s="351">
        <f>SUM(AD523)</f>
        <v>0</v>
      </c>
      <c r="AE522" s="349"/>
    </row>
    <row r="523" spans="1:31" ht="9.75" customHeight="1">
      <c r="A523" s="39" t="s">
        <v>617</v>
      </c>
      <c r="B523" s="258"/>
      <c r="C523" s="258"/>
      <c r="D523" s="72" t="s">
        <v>618</v>
      </c>
      <c r="E523" s="257"/>
      <c r="F523" s="257"/>
      <c r="G523" s="200"/>
      <c r="H523" s="36"/>
      <c r="I523" s="200">
        <f>SUM('прил3 '!K564)</f>
        <v>65</v>
      </c>
      <c r="J523" s="36">
        <f t="shared" si="120"/>
        <v>45</v>
      </c>
      <c r="K523" s="200">
        <f>SUM('прил3 '!M564)</f>
        <v>110</v>
      </c>
      <c r="L523" s="36">
        <f t="shared" si="116"/>
        <v>0</v>
      </c>
      <c r="M523" s="236">
        <f>SUM('прил3 '!O564)</f>
        <v>110</v>
      </c>
      <c r="N523" s="235">
        <f t="shared" si="117"/>
        <v>0</v>
      </c>
      <c r="O523" s="236">
        <f>SUM('прил3 '!Q564)</f>
        <v>110</v>
      </c>
      <c r="P523" s="236">
        <f>SUM('прил3 '!R564)</f>
        <v>0</v>
      </c>
      <c r="Q523" s="236">
        <f>SUM('прил3 '!S564)</f>
        <v>110</v>
      </c>
      <c r="R523" s="235" t="e">
        <f>SUM(#REF!-Q523)</f>
        <v>#REF!</v>
      </c>
      <c r="S523" s="236">
        <f>SUM('прил3 '!U564)</f>
        <v>110</v>
      </c>
      <c r="T523" s="235">
        <f t="shared" si="115"/>
        <v>0</v>
      </c>
      <c r="U523" s="236">
        <f>SUM('прил3 '!W564)</f>
        <v>110</v>
      </c>
      <c r="V523" s="235">
        <f t="shared" si="114"/>
        <v>0</v>
      </c>
      <c r="W523" s="236">
        <f>SUM('прил3 '!Y564)</f>
        <v>110</v>
      </c>
      <c r="X523" s="235" t="e">
        <f>SUM(#REF!-W523)</f>
        <v>#REF!</v>
      </c>
      <c r="Y523" s="236">
        <f>SUM('прил3 '!AA564)</f>
        <v>110</v>
      </c>
      <c r="Z523" s="235">
        <f t="shared" si="112"/>
        <v>0</v>
      </c>
      <c r="AA523" s="236">
        <f>SUM('прил3 '!AC564)</f>
        <v>110</v>
      </c>
      <c r="AB523" s="236">
        <f>SUM('прил3 '!AD564)</f>
        <v>0</v>
      </c>
      <c r="AC523" s="200">
        <f>SUM('прил3 '!AE564)</f>
        <v>0</v>
      </c>
      <c r="AD523" s="351">
        <f>SUM('прил3 '!AF564)</f>
        <v>0</v>
      </c>
      <c r="AE523" s="349"/>
    </row>
    <row r="524" spans="1:31" ht="38.25">
      <c r="A524" s="49" t="s">
        <v>25</v>
      </c>
      <c r="B524" s="258"/>
      <c r="C524" s="258" t="s">
        <v>347</v>
      </c>
      <c r="D524" s="72"/>
      <c r="E524" s="257"/>
      <c r="F524" s="257"/>
      <c r="G524" s="200">
        <f>G525+G529</f>
        <v>55</v>
      </c>
      <c r="H524" s="36">
        <f t="shared" si="113"/>
        <v>0</v>
      </c>
      <c r="I524" s="200">
        <f>I525+I529</f>
        <v>55</v>
      </c>
      <c r="J524" s="36">
        <f t="shared" si="120"/>
        <v>0</v>
      </c>
      <c r="K524" s="200">
        <f>K525+K529</f>
        <v>55</v>
      </c>
      <c r="L524" s="36">
        <f t="shared" si="116"/>
        <v>0</v>
      </c>
      <c r="M524" s="236">
        <f>M525+M529</f>
        <v>55</v>
      </c>
      <c r="N524" s="235">
        <f t="shared" si="117"/>
        <v>0</v>
      </c>
      <c r="O524" s="236">
        <f>O525+O529</f>
        <v>55</v>
      </c>
      <c r="P524" s="236">
        <f>P525+P529</f>
        <v>0</v>
      </c>
      <c r="Q524" s="236">
        <f>Q525+Q529</f>
        <v>55</v>
      </c>
      <c r="R524" s="235" t="e">
        <f>SUM(#REF!-Q524)</f>
        <v>#REF!</v>
      </c>
      <c r="S524" s="236">
        <f>S525+S529</f>
        <v>55</v>
      </c>
      <c r="T524" s="235">
        <f t="shared" si="115"/>
        <v>0</v>
      </c>
      <c r="U524" s="236">
        <f>U525+U529</f>
        <v>55</v>
      </c>
      <c r="V524" s="235">
        <f t="shared" si="114"/>
        <v>0</v>
      </c>
      <c r="W524" s="236">
        <f>W525+W529</f>
        <v>55</v>
      </c>
      <c r="X524" s="235" t="e">
        <f>SUM(#REF!-W524)</f>
        <v>#REF!</v>
      </c>
      <c r="Y524" s="236">
        <f>Y525+Y529</f>
        <v>55</v>
      </c>
      <c r="Z524" s="235">
        <f t="shared" si="112"/>
        <v>0</v>
      </c>
      <c r="AA524" s="236">
        <f>AA525+AA529</f>
        <v>55</v>
      </c>
      <c r="AB524" s="236">
        <f>AB525+AB529</f>
        <v>0</v>
      </c>
      <c r="AC524" s="200">
        <f>AC525+AC529</f>
        <v>0</v>
      </c>
      <c r="AD524" s="351">
        <f>AD525+AD529</f>
        <v>0</v>
      </c>
      <c r="AE524" s="349"/>
    </row>
    <row r="525" spans="1:31" ht="38.25">
      <c r="A525" s="49" t="s">
        <v>25</v>
      </c>
      <c r="B525" s="258"/>
      <c r="C525" s="258" t="s">
        <v>26</v>
      </c>
      <c r="D525" s="72"/>
      <c r="E525" s="257"/>
      <c r="F525" s="257"/>
      <c r="G525" s="37">
        <f t="shared" ref="G525:AD527" si="121">G526</f>
        <v>0</v>
      </c>
      <c r="H525" s="36">
        <f t="shared" si="113"/>
        <v>0</v>
      </c>
      <c r="I525" s="37">
        <f t="shared" si="121"/>
        <v>0</v>
      </c>
      <c r="J525" s="36">
        <f t="shared" si="120"/>
        <v>0</v>
      </c>
      <c r="K525" s="37">
        <f t="shared" si="121"/>
        <v>0</v>
      </c>
      <c r="L525" s="36">
        <f t="shared" si="116"/>
        <v>0</v>
      </c>
      <c r="M525" s="236">
        <f t="shared" si="121"/>
        <v>0</v>
      </c>
      <c r="N525" s="235">
        <f t="shared" si="117"/>
        <v>0</v>
      </c>
      <c r="O525" s="236">
        <f t="shared" si="121"/>
        <v>0</v>
      </c>
      <c r="P525" s="236">
        <f t="shared" si="121"/>
        <v>0</v>
      </c>
      <c r="Q525" s="236">
        <f t="shared" si="121"/>
        <v>0</v>
      </c>
      <c r="R525" s="235" t="e">
        <f>SUM(#REF!-Q525)</f>
        <v>#REF!</v>
      </c>
      <c r="S525" s="236">
        <f t="shared" si="121"/>
        <v>0</v>
      </c>
      <c r="T525" s="235">
        <f t="shared" si="115"/>
        <v>0</v>
      </c>
      <c r="U525" s="236">
        <f t="shared" si="121"/>
        <v>0</v>
      </c>
      <c r="V525" s="235">
        <f t="shared" si="114"/>
        <v>0</v>
      </c>
      <c r="W525" s="236">
        <f t="shared" si="121"/>
        <v>0</v>
      </c>
      <c r="X525" s="235" t="e">
        <f>SUM(#REF!-W525)</f>
        <v>#REF!</v>
      </c>
      <c r="Y525" s="236">
        <f t="shared" si="121"/>
        <v>0</v>
      </c>
      <c r="Z525" s="235">
        <f t="shared" si="112"/>
        <v>0</v>
      </c>
      <c r="AA525" s="236">
        <f t="shared" si="121"/>
        <v>0</v>
      </c>
      <c r="AB525" s="236">
        <f t="shared" si="121"/>
        <v>0</v>
      </c>
      <c r="AC525" s="200">
        <f t="shared" si="121"/>
        <v>0</v>
      </c>
      <c r="AD525" s="351">
        <f t="shared" si="121"/>
        <v>0</v>
      </c>
      <c r="AE525" s="349"/>
    </row>
    <row r="526" spans="1:31" ht="25.5">
      <c r="A526" s="46" t="s">
        <v>637</v>
      </c>
      <c r="B526" s="258"/>
      <c r="C526" s="246" t="s">
        <v>27</v>
      </c>
      <c r="D526" s="258"/>
      <c r="E526" s="257"/>
      <c r="F526" s="257"/>
      <c r="G526" s="37">
        <f t="shared" si="121"/>
        <v>0</v>
      </c>
      <c r="H526" s="36">
        <f t="shared" si="113"/>
        <v>0</v>
      </c>
      <c r="I526" s="37">
        <f t="shared" si="121"/>
        <v>0</v>
      </c>
      <c r="J526" s="36">
        <f t="shared" si="120"/>
        <v>0</v>
      </c>
      <c r="K526" s="37">
        <f t="shared" si="121"/>
        <v>0</v>
      </c>
      <c r="L526" s="36">
        <f t="shared" si="116"/>
        <v>0</v>
      </c>
      <c r="M526" s="236">
        <f t="shared" si="121"/>
        <v>0</v>
      </c>
      <c r="N526" s="235">
        <f t="shared" si="117"/>
        <v>0</v>
      </c>
      <c r="O526" s="236">
        <f t="shared" si="121"/>
        <v>0</v>
      </c>
      <c r="P526" s="236">
        <f t="shared" si="121"/>
        <v>0</v>
      </c>
      <c r="Q526" s="236">
        <f t="shared" si="121"/>
        <v>0</v>
      </c>
      <c r="R526" s="235" t="e">
        <f>SUM(#REF!-Q526)</f>
        <v>#REF!</v>
      </c>
      <c r="S526" s="236">
        <f t="shared" si="121"/>
        <v>0</v>
      </c>
      <c r="T526" s="235">
        <f t="shared" si="115"/>
        <v>0</v>
      </c>
      <c r="U526" s="236">
        <f t="shared" si="121"/>
        <v>0</v>
      </c>
      <c r="V526" s="235">
        <f t="shared" si="114"/>
        <v>0</v>
      </c>
      <c r="W526" s="236">
        <f t="shared" si="121"/>
        <v>0</v>
      </c>
      <c r="X526" s="235" t="e">
        <f>SUM(#REF!-W526)</f>
        <v>#REF!</v>
      </c>
      <c r="Y526" s="236">
        <f t="shared" si="121"/>
        <v>0</v>
      </c>
      <c r="Z526" s="235">
        <f t="shared" si="112"/>
        <v>0</v>
      </c>
      <c r="AA526" s="236">
        <f t="shared" si="121"/>
        <v>0</v>
      </c>
      <c r="AB526" s="236">
        <f t="shared" si="121"/>
        <v>0</v>
      </c>
      <c r="AC526" s="200">
        <f t="shared" si="121"/>
        <v>0</v>
      </c>
      <c r="AD526" s="351">
        <f t="shared" si="121"/>
        <v>0</v>
      </c>
      <c r="AE526" s="349"/>
    </row>
    <row r="527" spans="1:31" ht="25.5">
      <c r="A527" s="49" t="s">
        <v>339</v>
      </c>
      <c r="B527" s="258"/>
      <c r="C527" s="258"/>
      <c r="D527" s="72" t="s">
        <v>340</v>
      </c>
      <c r="E527" s="257"/>
      <c r="F527" s="257"/>
      <c r="G527" s="37">
        <f t="shared" si="121"/>
        <v>0</v>
      </c>
      <c r="H527" s="36">
        <f t="shared" si="113"/>
        <v>0</v>
      </c>
      <c r="I527" s="37">
        <f t="shared" si="121"/>
        <v>0</v>
      </c>
      <c r="J527" s="36">
        <f t="shared" si="120"/>
        <v>0</v>
      </c>
      <c r="K527" s="37">
        <f t="shared" si="121"/>
        <v>0</v>
      </c>
      <c r="L527" s="36">
        <f t="shared" si="116"/>
        <v>0</v>
      </c>
      <c r="M527" s="236">
        <f t="shared" si="121"/>
        <v>0</v>
      </c>
      <c r="N527" s="235">
        <f t="shared" si="117"/>
        <v>0</v>
      </c>
      <c r="O527" s="236">
        <f t="shared" si="121"/>
        <v>0</v>
      </c>
      <c r="P527" s="236">
        <f t="shared" si="121"/>
        <v>0</v>
      </c>
      <c r="Q527" s="236">
        <f t="shared" si="121"/>
        <v>0</v>
      </c>
      <c r="R527" s="235" t="e">
        <f>SUM(#REF!-Q527)</f>
        <v>#REF!</v>
      </c>
      <c r="S527" s="236">
        <f t="shared" si="121"/>
        <v>0</v>
      </c>
      <c r="T527" s="235">
        <f t="shared" si="115"/>
        <v>0</v>
      </c>
      <c r="U527" s="236">
        <f t="shared" si="121"/>
        <v>0</v>
      </c>
      <c r="V527" s="235">
        <f t="shared" si="114"/>
        <v>0</v>
      </c>
      <c r="W527" s="236">
        <f t="shared" si="121"/>
        <v>0</v>
      </c>
      <c r="X527" s="235" t="e">
        <f>SUM(#REF!-W527)</f>
        <v>#REF!</v>
      </c>
      <c r="Y527" s="236">
        <f t="shared" si="121"/>
        <v>0</v>
      </c>
      <c r="Z527" s="235">
        <f t="shared" si="112"/>
        <v>0</v>
      </c>
      <c r="AA527" s="236">
        <f t="shared" si="121"/>
        <v>0</v>
      </c>
      <c r="AB527" s="236">
        <f t="shared" si="121"/>
        <v>0</v>
      </c>
      <c r="AC527" s="200">
        <f t="shared" si="121"/>
        <v>0</v>
      </c>
      <c r="AD527" s="351">
        <f t="shared" si="121"/>
        <v>0</v>
      </c>
      <c r="AE527" s="349"/>
    </row>
    <row r="528" spans="1:31" ht="25.5">
      <c r="A528" s="32" t="s">
        <v>341</v>
      </c>
      <c r="B528" s="258"/>
      <c r="C528" s="258"/>
      <c r="D528" s="72" t="s">
        <v>342</v>
      </c>
      <c r="E528" s="257"/>
      <c r="F528" s="257"/>
      <c r="G528" s="37"/>
      <c r="H528" s="36">
        <f t="shared" si="113"/>
        <v>0</v>
      </c>
      <c r="I528" s="37"/>
      <c r="J528" s="36">
        <f t="shared" si="120"/>
        <v>0</v>
      </c>
      <c r="K528" s="37"/>
      <c r="L528" s="36">
        <f t="shared" si="116"/>
        <v>0</v>
      </c>
      <c r="M528" s="236"/>
      <c r="N528" s="235">
        <f t="shared" si="117"/>
        <v>0</v>
      </c>
      <c r="O528" s="236"/>
      <c r="P528" s="236"/>
      <c r="Q528" s="236"/>
      <c r="R528" s="235" t="e">
        <f>SUM(#REF!-Q528)</f>
        <v>#REF!</v>
      </c>
      <c r="S528" s="236"/>
      <c r="T528" s="235">
        <f t="shared" si="115"/>
        <v>0</v>
      </c>
      <c r="U528" s="236"/>
      <c r="V528" s="235">
        <f t="shared" si="114"/>
        <v>0</v>
      </c>
      <c r="W528" s="236"/>
      <c r="X528" s="235" t="e">
        <f>SUM(#REF!-W528)</f>
        <v>#REF!</v>
      </c>
      <c r="Y528" s="236"/>
      <c r="Z528" s="235">
        <f t="shared" si="112"/>
        <v>0</v>
      </c>
      <c r="AA528" s="236"/>
      <c r="AB528" s="236"/>
      <c r="AC528" s="200"/>
      <c r="AD528" s="351"/>
      <c r="AE528" s="349"/>
    </row>
    <row r="529" spans="1:31" ht="30.75" customHeight="1">
      <c r="A529" s="49" t="s">
        <v>348</v>
      </c>
      <c r="B529" s="258"/>
      <c r="C529" s="258" t="s">
        <v>349</v>
      </c>
      <c r="D529" s="72"/>
      <c r="E529" s="257"/>
      <c r="F529" s="257"/>
      <c r="G529" s="200">
        <f>G530</f>
        <v>55</v>
      </c>
      <c r="H529" s="36">
        <f t="shared" si="113"/>
        <v>0</v>
      </c>
      <c r="I529" s="200">
        <f>I530</f>
        <v>55</v>
      </c>
      <c r="J529" s="36">
        <f t="shared" si="120"/>
        <v>0</v>
      </c>
      <c r="K529" s="200">
        <f>K530</f>
        <v>55</v>
      </c>
      <c r="L529" s="36">
        <f t="shared" si="116"/>
        <v>0</v>
      </c>
      <c r="M529" s="236">
        <f>M530</f>
        <v>55</v>
      </c>
      <c r="N529" s="235">
        <f t="shared" si="117"/>
        <v>0</v>
      </c>
      <c r="O529" s="236">
        <f>O530</f>
        <v>55</v>
      </c>
      <c r="P529" s="236">
        <f>P530</f>
        <v>0</v>
      </c>
      <c r="Q529" s="236">
        <f>Q530</f>
        <v>55</v>
      </c>
      <c r="R529" s="235" t="e">
        <f>SUM(#REF!-Q529)</f>
        <v>#REF!</v>
      </c>
      <c r="S529" s="236">
        <f>S530</f>
        <v>55</v>
      </c>
      <c r="T529" s="235">
        <f t="shared" si="115"/>
        <v>0</v>
      </c>
      <c r="U529" s="236">
        <f>U530</f>
        <v>55</v>
      </c>
      <c r="V529" s="235">
        <f t="shared" si="114"/>
        <v>0</v>
      </c>
      <c r="W529" s="236">
        <f>W530</f>
        <v>55</v>
      </c>
      <c r="X529" s="235" t="e">
        <f>SUM(#REF!-W529)</f>
        <v>#REF!</v>
      </c>
      <c r="Y529" s="236">
        <f>Y530</f>
        <v>55</v>
      </c>
      <c r="Z529" s="235">
        <f t="shared" si="112"/>
        <v>0</v>
      </c>
      <c r="AA529" s="236">
        <f>AA530</f>
        <v>55</v>
      </c>
      <c r="AB529" s="236">
        <f>AB530</f>
        <v>0</v>
      </c>
      <c r="AC529" s="200">
        <f>AC530</f>
        <v>0</v>
      </c>
      <c r="AD529" s="351">
        <f>AD530</f>
        <v>0</v>
      </c>
      <c r="AE529" s="349"/>
    </row>
    <row r="530" spans="1:31" ht="38.25">
      <c r="A530" s="46" t="s">
        <v>181</v>
      </c>
      <c r="B530" s="258"/>
      <c r="C530" s="76" t="s">
        <v>32</v>
      </c>
      <c r="D530" s="72"/>
      <c r="E530" s="74"/>
      <c r="F530" s="74"/>
      <c r="G530" s="200">
        <f>G531</f>
        <v>55</v>
      </c>
      <c r="H530" s="36">
        <f t="shared" si="113"/>
        <v>0</v>
      </c>
      <c r="I530" s="200">
        <f>I531</f>
        <v>55</v>
      </c>
      <c r="J530" s="36">
        <f t="shared" si="120"/>
        <v>0</v>
      </c>
      <c r="K530" s="200">
        <f>K531+K533</f>
        <v>55</v>
      </c>
      <c r="L530" s="36">
        <f t="shared" si="116"/>
        <v>0</v>
      </c>
      <c r="M530" s="236">
        <f>M531+M533</f>
        <v>55</v>
      </c>
      <c r="N530" s="235">
        <f t="shared" si="117"/>
        <v>0</v>
      </c>
      <c r="O530" s="236">
        <f>O531+O533</f>
        <v>55</v>
      </c>
      <c r="P530" s="236">
        <f>P531+P533</f>
        <v>0</v>
      </c>
      <c r="Q530" s="236">
        <f>Q531+Q533</f>
        <v>55</v>
      </c>
      <c r="R530" s="235" t="e">
        <f>SUM(#REF!-Q530)</f>
        <v>#REF!</v>
      </c>
      <c r="S530" s="236">
        <f>S531+S533</f>
        <v>55</v>
      </c>
      <c r="T530" s="235">
        <f t="shared" si="115"/>
        <v>0</v>
      </c>
      <c r="U530" s="236">
        <f>U531+U533</f>
        <v>55</v>
      </c>
      <c r="V530" s="235">
        <f t="shared" si="114"/>
        <v>0</v>
      </c>
      <c r="W530" s="236">
        <f>W531+W533</f>
        <v>55</v>
      </c>
      <c r="X530" s="235" t="e">
        <f>SUM(#REF!-W530)</f>
        <v>#REF!</v>
      </c>
      <c r="Y530" s="236">
        <f>Y531+Y533</f>
        <v>55</v>
      </c>
      <c r="Z530" s="235">
        <f t="shared" si="112"/>
        <v>0</v>
      </c>
      <c r="AA530" s="236">
        <f>AA531+AA533</f>
        <v>55</v>
      </c>
      <c r="AB530" s="236">
        <f>AB531+AB533</f>
        <v>0</v>
      </c>
      <c r="AC530" s="200">
        <f>AC531+AC533</f>
        <v>0</v>
      </c>
      <c r="AD530" s="351">
        <f>AD531+AD533</f>
        <v>0</v>
      </c>
      <c r="AE530" s="349"/>
    </row>
    <row r="531" spans="1:31" ht="2.25" customHeight="1">
      <c r="A531" s="49" t="s">
        <v>339</v>
      </c>
      <c r="B531" s="258"/>
      <c r="C531" s="76"/>
      <c r="D531" s="72" t="s">
        <v>340</v>
      </c>
      <c r="E531" s="74"/>
      <c r="F531" s="74"/>
      <c r="G531" s="200">
        <f>G532</f>
        <v>55</v>
      </c>
      <c r="H531" s="36">
        <f t="shared" si="113"/>
        <v>0</v>
      </c>
      <c r="I531" s="200">
        <f>I532</f>
        <v>55</v>
      </c>
      <c r="J531" s="36">
        <f t="shared" si="120"/>
        <v>-55</v>
      </c>
      <c r="K531" s="200">
        <f>K532</f>
        <v>0</v>
      </c>
      <c r="L531" s="36">
        <f t="shared" si="116"/>
        <v>0</v>
      </c>
      <c r="M531" s="236">
        <f>M532</f>
        <v>0</v>
      </c>
      <c r="N531" s="235">
        <f t="shared" si="117"/>
        <v>0</v>
      </c>
      <c r="O531" s="236">
        <f>O532</f>
        <v>0</v>
      </c>
      <c r="P531" s="236">
        <f>P532</f>
        <v>0</v>
      </c>
      <c r="Q531" s="236">
        <f>Q532</f>
        <v>0</v>
      </c>
      <c r="R531" s="235" t="e">
        <f>SUM(#REF!-Q531)</f>
        <v>#REF!</v>
      </c>
      <c r="S531" s="236">
        <f>S532</f>
        <v>0</v>
      </c>
      <c r="T531" s="235">
        <f t="shared" si="115"/>
        <v>0</v>
      </c>
      <c r="U531" s="236">
        <f>U532</f>
        <v>0</v>
      </c>
      <c r="V531" s="235">
        <f t="shared" si="114"/>
        <v>0</v>
      </c>
      <c r="W531" s="236">
        <f>W532</f>
        <v>0</v>
      </c>
      <c r="X531" s="235" t="e">
        <f>SUM(#REF!-W531)</f>
        <v>#REF!</v>
      </c>
      <c r="Y531" s="236">
        <f>Y532</f>
        <v>0</v>
      </c>
      <c r="Z531" s="235">
        <f t="shared" ref="Z531:Z594" si="122">SUM(AA531-Y531)</f>
        <v>0</v>
      </c>
      <c r="AA531" s="236">
        <f>AA532</f>
        <v>0</v>
      </c>
      <c r="AB531" s="236">
        <f>AB532</f>
        <v>0</v>
      </c>
      <c r="AC531" s="200">
        <f>AC532</f>
        <v>0</v>
      </c>
      <c r="AD531" s="351">
        <f>AD532</f>
        <v>0</v>
      </c>
      <c r="AE531" s="349"/>
    </row>
    <row r="532" spans="1:31" ht="25.5">
      <c r="A532" s="32" t="s">
        <v>341</v>
      </c>
      <c r="B532" s="258"/>
      <c r="C532" s="76"/>
      <c r="D532" s="72" t="s">
        <v>342</v>
      </c>
      <c r="E532" s="74"/>
      <c r="F532" s="74"/>
      <c r="G532" s="200">
        <f>SUM('прил3 '!I573)</f>
        <v>55</v>
      </c>
      <c r="H532" s="36">
        <f t="shared" si="113"/>
        <v>0</v>
      </c>
      <c r="I532" s="200">
        <f>SUM('прил3 '!K573)</f>
        <v>55</v>
      </c>
      <c r="J532" s="36">
        <f t="shared" si="120"/>
        <v>-55</v>
      </c>
      <c r="K532" s="200">
        <f>SUM('прил3 '!M573)</f>
        <v>0</v>
      </c>
      <c r="L532" s="36">
        <f t="shared" si="116"/>
        <v>0</v>
      </c>
      <c r="M532" s="236">
        <f>SUM('прил3 '!O573)</f>
        <v>0</v>
      </c>
      <c r="N532" s="235">
        <f t="shared" si="117"/>
        <v>0</v>
      </c>
      <c r="O532" s="236">
        <f>SUM('прил3 '!Q573)</f>
        <v>0</v>
      </c>
      <c r="P532" s="236">
        <f>SUM('прил3 '!R573)</f>
        <v>0</v>
      </c>
      <c r="Q532" s="236">
        <f>SUM('прил3 '!S573)</f>
        <v>0</v>
      </c>
      <c r="R532" s="235" t="e">
        <f>SUM(#REF!-Q532)</f>
        <v>#REF!</v>
      </c>
      <c r="S532" s="236">
        <f>SUM('прил3 '!U573)</f>
        <v>0</v>
      </c>
      <c r="T532" s="235">
        <f t="shared" si="115"/>
        <v>0</v>
      </c>
      <c r="U532" s="236">
        <f>SUM('прил3 '!W573)</f>
        <v>0</v>
      </c>
      <c r="V532" s="235">
        <f t="shared" si="114"/>
        <v>0</v>
      </c>
      <c r="W532" s="236">
        <f>SUM('прил3 '!Y573)</f>
        <v>0</v>
      </c>
      <c r="X532" s="235" t="e">
        <f>SUM(#REF!-W532)</f>
        <v>#REF!</v>
      </c>
      <c r="Y532" s="236">
        <f>SUM('прил3 '!AA573)</f>
        <v>0</v>
      </c>
      <c r="Z532" s="235">
        <f t="shared" si="122"/>
        <v>0</v>
      </c>
      <c r="AA532" s="236">
        <f>SUM('прил3 '!AC573)</f>
        <v>0</v>
      </c>
      <c r="AB532" s="236">
        <f>SUM('прил3 '!AD573)</f>
        <v>0</v>
      </c>
      <c r="AC532" s="200">
        <f>SUM('прил3 '!AE573)</f>
        <v>0</v>
      </c>
      <c r="AD532" s="351">
        <f>SUM('прил3 '!AF573)</f>
        <v>0</v>
      </c>
      <c r="AE532" s="349"/>
    </row>
    <row r="533" spans="1:31" ht="25.5">
      <c r="A533" s="39" t="s">
        <v>616</v>
      </c>
      <c r="B533" s="258"/>
      <c r="C533" s="76"/>
      <c r="D533" s="72" t="s">
        <v>455</v>
      </c>
      <c r="E533" s="74"/>
      <c r="F533" s="74"/>
      <c r="G533" s="200"/>
      <c r="H533" s="36"/>
      <c r="I533" s="200"/>
      <c r="J533" s="36">
        <f t="shared" si="120"/>
        <v>55</v>
      </c>
      <c r="K533" s="200">
        <f>SUM(K534)</f>
        <v>55</v>
      </c>
      <c r="L533" s="36">
        <f t="shared" si="116"/>
        <v>0</v>
      </c>
      <c r="M533" s="236">
        <f>SUM(M534)</f>
        <v>55</v>
      </c>
      <c r="N533" s="235">
        <f t="shared" si="117"/>
        <v>0</v>
      </c>
      <c r="O533" s="236">
        <f>SUM(O534)</f>
        <v>55</v>
      </c>
      <c r="P533" s="236">
        <f>SUM(P534)</f>
        <v>0</v>
      </c>
      <c r="Q533" s="236">
        <f>SUM(Q534)</f>
        <v>55</v>
      </c>
      <c r="R533" s="235" t="e">
        <f>SUM(#REF!-Q533)</f>
        <v>#REF!</v>
      </c>
      <c r="S533" s="236">
        <f>SUM(S534)</f>
        <v>55</v>
      </c>
      <c r="T533" s="235">
        <f t="shared" si="115"/>
        <v>0</v>
      </c>
      <c r="U533" s="236">
        <f>SUM(U534)</f>
        <v>55</v>
      </c>
      <c r="V533" s="235">
        <f t="shared" si="114"/>
        <v>0</v>
      </c>
      <c r="W533" s="236">
        <f>SUM(W534)</f>
        <v>55</v>
      </c>
      <c r="X533" s="235" t="e">
        <f>SUM(#REF!-W533)</f>
        <v>#REF!</v>
      </c>
      <c r="Y533" s="236">
        <f>SUM(Y534)</f>
        <v>55</v>
      </c>
      <c r="Z533" s="235">
        <f t="shared" si="122"/>
        <v>0</v>
      </c>
      <c r="AA533" s="236">
        <f>SUM(AA534)</f>
        <v>55</v>
      </c>
      <c r="AB533" s="236">
        <f>SUM(AB534)</f>
        <v>0</v>
      </c>
      <c r="AC533" s="200">
        <f>SUM(AC534)</f>
        <v>0</v>
      </c>
      <c r="AD533" s="351">
        <f>SUM(AD534)</f>
        <v>0</v>
      </c>
      <c r="AE533" s="349"/>
    </row>
    <row r="534" spans="1:31">
      <c r="A534" s="39" t="s">
        <v>617</v>
      </c>
      <c r="B534" s="258"/>
      <c r="C534" s="76"/>
      <c r="D534" s="72" t="s">
        <v>618</v>
      </c>
      <c r="E534" s="74"/>
      <c r="F534" s="74"/>
      <c r="G534" s="200"/>
      <c r="H534" s="36"/>
      <c r="I534" s="200"/>
      <c r="J534" s="36">
        <f t="shared" si="120"/>
        <v>55</v>
      </c>
      <c r="K534" s="200">
        <f>SUM('прил3 '!M575)</f>
        <v>55</v>
      </c>
      <c r="L534" s="36">
        <f t="shared" si="116"/>
        <v>0</v>
      </c>
      <c r="M534" s="236">
        <f>SUM('прил3 '!O575)</f>
        <v>55</v>
      </c>
      <c r="N534" s="235">
        <f t="shared" si="117"/>
        <v>0</v>
      </c>
      <c r="O534" s="236">
        <f>SUM('прил3 '!Q575)</f>
        <v>55</v>
      </c>
      <c r="P534" s="236">
        <f>SUM('прил3 '!R575)</f>
        <v>0</v>
      </c>
      <c r="Q534" s="236">
        <f>SUM('прил3 '!S575)</f>
        <v>55</v>
      </c>
      <c r="R534" s="235" t="e">
        <f>SUM(#REF!-Q534)</f>
        <v>#REF!</v>
      </c>
      <c r="S534" s="236">
        <f>SUM('прил3 '!U575)</f>
        <v>55</v>
      </c>
      <c r="T534" s="235">
        <f t="shared" si="115"/>
        <v>0</v>
      </c>
      <c r="U534" s="236">
        <f>SUM('прил3 '!W575)</f>
        <v>55</v>
      </c>
      <c r="V534" s="235">
        <f t="shared" si="114"/>
        <v>0</v>
      </c>
      <c r="W534" s="236">
        <f>SUM('прил3 '!Y575)</f>
        <v>55</v>
      </c>
      <c r="X534" s="235" t="e">
        <f>SUM(#REF!-W534)</f>
        <v>#REF!</v>
      </c>
      <c r="Y534" s="236">
        <f>SUM('прил3 '!AA575)</f>
        <v>55</v>
      </c>
      <c r="Z534" s="235">
        <f t="shared" si="122"/>
        <v>0</v>
      </c>
      <c r="AA534" s="236">
        <f>SUM('прил3 '!AC575)</f>
        <v>55</v>
      </c>
      <c r="AB534" s="236">
        <f>SUM('прил3 '!AD575)</f>
        <v>0</v>
      </c>
      <c r="AC534" s="200">
        <f>SUM('прил3 '!AE575)</f>
        <v>0</v>
      </c>
      <c r="AD534" s="351">
        <f>SUM('прил3 '!AF575)</f>
        <v>0</v>
      </c>
      <c r="AE534" s="349"/>
    </row>
    <row r="535" spans="1:31" ht="38.25">
      <c r="A535" s="43" t="s">
        <v>629</v>
      </c>
      <c r="B535" s="258"/>
      <c r="C535" s="246" t="s">
        <v>429</v>
      </c>
      <c r="D535" s="72"/>
      <c r="E535" s="257"/>
      <c r="F535" s="257"/>
      <c r="G535" s="200">
        <f>G536</f>
        <v>19.399999999999999</v>
      </c>
      <c r="H535" s="36">
        <f t="shared" si="113"/>
        <v>0</v>
      </c>
      <c r="I535" s="200">
        <f>I536</f>
        <v>19.399999999999999</v>
      </c>
      <c r="J535" s="36">
        <f t="shared" si="120"/>
        <v>0</v>
      </c>
      <c r="K535" s="200">
        <f>K536</f>
        <v>19.399999999999999</v>
      </c>
      <c r="L535" s="36">
        <f t="shared" si="116"/>
        <v>0</v>
      </c>
      <c r="M535" s="236">
        <f>M536</f>
        <v>19.399999999999999</v>
      </c>
      <c r="N535" s="235">
        <f t="shared" si="117"/>
        <v>0</v>
      </c>
      <c r="O535" s="236">
        <f>O536</f>
        <v>19.399999999999999</v>
      </c>
      <c r="P535" s="236">
        <f>P536</f>
        <v>0</v>
      </c>
      <c r="Q535" s="236">
        <f>Q536</f>
        <v>19.399999999999999</v>
      </c>
      <c r="R535" s="235" t="e">
        <f>SUM(#REF!-Q535)</f>
        <v>#REF!</v>
      </c>
      <c r="S535" s="236">
        <f>S536</f>
        <v>19.399999999999999</v>
      </c>
      <c r="T535" s="235">
        <f t="shared" si="115"/>
        <v>0</v>
      </c>
      <c r="U535" s="236">
        <f>U536</f>
        <v>19.399999999999999</v>
      </c>
      <c r="V535" s="235">
        <f t="shared" si="114"/>
        <v>0</v>
      </c>
      <c r="W535" s="236">
        <f>W536</f>
        <v>19.399999999999999</v>
      </c>
      <c r="X535" s="235" t="e">
        <f>SUM(#REF!-W535)</f>
        <v>#REF!</v>
      </c>
      <c r="Y535" s="236">
        <f>Y536</f>
        <v>19.399999999999999</v>
      </c>
      <c r="Z535" s="235">
        <f t="shared" si="122"/>
        <v>0</v>
      </c>
      <c r="AA535" s="236">
        <f>AA536</f>
        <v>19.399999999999999</v>
      </c>
      <c r="AB535" s="236">
        <f>AB536</f>
        <v>0</v>
      </c>
      <c r="AC535" s="200">
        <f>AC536</f>
        <v>0</v>
      </c>
      <c r="AD535" s="351">
        <f>AD536</f>
        <v>0</v>
      </c>
      <c r="AE535" s="349"/>
    </row>
    <row r="536" spans="1:31" ht="38.25">
      <c r="A536" s="49" t="s">
        <v>627</v>
      </c>
      <c r="B536" s="258"/>
      <c r="C536" s="246" t="s">
        <v>430</v>
      </c>
      <c r="D536" s="72"/>
      <c r="E536" s="257"/>
      <c r="F536" s="257"/>
      <c r="G536" s="200">
        <f>G537</f>
        <v>19.399999999999999</v>
      </c>
      <c r="H536" s="36">
        <f t="shared" si="113"/>
        <v>0</v>
      </c>
      <c r="I536" s="200">
        <f>I537</f>
        <v>19.399999999999999</v>
      </c>
      <c r="J536" s="36">
        <f t="shared" si="120"/>
        <v>0</v>
      </c>
      <c r="K536" s="200">
        <f>K537+K539</f>
        <v>19.399999999999999</v>
      </c>
      <c r="L536" s="36">
        <f t="shared" si="116"/>
        <v>0</v>
      </c>
      <c r="M536" s="236">
        <f>M537+M539</f>
        <v>19.399999999999999</v>
      </c>
      <c r="N536" s="235">
        <f t="shared" si="117"/>
        <v>0</v>
      </c>
      <c r="O536" s="236">
        <f>O537+O539</f>
        <v>19.399999999999999</v>
      </c>
      <c r="P536" s="236">
        <f>P537+P539</f>
        <v>0</v>
      </c>
      <c r="Q536" s="236">
        <f>Q537+Q539</f>
        <v>19.399999999999999</v>
      </c>
      <c r="R536" s="235" t="e">
        <f>SUM(#REF!-Q536)</f>
        <v>#REF!</v>
      </c>
      <c r="S536" s="236">
        <f>S537+S539</f>
        <v>19.399999999999999</v>
      </c>
      <c r="T536" s="235">
        <f t="shared" si="115"/>
        <v>0</v>
      </c>
      <c r="U536" s="236">
        <f>U537+U539</f>
        <v>19.399999999999999</v>
      </c>
      <c r="V536" s="235">
        <f t="shared" si="114"/>
        <v>0</v>
      </c>
      <c r="W536" s="236">
        <f>W537+W539</f>
        <v>19.399999999999999</v>
      </c>
      <c r="X536" s="235" t="e">
        <f>SUM(#REF!-W536)</f>
        <v>#REF!</v>
      </c>
      <c r="Y536" s="236">
        <f>Y537+Y539</f>
        <v>19.399999999999999</v>
      </c>
      <c r="Z536" s="235">
        <f t="shared" si="122"/>
        <v>0</v>
      </c>
      <c r="AA536" s="236">
        <f>AA537+AA539</f>
        <v>19.399999999999999</v>
      </c>
      <c r="AB536" s="236">
        <f>AB537+AB539</f>
        <v>0</v>
      </c>
      <c r="AC536" s="200">
        <f>AC537+AC539</f>
        <v>0</v>
      </c>
      <c r="AD536" s="351">
        <f>AD537+AD539</f>
        <v>0</v>
      </c>
      <c r="AE536" s="349"/>
    </row>
    <row r="537" spans="1:31" ht="25.5">
      <c r="A537" s="49" t="s">
        <v>339</v>
      </c>
      <c r="B537" s="258"/>
      <c r="C537" s="72"/>
      <c r="D537" s="72" t="s">
        <v>340</v>
      </c>
      <c r="E537" s="257"/>
      <c r="F537" s="257"/>
      <c r="G537" s="200">
        <f>G538</f>
        <v>19.399999999999999</v>
      </c>
      <c r="H537" s="36">
        <f t="shared" si="113"/>
        <v>0</v>
      </c>
      <c r="I537" s="200">
        <f>I538</f>
        <v>19.399999999999999</v>
      </c>
      <c r="J537" s="36">
        <f t="shared" si="120"/>
        <v>-19.399999999999999</v>
      </c>
      <c r="K537" s="200">
        <f>K538</f>
        <v>0</v>
      </c>
      <c r="L537" s="36">
        <f t="shared" si="116"/>
        <v>0</v>
      </c>
      <c r="M537" s="236">
        <f>M538</f>
        <v>0</v>
      </c>
      <c r="N537" s="235">
        <f t="shared" si="117"/>
        <v>0</v>
      </c>
      <c r="O537" s="236">
        <f>O538</f>
        <v>0</v>
      </c>
      <c r="P537" s="236">
        <f>P538</f>
        <v>0</v>
      </c>
      <c r="Q537" s="236">
        <f>Q538</f>
        <v>0</v>
      </c>
      <c r="R537" s="235" t="e">
        <f>SUM(#REF!-Q537)</f>
        <v>#REF!</v>
      </c>
      <c r="S537" s="236">
        <f>S538</f>
        <v>0</v>
      </c>
      <c r="T537" s="235">
        <f t="shared" si="115"/>
        <v>0</v>
      </c>
      <c r="U537" s="236">
        <f>U538</f>
        <v>0</v>
      </c>
      <c r="V537" s="235">
        <f t="shared" si="114"/>
        <v>0</v>
      </c>
      <c r="W537" s="236">
        <f>W538</f>
        <v>0</v>
      </c>
      <c r="X537" s="235" t="e">
        <f>SUM(#REF!-W537)</f>
        <v>#REF!</v>
      </c>
      <c r="Y537" s="236">
        <f>Y538</f>
        <v>0</v>
      </c>
      <c r="Z537" s="235">
        <f t="shared" si="122"/>
        <v>0</v>
      </c>
      <c r="AA537" s="236">
        <f>AA538</f>
        <v>0</v>
      </c>
      <c r="AB537" s="236">
        <f>AB538</f>
        <v>0</v>
      </c>
      <c r="AC537" s="200">
        <f>AC538</f>
        <v>0</v>
      </c>
      <c r="AD537" s="351">
        <f>AD538</f>
        <v>0</v>
      </c>
      <c r="AE537" s="349"/>
    </row>
    <row r="538" spans="1:31" ht="25.5">
      <c r="A538" s="32" t="s">
        <v>341</v>
      </c>
      <c r="B538" s="258"/>
      <c r="C538" s="72"/>
      <c r="D538" s="72" t="s">
        <v>342</v>
      </c>
      <c r="E538" s="257"/>
      <c r="F538" s="257"/>
      <c r="G538" s="200">
        <f>SUM('прил3 '!I585)</f>
        <v>19.399999999999999</v>
      </c>
      <c r="H538" s="36">
        <f t="shared" si="113"/>
        <v>0</v>
      </c>
      <c r="I538" s="200">
        <f>SUM('прил3 '!K585)</f>
        <v>19.399999999999999</v>
      </c>
      <c r="J538" s="36">
        <f t="shared" si="120"/>
        <v>-19.399999999999999</v>
      </c>
      <c r="K538" s="200">
        <f>SUM('прил3 '!M585)</f>
        <v>0</v>
      </c>
      <c r="L538" s="36">
        <f t="shared" si="116"/>
        <v>0</v>
      </c>
      <c r="M538" s="236">
        <f>SUM('прил3 '!O585)</f>
        <v>0</v>
      </c>
      <c r="N538" s="235">
        <f t="shared" si="117"/>
        <v>0</v>
      </c>
      <c r="O538" s="236">
        <f>SUM('прил3 '!Q585)</f>
        <v>0</v>
      </c>
      <c r="P538" s="236">
        <f>SUM('прил3 '!R585)</f>
        <v>0</v>
      </c>
      <c r="Q538" s="236">
        <f>SUM('прил3 '!S585)</f>
        <v>0</v>
      </c>
      <c r="R538" s="235" t="e">
        <f>SUM(#REF!-Q538)</f>
        <v>#REF!</v>
      </c>
      <c r="S538" s="236">
        <f>SUM('прил3 '!U585)</f>
        <v>0</v>
      </c>
      <c r="T538" s="235">
        <f t="shared" si="115"/>
        <v>0</v>
      </c>
      <c r="U538" s="236">
        <f>SUM('прил3 '!W585)</f>
        <v>0</v>
      </c>
      <c r="V538" s="235">
        <f t="shared" si="114"/>
        <v>0</v>
      </c>
      <c r="W538" s="236">
        <f>SUM('прил3 '!Y585)</f>
        <v>0</v>
      </c>
      <c r="X538" s="235" t="e">
        <f>SUM(#REF!-W538)</f>
        <v>#REF!</v>
      </c>
      <c r="Y538" s="236">
        <f>SUM('прил3 '!AA585)</f>
        <v>0</v>
      </c>
      <c r="Z538" s="235">
        <f t="shared" si="122"/>
        <v>0</v>
      </c>
      <c r="AA538" s="236">
        <f>SUM('прил3 '!AC585)</f>
        <v>0</v>
      </c>
      <c r="AB538" s="236">
        <f>SUM('прил3 '!AD585)</f>
        <v>0</v>
      </c>
      <c r="AC538" s="200">
        <f>SUM('прил3 '!AE585)</f>
        <v>0</v>
      </c>
      <c r="AD538" s="351">
        <f>SUM('прил3 '!AF585)</f>
        <v>0</v>
      </c>
      <c r="AE538" s="349"/>
    </row>
    <row r="539" spans="1:31" ht="15" customHeight="1">
      <c r="A539" s="39" t="s">
        <v>616</v>
      </c>
      <c r="B539" s="258"/>
      <c r="C539" s="72"/>
      <c r="D539" s="72" t="s">
        <v>455</v>
      </c>
      <c r="E539" s="257"/>
      <c r="F539" s="257"/>
      <c r="G539" s="200"/>
      <c r="H539" s="36"/>
      <c r="I539" s="200"/>
      <c r="J539" s="36">
        <f t="shared" si="120"/>
        <v>19.399999999999999</v>
      </c>
      <c r="K539" s="200">
        <f>SUM(K540)</f>
        <v>19.399999999999999</v>
      </c>
      <c r="L539" s="36">
        <f t="shared" si="116"/>
        <v>0</v>
      </c>
      <c r="M539" s="236">
        <f>SUM(M540)</f>
        <v>19.399999999999999</v>
      </c>
      <c r="N539" s="235">
        <f t="shared" si="117"/>
        <v>0</v>
      </c>
      <c r="O539" s="236">
        <f>SUM(O540)</f>
        <v>19.399999999999999</v>
      </c>
      <c r="P539" s="236">
        <f>SUM(P540)</f>
        <v>0</v>
      </c>
      <c r="Q539" s="236">
        <f>SUM(Q540)</f>
        <v>19.399999999999999</v>
      </c>
      <c r="R539" s="235" t="e">
        <f>SUM(#REF!-Q539)</f>
        <v>#REF!</v>
      </c>
      <c r="S539" s="236">
        <f>SUM(S540)</f>
        <v>19.399999999999999</v>
      </c>
      <c r="T539" s="235">
        <f t="shared" si="115"/>
        <v>0</v>
      </c>
      <c r="U539" s="236">
        <f>SUM(U540)</f>
        <v>19.399999999999999</v>
      </c>
      <c r="V539" s="235">
        <f t="shared" si="114"/>
        <v>0</v>
      </c>
      <c r="W539" s="236">
        <f>SUM(W540)</f>
        <v>19.399999999999999</v>
      </c>
      <c r="X539" s="235" t="e">
        <f>SUM(#REF!-W539)</f>
        <v>#REF!</v>
      </c>
      <c r="Y539" s="236">
        <f>SUM(Y540)</f>
        <v>19.399999999999999</v>
      </c>
      <c r="Z539" s="235">
        <f t="shared" si="122"/>
        <v>0</v>
      </c>
      <c r="AA539" s="236">
        <f>SUM(AA540)</f>
        <v>19.399999999999999</v>
      </c>
      <c r="AB539" s="236">
        <f>SUM(AB540)</f>
        <v>0</v>
      </c>
      <c r="AC539" s="200">
        <f>SUM(AC540)</f>
        <v>0</v>
      </c>
      <c r="AD539" s="351">
        <f>SUM(AD540)</f>
        <v>0</v>
      </c>
      <c r="AE539" s="349"/>
    </row>
    <row r="540" spans="1:31" ht="11.25" customHeight="1">
      <c r="A540" s="39" t="s">
        <v>617</v>
      </c>
      <c r="B540" s="258"/>
      <c r="C540" s="72"/>
      <c r="D540" s="72" t="s">
        <v>618</v>
      </c>
      <c r="E540" s="257"/>
      <c r="F540" s="257"/>
      <c r="G540" s="200"/>
      <c r="H540" s="36"/>
      <c r="I540" s="200"/>
      <c r="J540" s="36">
        <f t="shared" si="120"/>
        <v>19.399999999999999</v>
      </c>
      <c r="K540" s="200">
        <f>SUM('прил3 '!M587)</f>
        <v>19.399999999999999</v>
      </c>
      <c r="L540" s="36">
        <f t="shared" si="116"/>
        <v>0</v>
      </c>
      <c r="M540" s="236">
        <f>SUM('прил3 '!O587)</f>
        <v>19.399999999999999</v>
      </c>
      <c r="N540" s="235">
        <f t="shared" si="117"/>
        <v>0</v>
      </c>
      <c r="O540" s="236">
        <f>SUM('прил3 '!Q587)</f>
        <v>19.399999999999999</v>
      </c>
      <c r="P540" s="236">
        <f>SUM('прил3 '!R587)</f>
        <v>0</v>
      </c>
      <c r="Q540" s="236">
        <f>SUM('прил3 '!S587)</f>
        <v>19.399999999999999</v>
      </c>
      <c r="R540" s="235" t="e">
        <f>SUM(#REF!-Q540)</f>
        <v>#REF!</v>
      </c>
      <c r="S540" s="236">
        <f>SUM('прил3 '!U587)</f>
        <v>19.399999999999999</v>
      </c>
      <c r="T540" s="235">
        <f t="shared" si="115"/>
        <v>0</v>
      </c>
      <c r="U540" s="236">
        <f>SUM('прил3 '!W587)</f>
        <v>19.399999999999999</v>
      </c>
      <c r="V540" s="235">
        <f t="shared" si="114"/>
        <v>0</v>
      </c>
      <c r="W540" s="236">
        <f>SUM('прил3 '!Y587)</f>
        <v>19.399999999999999</v>
      </c>
      <c r="X540" s="235" t="e">
        <f>SUM(#REF!-W540)</f>
        <v>#REF!</v>
      </c>
      <c r="Y540" s="236">
        <f>SUM('прил3 '!AA587)</f>
        <v>19.399999999999999</v>
      </c>
      <c r="Z540" s="235">
        <f t="shared" si="122"/>
        <v>0</v>
      </c>
      <c r="AA540" s="236">
        <f>SUM('прил3 '!AC587)</f>
        <v>19.399999999999999</v>
      </c>
      <c r="AB540" s="236">
        <f>SUM('прил3 '!AD587)</f>
        <v>0</v>
      </c>
      <c r="AC540" s="200">
        <f>SUM('прил3 '!AE587)</f>
        <v>0</v>
      </c>
      <c r="AD540" s="351">
        <f>SUM('прил3 '!AF587)</f>
        <v>0</v>
      </c>
      <c r="AE540" s="349"/>
    </row>
    <row r="541" spans="1:31" ht="65.25" hidden="1" customHeight="1">
      <c r="A541" s="32" t="s">
        <v>638</v>
      </c>
      <c r="B541" s="258"/>
      <c r="C541" s="258" t="s">
        <v>37</v>
      </c>
      <c r="D541" s="72"/>
      <c r="E541" s="74"/>
      <c r="F541" s="74"/>
      <c r="G541" s="200">
        <f>G542</f>
        <v>60.5</v>
      </c>
      <c r="H541" s="36">
        <f t="shared" si="113"/>
        <v>0</v>
      </c>
      <c r="I541" s="200">
        <f>I542</f>
        <v>60.5</v>
      </c>
      <c r="J541" s="36">
        <f t="shared" si="120"/>
        <v>0</v>
      </c>
      <c r="K541" s="200">
        <f>K542</f>
        <v>60.5</v>
      </c>
      <c r="L541" s="36">
        <f t="shared" si="116"/>
        <v>0</v>
      </c>
      <c r="M541" s="236">
        <f>M542</f>
        <v>60.5</v>
      </c>
      <c r="N541" s="235">
        <f t="shared" si="117"/>
        <v>0</v>
      </c>
      <c r="O541" s="236">
        <f>O542</f>
        <v>60.5</v>
      </c>
      <c r="P541" s="236">
        <f>P542</f>
        <v>0</v>
      </c>
      <c r="Q541" s="236">
        <f>Q542</f>
        <v>60.5</v>
      </c>
      <c r="R541" s="235" t="e">
        <f>SUM(#REF!-Q541)</f>
        <v>#REF!</v>
      </c>
      <c r="S541" s="236">
        <f>S542</f>
        <v>60.5</v>
      </c>
      <c r="T541" s="235">
        <f t="shared" si="115"/>
        <v>0</v>
      </c>
      <c r="U541" s="236">
        <f>U542</f>
        <v>60.5</v>
      </c>
      <c r="V541" s="235">
        <f t="shared" si="114"/>
        <v>0</v>
      </c>
      <c r="W541" s="236">
        <f>W542</f>
        <v>60.5</v>
      </c>
      <c r="X541" s="235" t="e">
        <f>SUM(#REF!-W541)</f>
        <v>#REF!</v>
      </c>
      <c r="Y541" s="236">
        <f>Y542</f>
        <v>60.5</v>
      </c>
      <c r="Z541" s="235">
        <f t="shared" si="122"/>
        <v>0</v>
      </c>
      <c r="AA541" s="236">
        <f>AA542</f>
        <v>60.5</v>
      </c>
      <c r="AB541" s="236">
        <f>AB542</f>
        <v>0</v>
      </c>
      <c r="AC541" s="200">
        <f>AC542</f>
        <v>0</v>
      </c>
      <c r="AD541" s="351">
        <f>AD542</f>
        <v>0</v>
      </c>
      <c r="AE541" s="349"/>
    </row>
    <row r="542" spans="1:31" ht="1.5" hidden="1" customHeight="1">
      <c r="A542" s="32" t="s">
        <v>623</v>
      </c>
      <c r="B542" s="258"/>
      <c r="C542" s="258" t="s">
        <v>38</v>
      </c>
      <c r="D542" s="72"/>
      <c r="E542" s="74"/>
      <c r="F542" s="74"/>
      <c r="G542" s="200">
        <f>G543</f>
        <v>60.5</v>
      </c>
      <c r="H542" s="36">
        <f t="shared" si="113"/>
        <v>0</v>
      </c>
      <c r="I542" s="200">
        <f>I543</f>
        <v>60.5</v>
      </c>
      <c r="J542" s="36">
        <f t="shared" si="120"/>
        <v>0</v>
      </c>
      <c r="K542" s="200">
        <f>K543+K545</f>
        <v>60.5</v>
      </c>
      <c r="L542" s="36">
        <f t="shared" si="116"/>
        <v>0</v>
      </c>
      <c r="M542" s="236">
        <f>M543+M545</f>
        <v>60.5</v>
      </c>
      <c r="N542" s="235">
        <f t="shared" si="117"/>
        <v>0</v>
      </c>
      <c r="O542" s="236">
        <f>O543+O545</f>
        <v>60.5</v>
      </c>
      <c r="P542" s="236">
        <f>P543+P545</f>
        <v>0</v>
      </c>
      <c r="Q542" s="236">
        <f>Q543+Q545</f>
        <v>60.5</v>
      </c>
      <c r="R542" s="235" t="e">
        <f>SUM(#REF!-Q542)</f>
        <v>#REF!</v>
      </c>
      <c r="S542" s="236">
        <f>S543+S545</f>
        <v>60.5</v>
      </c>
      <c r="T542" s="235">
        <f t="shared" si="115"/>
        <v>0</v>
      </c>
      <c r="U542" s="236">
        <f>U543+U545</f>
        <v>60.5</v>
      </c>
      <c r="V542" s="235">
        <f t="shared" si="114"/>
        <v>0</v>
      </c>
      <c r="W542" s="236">
        <f>W543+W545</f>
        <v>60.5</v>
      </c>
      <c r="X542" s="235" t="e">
        <f>SUM(#REF!-W542)</f>
        <v>#REF!</v>
      </c>
      <c r="Y542" s="236">
        <f>Y543+Y545</f>
        <v>60.5</v>
      </c>
      <c r="Z542" s="235">
        <f t="shared" si="122"/>
        <v>0</v>
      </c>
      <c r="AA542" s="236">
        <f>AA543+AA545</f>
        <v>60.5</v>
      </c>
      <c r="AB542" s="236">
        <f>AB543+AB545</f>
        <v>0</v>
      </c>
      <c r="AC542" s="200">
        <f>AC543+AC545</f>
        <v>0</v>
      </c>
      <c r="AD542" s="351">
        <f>AD543+AD545</f>
        <v>0</v>
      </c>
      <c r="AE542" s="349"/>
    </row>
    <row r="543" spans="1:31" ht="25.5" hidden="1">
      <c r="A543" s="49" t="s">
        <v>339</v>
      </c>
      <c r="B543" s="258"/>
      <c r="C543" s="258"/>
      <c r="D543" s="72" t="s">
        <v>340</v>
      </c>
      <c r="E543" s="74"/>
      <c r="F543" s="74"/>
      <c r="G543" s="200">
        <f>G544</f>
        <v>60.5</v>
      </c>
      <c r="H543" s="36">
        <f t="shared" si="113"/>
        <v>0</v>
      </c>
      <c r="I543" s="200">
        <f>I544</f>
        <v>60.5</v>
      </c>
      <c r="J543" s="36">
        <f t="shared" si="120"/>
        <v>-60.5</v>
      </c>
      <c r="K543" s="200">
        <f>K544</f>
        <v>0</v>
      </c>
      <c r="L543" s="36">
        <f t="shared" si="116"/>
        <v>0</v>
      </c>
      <c r="M543" s="236">
        <f>M544</f>
        <v>0</v>
      </c>
      <c r="N543" s="235">
        <f t="shared" si="117"/>
        <v>0</v>
      </c>
      <c r="O543" s="236">
        <f>O544</f>
        <v>0</v>
      </c>
      <c r="P543" s="236">
        <f>P544</f>
        <v>0</v>
      </c>
      <c r="Q543" s="236">
        <f>Q544</f>
        <v>0</v>
      </c>
      <c r="R543" s="235" t="e">
        <f>SUM(#REF!-Q543)</f>
        <v>#REF!</v>
      </c>
      <c r="S543" s="236">
        <f>S544</f>
        <v>0</v>
      </c>
      <c r="T543" s="235">
        <f t="shared" si="115"/>
        <v>0</v>
      </c>
      <c r="U543" s="236">
        <f>U544</f>
        <v>0</v>
      </c>
      <c r="V543" s="235">
        <f t="shared" si="114"/>
        <v>0</v>
      </c>
      <c r="W543" s="236">
        <f>W544</f>
        <v>0</v>
      </c>
      <c r="X543" s="235" t="e">
        <f>SUM(#REF!-W543)</f>
        <v>#REF!</v>
      </c>
      <c r="Y543" s="236">
        <f>Y544</f>
        <v>0</v>
      </c>
      <c r="Z543" s="235">
        <f t="shared" si="122"/>
        <v>0</v>
      </c>
      <c r="AA543" s="236">
        <f>AA544</f>
        <v>0</v>
      </c>
      <c r="AB543" s="236">
        <f>AB544</f>
        <v>0</v>
      </c>
      <c r="AC543" s="200">
        <f>AC544</f>
        <v>0</v>
      </c>
      <c r="AD543" s="351">
        <f>AD544</f>
        <v>0</v>
      </c>
      <c r="AE543" s="349"/>
    </row>
    <row r="544" spans="1:31" ht="25.5" hidden="1">
      <c r="A544" s="32" t="s">
        <v>341</v>
      </c>
      <c r="B544" s="258"/>
      <c r="C544" s="258"/>
      <c r="D544" s="72" t="s">
        <v>342</v>
      </c>
      <c r="E544" s="74"/>
      <c r="F544" s="74"/>
      <c r="G544" s="200">
        <f>SUM('прил3 '!I579)</f>
        <v>60.5</v>
      </c>
      <c r="H544" s="36">
        <f t="shared" si="113"/>
        <v>0</v>
      </c>
      <c r="I544" s="200">
        <f>SUM('прил3 '!K579)</f>
        <v>60.5</v>
      </c>
      <c r="J544" s="36">
        <f t="shared" si="120"/>
        <v>-60.5</v>
      </c>
      <c r="K544" s="200">
        <f>SUM('прил3 '!M579)</f>
        <v>0</v>
      </c>
      <c r="L544" s="36">
        <f t="shared" si="116"/>
        <v>0</v>
      </c>
      <c r="M544" s="236">
        <f>SUM('прил3 '!O579)</f>
        <v>0</v>
      </c>
      <c r="N544" s="235">
        <f t="shared" si="117"/>
        <v>0</v>
      </c>
      <c r="O544" s="236">
        <f>SUM('прил3 '!Q579)</f>
        <v>0</v>
      </c>
      <c r="P544" s="236">
        <f>SUM('прил3 '!R579)</f>
        <v>0</v>
      </c>
      <c r="Q544" s="236">
        <f>SUM('прил3 '!S579)</f>
        <v>0</v>
      </c>
      <c r="R544" s="235" t="e">
        <f>SUM(#REF!-Q544)</f>
        <v>#REF!</v>
      </c>
      <c r="S544" s="236">
        <f>SUM('прил3 '!U579)</f>
        <v>0</v>
      </c>
      <c r="T544" s="235">
        <f t="shared" si="115"/>
        <v>0</v>
      </c>
      <c r="U544" s="236">
        <f>SUM('прил3 '!W579)</f>
        <v>0</v>
      </c>
      <c r="V544" s="235">
        <f t="shared" si="114"/>
        <v>0</v>
      </c>
      <c r="W544" s="236">
        <f>SUM('прил3 '!Y579)</f>
        <v>0</v>
      </c>
      <c r="X544" s="235" t="e">
        <f>SUM(#REF!-W544)</f>
        <v>#REF!</v>
      </c>
      <c r="Y544" s="236">
        <f>SUM('прил3 '!AA579)</f>
        <v>0</v>
      </c>
      <c r="Z544" s="235">
        <f t="shared" si="122"/>
        <v>0</v>
      </c>
      <c r="AA544" s="236">
        <f>SUM('прил3 '!AC579)</f>
        <v>0</v>
      </c>
      <c r="AB544" s="236">
        <f>SUM('прил3 '!AD579)</f>
        <v>0</v>
      </c>
      <c r="AC544" s="200">
        <f>SUM('прил3 '!AE579)</f>
        <v>0</v>
      </c>
      <c r="AD544" s="351">
        <f>SUM('прил3 '!AF579)</f>
        <v>0</v>
      </c>
      <c r="AE544" s="349"/>
    </row>
    <row r="545" spans="1:31" ht="25.5" hidden="1">
      <c r="A545" s="39" t="s">
        <v>616</v>
      </c>
      <c r="B545" s="258"/>
      <c r="C545" s="258"/>
      <c r="D545" s="72" t="s">
        <v>455</v>
      </c>
      <c r="E545" s="74"/>
      <c r="F545" s="74"/>
      <c r="G545" s="200"/>
      <c r="H545" s="36"/>
      <c r="I545" s="200"/>
      <c r="J545" s="36"/>
      <c r="K545" s="200">
        <f>SUM(K546)</f>
        <v>60.5</v>
      </c>
      <c r="L545" s="36">
        <f t="shared" si="116"/>
        <v>0</v>
      </c>
      <c r="M545" s="236">
        <f>SUM(M546)</f>
        <v>60.5</v>
      </c>
      <c r="N545" s="235">
        <f t="shared" si="117"/>
        <v>0</v>
      </c>
      <c r="O545" s="236">
        <f>SUM(O546)</f>
        <v>60.5</v>
      </c>
      <c r="P545" s="236">
        <f>SUM(P546)</f>
        <v>0</v>
      </c>
      <c r="Q545" s="236">
        <f>SUM(Q546)</f>
        <v>60.5</v>
      </c>
      <c r="R545" s="235" t="e">
        <f>SUM(#REF!-Q545)</f>
        <v>#REF!</v>
      </c>
      <c r="S545" s="236">
        <f>SUM(S546)</f>
        <v>60.5</v>
      </c>
      <c r="T545" s="235">
        <f t="shared" si="115"/>
        <v>0</v>
      </c>
      <c r="U545" s="236">
        <f>SUM(U546)</f>
        <v>60.5</v>
      </c>
      <c r="V545" s="235">
        <f t="shared" si="114"/>
        <v>0</v>
      </c>
      <c r="W545" s="236">
        <f>SUM(W546)</f>
        <v>60.5</v>
      </c>
      <c r="X545" s="235" t="e">
        <f>SUM(#REF!-W545)</f>
        <v>#REF!</v>
      </c>
      <c r="Y545" s="236">
        <f>SUM(Y546)</f>
        <v>60.5</v>
      </c>
      <c r="Z545" s="235">
        <f t="shared" si="122"/>
        <v>0</v>
      </c>
      <c r="AA545" s="236">
        <f>SUM(AA546)</f>
        <v>60.5</v>
      </c>
      <c r="AB545" s="236">
        <f>SUM(AB546)</f>
        <v>0</v>
      </c>
      <c r="AC545" s="200">
        <f>SUM(AC546)</f>
        <v>0</v>
      </c>
      <c r="AD545" s="351">
        <f>SUM(AD546)</f>
        <v>0</v>
      </c>
      <c r="AE545" s="349"/>
    </row>
    <row r="546" spans="1:31" hidden="1">
      <c r="A546" s="39" t="s">
        <v>617</v>
      </c>
      <c r="B546" s="258"/>
      <c r="C546" s="258"/>
      <c r="D546" s="72" t="s">
        <v>618</v>
      </c>
      <c r="E546" s="74"/>
      <c r="F546" s="74"/>
      <c r="G546" s="200"/>
      <c r="H546" s="36"/>
      <c r="I546" s="200"/>
      <c r="J546" s="36"/>
      <c r="K546" s="200">
        <f>SUM('прил3 '!M581)</f>
        <v>60.5</v>
      </c>
      <c r="L546" s="36">
        <f t="shared" si="116"/>
        <v>0</v>
      </c>
      <c r="M546" s="236">
        <f>SUM('прил3 '!O581)</f>
        <v>60.5</v>
      </c>
      <c r="N546" s="235">
        <f t="shared" si="117"/>
        <v>0</v>
      </c>
      <c r="O546" s="236">
        <f>SUM('прил3 '!Q581)</f>
        <v>60.5</v>
      </c>
      <c r="P546" s="236">
        <f>SUM('прил3 '!R581)</f>
        <v>0</v>
      </c>
      <c r="Q546" s="236">
        <f>SUM('прил3 '!S581)</f>
        <v>60.5</v>
      </c>
      <c r="R546" s="235" t="e">
        <f>SUM(#REF!-Q546)</f>
        <v>#REF!</v>
      </c>
      <c r="S546" s="236">
        <f>SUM('прил3 '!U581)</f>
        <v>60.5</v>
      </c>
      <c r="T546" s="235">
        <f t="shared" si="115"/>
        <v>0</v>
      </c>
      <c r="U546" s="236">
        <f>SUM('прил3 '!W581)</f>
        <v>60.5</v>
      </c>
      <c r="V546" s="235">
        <f t="shared" si="114"/>
        <v>0</v>
      </c>
      <c r="W546" s="236">
        <f>SUM('прил3 '!Y581)</f>
        <v>60.5</v>
      </c>
      <c r="X546" s="235" t="e">
        <f>SUM(#REF!-W546)</f>
        <v>#REF!</v>
      </c>
      <c r="Y546" s="236">
        <f>SUM('прил3 '!AA581)</f>
        <v>60.5</v>
      </c>
      <c r="Z546" s="235">
        <f t="shared" si="122"/>
        <v>0</v>
      </c>
      <c r="AA546" s="236">
        <f>SUM('прил3 '!AC581)</f>
        <v>60.5</v>
      </c>
      <c r="AB546" s="236">
        <f>SUM('прил3 '!AD581)</f>
        <v>0</v>
      </c>
      <c r="AC546" s="200">
        <f>SUM('прил3 '!AE581)</f>
        <v>0</v>
      </c>
      <c r="AD546" s="351">
        <f>SUM('прил3 '!AF581)</f>
        <v>0</v>
      </c>
      <c r="AE546" s="349"/>
    </row>
    <row r="547" spans="1:31" ht="42" hidden="1" customHeight="1">
      <c r="A547" s="32" t="s">
        <v>182</v>
      </c>
      <c r="B547" s="258"/>
      <c r="C547" s="75" t="s">
        <v>183</v>
      </c>
      <c r="D547" s="72"/>
      <c r="E547" s="37">
        <v>0</v>
      </c>
      <c r="F547" s="74"/>
      <c r="G547" s="37">
        <f t="shared" ref="G547:AD549" si="123">G548</f>
        <v>0</v>
      </c>
      <c r="H547" s="36">
        <f t="shared" si="113"/>
        <v>0</v>
      </c>
      <c r="I547" s="37">
        <f t="shared" si="123"/>
        <v>0</v>
      </c>
      <c r="J547" s="36">
        <f t="shared" si="120"/>
        <v>0</v>
      </c>
      <c r="K547" s="37">
        <f t="shared" si="123"/>
        <v>0</v>
      </c>
      <c r="L547" s="36">
        <f t="shared" si="116"/>
        <v>0</v>
      </c>
      <c r="M547" s="236">
        <f t="shared" si="123"/>
        <v>0</v>
      </c>
      <c r="N547" s="235">
        <f t="shared" si="117"/>
        <v>0</v>
      </c>
      <c r="O547" s="236">
        <f t="shared" si="123"/>
        <v>0</v>
      </c>
      <c r="P547" s="236">
        <f t="shared" si="123"/>
        <v>0</v>
      </c>
      <c r="Q547" s="236">
        <f t="shared" si="123"/>
        <v>0</v>
      </c>
      <c r="R547" s="235" t="e">
        <f>SUM(#REF!-Q547)</f>
        <v>#REF!</v>
      </c>
      <c r="S547" s="236">
        <f t="shared" si="123"/>
        <v>0</v>
      </c>
      <c r="T547" s="235">
        <f t="shared" si="115"/>
        <v>0</v>
      </c>
      <c r="U547" s="236">
        <f t="shared" si="123"/>
        <v>0</v>
      </c>
      <c r="V547" s="235">
        <f t="shared" si="114"/>
        <v>0</v>
      </c>
      <c r="W547" s="236">
        <f t="shared" si="123"/>
        <v>0</v>
      </c>
      <c r="X547" s="235" t="e">
        <f>SUM(#REF!-W547)</f>
        <v>#REF!</v>
      </c>
      <c r="Y547" s="236">
        <f t="shared" si="123"/>
        <v>0</v>
      </c>
      <c r="Z547" s="235">
        <f t="shared" si="122"/>
        <v>0</v>
      </c>
      <c r="AA547" s="236">
        <f t="shared" si="123"/>
        <v>0</v>
      </c>
      <c r="AB547" s="236">
        <f t="shared" si="123"/>
        <v>0</v>
      </c>
      <c r="AC547" s="200">
        <f t="shared" si="123"/>
        <v>0</v>
      </c>
      <c r="AD547" s="351">
        <f t="shared" si="123"/>
        <v>0</v>
      </c>
      <c r="AE547" s="349"/>
    </row>
    <row r="548" spans="1:31" ht="0.75" hidden="1" customHeight="1">
      <c r="A548" s="32" t="s">
        <v>184</v>
      </c>
      <c r="B548" s="258"/>
      <c r="C548" s="246" t="s">
        <v>185</v>
      </c>
      <c r="D548" s="72"/>
      <c r="E548" s="37">
        <v>0</v>
      </c>
      <c r="F548" s="74"/>
      <c r="G548" s="37">
        <f t="shared" si="123"/>
        <v>0</v>
      </c>
      <c r="H548" s="36">
        <f t="shared" si="113"/>
        <v>0</v>
      </c>
      <c r="I548" s="37">
        <f t="shared" si="123"/>
        <v>0</v>
      </c>
      <c r="J548" s="36">
        <f t="shared" si="120"/>
        <v>0</v>
      </c>
      <c r="K548" s="37">
        <f t="shared" si="123"/>
        <v>0</v>
      </c>
      <c r="L548" s="36">
        <f t="shared" si="116"/>
        <v>0</v>
      </c>
      <c r="M548" s="236">
        <f t="shared" si="123"/>
        <v>0</v>
      </c>
      <c r="N548" s="235">
        <f t="shared" si="117"/>
        <v>0</v>
      </c>
      <c r="O548" s="236">
        <f t="shared" si="123"/>
        <v>0</v>
      </c>
      <c r="P548" s="236">
        <f t="shared" si="123"/>
        <v>0</v>
      </c>
      <c r="Q548" s="236">
        <f t="shared" si="123"/>
        <v>0</v>
      </c>
      <c r="R548" s="235" t="e">
        <f>SUM(#REF!-Q548)</f>
        <v>#REF!</v>
      </c>
      <c r="S548" s="236">
        <f t="shared" si="123"/>
        <v>0</v>
      </c>
      <c r="T548" s="235">
        <f t="shared" si="115"/>
        <v>0</v>
      </c>
      <c r="U548" s="236">
        <f t="shared" si="123"/>
        <v>0</v>
      </c>
      <c r="V548" s="235">
        <f t="shared" si="114"/>
        <v>0</v>
      </c>
      <c r="W548" s="236">
        <f t="shared" si="123"/>
        <v>0</v>
      </c>
      <c r="X548" s="235" t="e">
        <f>SUM(#REF!-W548)</f>
        <v>#REF!</v>
      </c>
      <c r="Y548" s="236">
        <f t="shared" si="123"/>
        <v>0</v>
      </c>
      <c r="Z548" s="235">
        <f t="shared" si="122"/>
        <v>0</v>
      </c>
      <c r="AA548" s="236">
        <f t="shared" si="123"/>
        <v>0</v>
      </c>
      <c r="AB548" s="236">
        <f t="shared" si="123"/>
        <v>0</v>
      </c>
      <c r="AC548" s="200">
        <f t="shared" si="123"/>
        <v>0</v>
      </c>
      <c r="AD548" s="351">
        <f t="shared" si="123"/>
        <v>0</v>
      </c>
      <c r="AE548" s="349"/>
    </row>
    <row r="549" spans="1:31" ht="25.5" hidden="1">
      <c r="A549" s="49" t="s">
        <v>339</v>
      </c>
      <c r="B549" s="258"/>
      <c r="C549" s="246"/>
      <c r="D549" s="72" t="s">
        <v>340</v>
      </c>
      <c r="E549" s="37">
        <v>0</v>
      </c>
      <c r="F549" s="74"/>
      <c r="G549" s="37">
        <f t="shared" si="123"/>
        <v>0</v>
      </c>
      <c r="H549" s="36">
        <f t="shared" si="113"/>
        <v>0</v>
      </c>
      <c r="I549" s="37">
        <f t="shared" si="123"/>
        <v>0</v>
      </c>
      <c r="J549" s="36">
        <f t="shared" si="120"/>
        <v>0</v>
      </c>
      <c r="K549" s="37">
        <f t="shared" si="123"/>
        <v>0</v>
      </c>
      <c r="L549" s="36">
        <f t="shared" si="116"/>
        <v>0</v>
      </c>
      <c r="M549" s="236">
        <f t="shared" si="123"/>
        <v>0</v>
      </c>
      <c r="N549" s="235">
        <f t="shared" si="117"/>
        <v>0</v>
      </c>
      <c r="O549" s="236">
        <f t="shared" si="123"/>
        <v>0</v>
      </c>
      <c r="P549" s="236">
        <f t="shared" si="123"/>
        <v>0</v>
      </c>
      <c r="Q549" s="236">
        <f t="shared" si="123"/>
        <v>0</v>
      </c>
      <c r="R549" s="235" t="e">
        <f>SUM(#REF!-Q549)</f>
        <v>#REF!</v>
      </c>
      <c r="S549" s="236">
        <f t="shared" si="123"/>
        <v>0</v>
      </c>
      <c r="T549" s="235">
        <f t="shared" si="115"/>
        <v>0</v>
      </c>
      <c r="U549" s="236">
        <f t="shared" si="123"/>
        <v>0</v>
      </c>
      <c r="V549" s="235">
        <f t="shared" si="114"/>
        <v>0</v>
      </c>
      <c r="W549" s="236">
        <f t="shared" si="123"/>
        <v>0</v>
      </c>
      <c r="X549" s="235" t="e">
        <f>SUM(#REF!-W549)</f>
        <v>#REF!</v>
      </c>
      <c r="Y549" s="236">
        <f t="shared" si="123"/>
        <v>0</v>
      </c>
      <c r="Z549" s="235">
        <f t="shared" si="122"/>
        <v>0</v>
      </c>
      <c r="AA549" s="236">
        <f t="shared" si="123"/>
        <v>0</v>
      </c>
      <c r="AB549" s="236">
        <f t="shared" si="123"/>
        <v>0</v>
      </c>
      <c r="AC549" s="200">
        <f t="shared" si="123"/>
        <v>0</v>
      </c>
      <c r="AD549" s="351">
        <f t="shared" si="123"/>
        <v>0</v>
      </c>
      <c r="AE549" s="349"/>
    </row>
    <row r="550" spans="1:31" ht="25.5" hidden="1">
      <c r="A550" s="32" t="s">
        <v>341</v>
      </c>
      <c r="B550" s="258"/>
      <c r="C550" s="246"/>
      <c r="D550" s="72" t="s">
        <v>342</v>
      </c>
      <c r="E550" s="37"/>
      <c r="F550" s="74"/>
      <c r="G550" s="37"/>
      <c r="H550" s="36">
        <f t="shared" si="113"/>
        <v>0</v>
      </c>
      <c r="I550" s="37"/>
      <c r="J550" s="36">
        <f t="shared" si="120"/>
        <v>0</v>
      </c>
      <c r="K550" s="37"/>
      <c r="L550" s="36">
        <f t="shared" si="116"/>
        <v>0</v>
      </c>
      <c r="M550" s="236"/>
      <c r="N550" s="235">
        <f t="shared" si="117"/>
        <v>0</v>
      </c>
      <c r="O550" s="236"/>
      <c r="P550" s="236"/>
      <c r="Q550" s="236"/>
      <c r="R550" s="235" t="e">
        <f>SUM(#REF!-Q550)</f>
        <v>#REF!</v>
      </c>
      <c r="S550" s="236"/>
      <c r="T550" s="235">
        <f t="shared" si="115"/>
        <v>0</v>
      </c>
      <c r="U550" s="236"/>
      <c r="V550" s="235">
        <f t="shared" si="114"/>
        <v>0</v>
      </c>
      <c r="W550" s="236"/>
      <c r="X550" s="235" t="e">
        <f>SUM(#REF!-W550)</f>
        <v>#REF!</v>
      </c>
      <c r="Y550" s="236"/>
      <c r="Z550" s="235">
        <f t="shared" si="122"/>
        <v>0</v>
      </c>
      <c r="AA550" s="236"/>
      <c r="AB550" s="236"/>
      <c r="AC550" s="200"/>
      <c r="AD550" s="351"/>
      <c r="AE550" s="349"/>
    </row>
    <row r="551" spans="1:31">
      <c r="A551" s="43" t="s">
        <v>200</v>
      </c>
      <c r="B551" s="258" t="s">
        <v>547</v>
      </c>
      <c r="C551" s="72"/>
      <c r="D551" s="72"/>
      <c r="E551" s="257"/>
      <c r="F551" s="257"/>
      <c r="G551" s="200">
        <f t="shared" ref="G551:K552" si="124">G552</f>
        <v>25562.2</v>
      </c>
      <c r="H551" s="36">
        <f t="shared" si="113"/>
        <v>541.5</v>
      </c>
      <c r="I551" s="200">
        <f t="shared" si="124"/>
        <v>26103.7</v>
      </c>
      <c r="J551" s="36">
        <f t="shared" si="120"/>
        <v>0</v>
      </c>
      <c r="K551" s="200">
        <f t="shared" si="124"/>
        <v>26103.7</v>
      </c>
      <c r="L551" s="36">
        <f t="shared" si="116"/>
        <v>1303.2999999999993</v>
      </c>
      <c r="M551" s="236">
        <f>M552+M574</f>
        <v>27407</v>
      </c>
      <c r="N551" s="235">
        <f t="shared" si="117"/>
        <v>0</v>
      </c>
      <c r="O551" s="236">
        <f>O552+O574</f>
        <v>27407</v>
      </c>
      <c r="P551" s="236">
        <f>P552+P574</f>
        <v>0</v>
      </c>
      <c r="Q551" s="236">
        <f>Q552+Q574</f>
        <v>27407</v>
      </c>
      <c r="R551" s="235" t="e">
        <f>SUM(#REF!-Q551)</f>
        <v>#REF!</v>
      </c>
      <c r="S551" s="236">
        <f>S552+S574</f>
        <v>26865.5</v>
      </c>
      <c r="T551" s="235">
        <f t="shared" si="115"/>
        <v>0</v>
      </c>
      <c r="U551" s="236">
        <f>U552+U574</f>
        <v>26865.5</v>
      </c>
      <c r="V551" s="235">
        <f t="shared" si="114"/>
        <v>-3184.0999999999985</v>
      </c>
      <c r="W551" s="236">
        <f>W552+W574</f>
        <v>23681.4</v>
      </c>
      <c r="X551" s="235" t="e">
        <f>SUM(#REF!-W551)</f>
        <v>#REF!</v>
      </c>
      <c r="Y551" s="236">
        <f>Y552+Y574</f>
        <v>24865.4</v>
      </c>
      <c r="Z551" s="235">
        <f t="shared" si="122"/>
        <v>0</v>
      </c>
      <c r="AA551" s="236">
        <f>AA552+AA574</f>
        <v>24865.4</v>
      </c>
      <c r="AB551" s="236">
        <f>AB552+AB574</f>
        <v>0</v>
      </c>
      <c r="AC551" s="200">
        <f>AC552+AC574</f>
        <v>22855.4</v>
      </c>
      <c r="AD551" s="351">
        <f>AD552+AD574</f>
        <v>21438.199999999997</v>
      </c>
      <c r="AE551" s="349">
        <f t="shared" ref="AE551:AE589" si="125">AD551/AC551*100</f>
        <v>93.799277194886088</v>
      </c>
    </row>
    <row r="552" spans="1:31" ht="25.5">
      <c r="A552" s="43" t="s">
        <v>716</v>
      </c>
      <c r="B552" s="258"/>
      <c r="C552" s="72" t="s">
        <v>201</v>
      </c>
      <c r="D552" s="72"/>
      <c r="E552" s="257"/>
      <c r="F552" s="257"/>
      <c r="G552" s="200">
        <f t="shared" si="124"/>
        <v>25562.2</v>
      </c>
      <c r="H552" s="36">
        <f t="shared" si="113"/>
        <v>541.5</v>
      </c>
      <c r="I552" s="200">
        <f t="shared" si="124"/>
        <v>26103.7</v>
      </c>
      <c r="J552" s="36">
        <f t="shared" si="120"/>
        <v>0</v>
      </c>
      <c r="K552" s="200">
        <f t="shared" si="124"/>
        <v>26103.7</v>
      </c>
      <c r="L552" s="36">
        <f t="shared" si="116"/>
        <v>119.20000000000073</v>
      </c>
      <c r="M552" s="236">
        <f>M553+M571</f>
        <v>26222.9</v>
      </c>
      <c r="N552" s="235">
        <f t="shared" si="117"/>
        <v>0</v>
      </c>
      <c r="O552" s="236">
        <f>O553+O571</f>
        <v>26222.9</v>
      </c>
      <c r="P552" s="236">
        <f>P553+P571</f>
        <v>0</v>
      </c>
      <c r="Q552" s="236">
        <f>Q553+Q571</f>
        <v>26222.9</v>
      </c>
      <c r="R552" s="235" t="e">
        <f>SUM(#REF!-Q552)</f>
        <v>#REF!</v>
      </c>
      <c r="S552" s="236">
        <f>S553+S571</f>
        <v>25681.4</v>
      </c>
      <c r="T552" s="235">
        <f t="shared" si="115"/>
        <v>0</v>
      </c>
      <c r="U552" s="236">
        <f>U553+U571</f>
        <v>25681.4</v>
      </c>
      <c r="V552" s="235">
        <f t="shared" si="114"/>
        <v>-2000</v>
      </c>
      <c r="W552" s="236">
        <f>W553+W571</f>
        <v>23681.4</v>
      </c>
      <c r="X552" s="235" t="e">
        <f>SUM(#REF!-W552)</f>
        <v>#REF!</v>
      </c>
      <c r="Y552" s="236">
        <f>Y553+Y571</f>
        <v>23681.4</v>
      </c>
      <c r="Z552" s="235">
        <f t="shared" si="122"/>
        <v>0</v>
      </c>
      <c r="AA552" s="236">
        <f>AA553+AA571</f>
        <v>23681.4</v>
      </c>
      <c r="AB552" s="236">
        <f>AB553+AB571</f>
        <v>0</v>
      </c>
      <c r="AC552" s="200">
        <f>AC553+AC571</f>
        <v>22855.4</v>
      </c>
      <c r="AD552" s="351">
        <f>AD553+AD571</f>
        <v>21438.199999999997</v>
      </c>
      <c r="AE552" s="349">
        <f t="shared" si="125"/>
        <v>93.799277194886088</v>
      </c>
    </row>
    <row r="553" spans="1:31" ht="25.5">
      <c r="A553" s="43" t="s">
        <v>202</v>
      </c>
      <c r="B553" s="258"/>
      <c r="C553" s="72" t="s">
        <v>203</v>
      </c>
      <c r="D553" s="72"/>
      <c r="E553" s="257"/>
      <c r="F553" s="257"/>
      <c r="G553" s="200">
        <f>G554+G563+G561+G568</f>
        <v>25562.2</v>
      </c>
      <c r="H553" s="36">
        <f t="shared" si="113"/>
        <v>541.5</v>
      </c>
      <c r="I553" s="200">
        <f>I554+I563+I561+I568</f>
        <v>26103.7</v>
      </c>
      <c r="J553" s="36">
        <f t="shared" si="120"/>
        <v>0</v>
      </c>
      <c r="K553" s="200">
        <f>K554+K563+K561+K568</f>
        <v>26103.7</v>
      </c>
      <c r="L553" s="36">
        <f t="shared" si="116"/>
        <v>-11794</v>
      </c>
      <c r="M553" s="236">
        <f>M554+M563+M561+M568</f>
        <v>14309.7</v>
      </c>
      <c r="N553" s="235">
        <f t="shared" si="117"/>
        <v>0</v>
      </c>
      <c r="O553" s="236">
        <f>O554+O563+O561+O568</f>
        <v>14309.7</v>
      </c>
      <c r="P553" s="236">
        <f>P554+P563+P561+P568</f>
        <v>0</v>
      </c>
      <c r="Q553" s="236">
        <f>Q554+Q563+Q561+Q568</f>
        <v>14309.7</v>
      </c>
      <c r="R553" s="235" t="e">
        <f>SUM(#REF!-Q553)</f>
        <v>#REF!</v>
      </c>
      <c r="S553" s="236">
        <f>S554+S563+S561+S568</f>
        <v>13768.2</v>
      </c>
      <c r="T553" s="235">
        <f t="shared" si="115"/>
        <v>0</v>
      </c>
      <c r="U553" s="236">
        <f>U554+U563+U561+U568</f>
        <v>13768.2</v>
      </c>
      <c r="V553" s="235">
        <f t="shared" si="114"/>
        <v>-2000</v>
      </c>
      <c r="W553" s="236">
        <f>W554+W563+W561+W568</f>
        <v>11768.2</v>
      </c>
      <c r="X553" s="235" t="e">
        <f>SUM(#REF!-W553)</f>
        <v>#REF!</v>
      </c>
      <c r="Y553" s="236">
        <f>Y554+Y563+Y561+Y568</f>
        <v>11768.2</v>
      </c>
      <c r="Z553" s="235">
        <f t="shared" si="122"/>
        <v>0</v>
      </c>
      <c r="AA553" s="236">
        <f>AA554+AA563+AA561+AA568</f>
        <v>11768.2</v>
      </c>
      <c r="AB553" s="236">
        <f>AB554+AB563+AB561+AB568</f>
        <v>0</v>
      </c>
      <c r="AC553" s="200">
        <f>AC554+AC563+AC561+AC568</f>
        <v>10940</v>
      </c>
      <c r="AD553" s="351">
        <f>AD554+AD563+AD561+AD568</f>
        <v>9522.7999999999993</v>
      </c>
      <c r="AE553" s="349">
        <f t="shared" si="125"/>
        <v>87.045703839122481</v>
      </c>
    </row>
    <row r="554" spans="1:31" ht="0.75" hidden="1" customHeight="1">
      <c r="A554" s="51" t="s">
        <v>481</v>
      </c>
      <c r="B554" s="258"/>
      <c r="C554" s="246" t="s">
        <v>482</v>
      </c>
      <c r="D554" s="72"/>
      <c r="E554" s="257"/>
      <c r="F554" s="257"/>
      <c r="G554" s="37">
        <f>G555+G557+G559</f>
        <v>0</v>
      </c>
      <c r="H554" s="36">
        <f t="shared" si="113"/>
        <v>0</v>
      </c>
      <c r="I554" s="37">
        <f>I555+I557+I559</f>
        <v>0</v>
      </c>
      <c r="J554" s="36">
        <f t="shared" si="120"/>
        <v>0</v>
      </c>
      <c r="K554" s="37">
        <f>K555+K557+K559</f>
        <v>0</v>
      </c>
      <c r="L554" s="36">
        <f t="shared" si="116"/>
        <v>0</v>
      </c>
      <c r="M554" s="236">
        <f>M555+M557+M559</f>
        <v>0</v>
      </c>
      <c r="N554" s="235">
        <f t="shared" si="117"/>
        <v>0</v>
      </c>
      <c r="O554" s="236">
        <f>O555+O557+O559</f>
        <v>0</v>
      </c>
      <c r="P554" s="236">
        <f>P555+P557+P559</f>
        <v>0</v>
      </c>
      <c r="Q554" s="236">
        <f>Q555+Q557+Q559</f>
        <v>0</v>
      </c>
      <c r="R554" s="235" t="e">
        <f>SUM(#REF!-Q554)</f>
        <v>#REF!</v>
      </c>
      <c r="S554" s="236">
        <f>S555+S557+S559</f>
        <v>0</v>
      </c>
      <c r="T554" s="235">
        <f t="shared" si="115"/>
        <v>0</v>
      </c>
      <c r="U554" s="236">
        <f>U555+U557+U559</f>
        <v>0</v>
      </c>
      <c r="V554" s="235">
        <f t="shared" ref="V554:V620" si="126">SUM(W554-U554)</f>
        <v>0</v>
      </c>
      <c r="W554" s="236">
        <f>W555+W557+W559</f>
        <v>0</v>
      </c>
      <c r="X554" s="235" t="e">
        <f>SUM(#REF!-W554)</f>
        <v>#REF!</v>
      </c>
      <c r="Y554" s="236">
        <f>Y555+Y557+Y559</f>
        <v>0</v>
      </c>
      <c r="Z554" s="235">
        <f t="shared" si="122"/>
        <v>0</v>
      </c>
      <c r="AA554" s="236">
        <f>AA555+AA557+AA559</f>
        <v>0</v>
      </c>
      <c r="AB554" s="236">
        <f>AB555+AB557+AB559</f>
        <v>0</v>
      </c>
      <c r="AC554" s="200">
        <f>AC555+AC557+AC559</f>
        <v>0</v>
      </c>
      <c r="AD554" s="351">
        <f>AD555+AD557+AD559</f>
        <v>0</v>
      </c>
      <c r="AE554" s="349"/>
    </row>
    <row r="555" spans="1:31" ht="51" hidden="1">
      <c r="A555" s="43" t="s">
        <v>352</v>
      </c>
      <c r="B555" s="258"/>
      <c r="C555" s="72"/>
      <c r="D555" s="72" t="s">
        <v>335</v>
      </c>
      <c r="E555" s="257"/>
      <c r="F555" s="257"/>
      <c r="G555" s="37">
        <f>G556</f>
        <v>0</v>
      </c>
      <c r="H555" s="36">
        <f t="shared" si="113"/>
        <v>0</v>
      </c>
      <c r="I555" s="37">
        <f>I556</f>
        <v>0</v>
      </c>
      <c r="J555" s="36">
        <f t="shared" si="120"/>
        <v>0</v>
      </c>
      <c r="K555" s="37">
        <f>K556</f>
        <v>0</v>
      </c>
      <c r="L555" s="36">
        <f t="shared" si="116"/>
        <v>0</v>
      </c>
      <c r="M555" s="236">
        <f>M556</f>
        <v>0</v>
      </c>
      <c r="N555" s="235">
        <f t="shared" si="117"/>
        <v>0</v>
      </c>
      <c r="O555" s="236">
        <f>O556</f>
        <v>0</v>
      </c>
      <c r="P555" s="236">
        <f>P556</f>
        <v>0</v>
      </c>
      <c r="Q555" s="236">
        <f>Q556</f>
        <v>0</v>
      </c>
      <c r="R555" s="235" t="e">
        <f>SUM(#REF!-Q555)</f>
        <v>#REF!</v>
      </c>
      <c r="S555" s="236">
        <f>S556</f>
        <v>0</v>
      </c>
      <c r="T555" s="235">
        <f t="shared" si="115"/>
        <v>0</v>
      </c>
      <c r="U555" s="236">
        <f>U556</f>
        <v>0</v>
      </c>
      <c r="V555" s="235">
        <f t="shared" si="126"/>
        <v>0</v>
      </c>
      <c r="W555" s="236">
        <f>W556</f>
        <v>0</v>
      </c>
      <c r="X555" s="235" t="e">
        <f>SUM(#REF!-W555)</f>
        <v>#REF!</v>
      </c>
      <c r="Y555" s="236">
        <f>Y556</f>
        <v>0</v>
      </c>
      <c r="Z555" s="235">
        <f t="shared" si="122"/>
        <v>0</v>
      </c>
      <c r="AA555" s="236">
        <f>AA556</f>
        <v>0</v>
      </c>
      <c r="AB555" s="236">
        <f>AB556</f>
        <v>0</v>
      </c>
      <c r="AC555" s="200">
        <f>AC556</f>
        <v>0</v>
      </c>
      <c r="AD555" s="351">
        <f>AD556</f>
        <v>0</v>
      </c>
      <c r="AE555" s="349"/>
    </row>
    <row r="556" spans="1:31" hidden="1">
      <c r="A556" s="46" t="s">
        <v>16</v>
      </c>
      <c r="B556" s="258"/>
      <c r="C556" s="72"/>
      <c r="D556" s="72" t="s">
        <v>17</v>
      </c>
      <c r="E556" s="257"/>
      <c r="F556" s="257"/>
      <c r="G556" s="37">
        <v>0</v>
      </c>
      <c r="H556" s="36">
        <f t="shared" si="113"/>
        <v>0</v>
      </c>
      <c r="I556" s="37">
        <v>0</v>
      </c>
      <c r="J556" s="36">
        <f t="shared" si="120"/>
        <v>0</v>
      </c>
      <c r="K556" s="37">
        <v>0</v>
      </c>
      <c r="L556" s="36">
        <f t="shared" si="116"/>
        <v>0</v>
      </c>
      <c r="M556" s="236">
        <v>0</v>
      </c>
      <c r="N556" s="235">
        <f t="shared" si="117"/>
        <v>0</v>
      </c>
      <c r="O556" s="236">
        <v>0</v>
      </c>
      <c r="P556" s="236">
        <v>0</v>
      </c>
      <c r="Q556" s="236">
        <v>0</v>
      </c>
      <c r="R556" s="235" t="e">
        <f>SUM(#REF!-Q556)</f>
        <v>#REF!</v>
      </c>
      <c r="S556" s="236">
        <v>0</v>
      </c>
      <c r="T556" s="235">
        <f t="shared" si="115"/>
        <v>0</v>
      </c>
      <c r="U556" s="236">
        <v>0</v>
      </c>
      <c r="V556" s="235">
        <f t="shared" si="126"/>
        <v>0</v>
      </c>
      <c r="W556" s="236">
        <v>0</v>
      </c>
      <c r="X556" s="235" t="e">
        <f>SUM(#REF!-W556)</f>
        <v>#REF!</v>
      </c>
      <c r="Y556" s="236">
        <v>0</v>
      </c>
      <c r="Z556" s="235">
        <f t="shared" si="122"/>
        <v>0</v>
      </c>
      <c r="AA556" s="236">
        <v>0</v>
      </c>
      <c r="AB556" s="236">
        <v>0</v>
      </c>
      <c r="AC556" s="200">
        <v>0</v>
      </c>
      <c r="AD556" s="351">
        <v>0</v>
      </c>
      <c r="AE556" s="349"/>
    </row>
    <row r="557" spans="1:31" ht="25.5" hidden="1">
      <c r="A557" s="49" t="s">
        <v>339</v>
      </c>
      <c r="B557" s="258"/>
      <c r="C557" s="72"/>
      <c r="D557" s="72" t="s">
        <v>340</v>
      </c>
      <c r="E557" s="257"/>
      <c r="F557" s="257"/>
      <c r="G557" s="37">
        <f>G558</f>
        <v>0</v>
      </c>
      <c r="H557" s="36">
        <f t="shared" si="113"/>
        <v>0</v>
      </c>
      <c r="I557" s="37">
        <f>I558</f>
        <v>0</v>
      </c>
      <c r="J557" s="36">
        <f t="shared" si="120"/>
        <v>0</v>
      </c>
      <c r="K557" s="37">
        <f>K558</f>
        <v>0</v>
      </c>
      <c r="L557" s="36">
        <f t="shared" si="116"/>
        <v>0</v>
      </c>
      <c r="M557" s="236">
        <f>M558</f>
        <v>0</v>
      </c>
      <c r="N557" s="235">
        <f t="shared" si="117"/>
        <v>0</v>
      </c>
      <c r="O557" s="236">
        <f>O558</f>
        <v>0</v>
      </c>
      <c r="P557" s="236">
        <f>P558</f>
        <v>0</v>
      </c>
      <c r="Q557" s="236">
        <f>Q558</f>
        <v>0</v>
      </c>
      <c r="R557" s="235" t="e">
        <f>SUM(#REF!-Q557)</f>
        <v>#REF!</v>
      </c>
      <c r="S557" s="236">
        <f>S558</f>
        <v>0</v>
      </c>
      <c r="T557" s="235">
        <f t="shared" ref="T557:T623" si="127">SUM(U557-S557)</f>
        <v>0</v>
      </c>
      <c r="U557" s="236">
        <f>U558</f>
        <v>0</v>
      </c>
      <c r="V557" s="235">
        <f t="shared" si="126"/>
        <v>0</v>
      </c>
      <c r="W557" s="236">
        <f>W558</f>
        <v>0</v>
      </c>
      <c r="X557" s="235" t="e">
        <f>SUM(#REF!-W557)</f>
        <v>#REF!</v>
      </c>
      <c r="Y557" s="236">
        <f>Y558</f>
        <v>0</v>
      </c>
      <c r="Z557" s="235">
        <f t="shared" si="122"/>
        <v>0</v>
      </c>
      <c r="AA557" s="236">
        <f>AA558</f>
        <v>0</v>
      </c>
      <c r="AB557" s="236">
        <f>AB558</f>
        <v>0</v>
      </c>
      <c r="AC557" s="200">
        <f>AC558</f>
        <v>0</v>
      </c>
      <c r="AD557" s="351">
        <f>AD558</f>
        <v>0</v>
      </c>
      <c r="AE557" s="349"/>
    </row>
    <row r="558" spans="1:31" ht="25.5" hidden="1">
      <c r="A558" s="32" t="s">
        <v>341</v>
      </c>
      <c r="B558" s="258"/>
      <c r="C558" s="72"/>
      <c r="D558" s="72" t="s">
        <v>342</v>
      </c>
      <c r="E558" s="257"/>
      <c r="F558" s="257"/>
      <c r="G558" s="37">
        <v>0</v>
      </c>
      <c r="H558" s="36">
        <f t="shared" si="113"/>
        <v>0</v>
      </c>
      <c r="I558" s="37">
        <v>0</v>
      </c>
      <c r="J558" s="36">
        <f t="shared" si="120"/>
        <v>0</v>
      </c>
      <c r="K558" s="37">
        <v>0</v>
      </c>
      <c r="L558" s="36">
        <f t="shared" si="116"/>
        <v>0</v>
      </c>
      <c r="M558" s="236">
        <v>0</v>
      </c>
      <c r="N558" s="235">
        <f t="shared" si="117"/>
        <v>0</v>
      </c>
      <c r="O558" s="236">
        <v>0</v>
      </c>
      <c r="P558" s="236">
        <v>0</v>
      </c>
      <c r="Q558" s="236">
        <v>0</v>
      </c>
      <c r="R558" s="235" t="e">
        <f>SUM(#REF!-Q558)</f>
        <v>#REF!</v>
      </c>
      <c r="S558" s="236">
        <v>0</v>
      </c>
      <c r="T558" s="235">
        <f t="shared" si="127"/>
        <v>0</v>
      </c>
      <c r="U558" s="236">
        <v>0</v>
      </c>
      <c r="V558" s="235">
        <f t="shared" si="126"/>
        <v>0</v>
      </c>
      <c r="W558" s="236">
        <v>0</v>
      </c>
      <c r="X558" s="235" t="e">
        <f>SUM(#REF!-W558)</f>
        <v>#REF!</v>
      </c>
      <c r="Y558" s="236">
        <v>0</v>
      </c>
      <c r="Z558" s="235">
        <f t="shared" si="122"/>
        <v>0</v>
      </c>
      <c r="AA558" s="236">
        <v>0</v>
      </c>
      <c r="AB558" s="236">
        <v>0</v>
      </c>
      <c r="AC558" s="200">
        <v>0</v>
      </c>
      <c r="AD558" s="351">
        <v>0</v>
      </c>
      <c r="AE558" s="349"/>
    </row>
    <row r="559" spans="1:31" hidden="1">
      <c r="A559" s="49" t="s">
        <v>354</v>
      </c>
      <c r="B559" s="258"/>
      <c r="C559" s="72"/>
      <c r="D559" s="72" t="s">
        <v>355</v>
      </c>
      <c r="E559" s="257"/>
      <c r="F559" s="257"/>
      <c r="G559" s="37">
        <v>0</v>
      </c>
      <c r="H559" s="36">
        <f t="shared" si="113"/>
        <v>0</v>
      </c>
      <c r="I559" s="37">
        <v>0</v>
      </c>
      <c r="J559" s="36">
        <f t="shared" si="120"/>
        <v>0</v>
      </c>
      <c r="K559" s="37">
        <v>0</v>
      </c>
      <c r="L559" s="36">
        <f t="shared" si="116"/>
        <v>0</v>
      </c>
      <c r="M559" s="236">
        <v>0</v>
      </c>
      <c r="N559" s="235">
        <f t="shared" si="117"/>
        <v>0</v>
      </c>
      <c r="O559" s="236">
        <v>0</v>
      </c>
      <c r="P559" s="236">
        <v>0</v>
      </c>
      <c r="Q559" s="236">
        <v>0</v>
      </c>
      <c r="R559" s="235" t="e">
        <f>SUM(#REF!-Q559)</f>
        <v>#REF!</v>
      </c>
      <c r="S559" s="236">
        <v>0</v>
      </c>
      <c r="T559" s="235">
        <f t="shared" si="127"/>
        <v>0</v>
      </c>
      <c r="U559" s="236">
        <v>0</v>
      </c>
      <c r="V559" s="235">
        <f t="shared" si="126"/>
        <v>0</v>
      </c>
      <c r="W559" s="236">
        <v>0</v>
      </c>
      <c r="X559" s="235" t="e">
        <f>SUM(#REF!-W559)</f>
        <v>#REF!</v>
      </c>
      <c r="Y559" s="236">
        <v>0</v>
      </c>
      <c r="Z559" s="235">
        <f t="shared" si="122"/>
        <v>0</v>
      </c>
      <c r="AA559" s="236">
        <v>0</v>
      </c>
      <c r="AB559" s="236">
        <v>0</v>
      </c>
      <c r="AC559" s="200">
        <v>0</v>
      </c>
      <c r="AD559" s="351">
        <v>0</v>
      </c>
      <c r="AE559" s="349"/>
    </row>
    <row r="560" spans="1:31" hidden="1">
      <c r="A560" s="32" t="s">
        <v>356</v>
      </c>
      <c r="B560" s="258"/>
      <c r="C560" s="72"/>
      <c r="D560" s="72" t="s">
        <v>0</v>
      </c>
      <c r="E560" s="257"/>
      <c r="F560" s="257"/>
      <c r="G560" s="37">
        <v>0</v>
      </c>
      <c r="H560" s="36">
        <f t="shared" si="113"/>
        <v>0</v>
      </c>
      <c r="I560" s="37">
        <v>0</v>
      </c>
      <c r="J560" s="36">
        <f t="shared" si="120"/>
        <v>0</v>
      </c>
      <c r="K560" s="37">
        <v>0</v>
      </c>
      <c r="L560" s="36">
        <f t="shared" si="116"/>
        <v>0</v>
      </c>
      <c r="M560" s="236">
        <v>0</v>
      </c>
      <c r="N560" s="235">
        <f t="shared" si="117"/>
        <v>0</v>
      </c>
      <c r="O560" s="236">
        <v>0</v>
      </c>
      <c r="P560" s="236">
        <v>0</v>
      </c>
      <c r="Q560" s="236">
        <v>0</v>
      </c>
      <c r="R560" s="235" t="e">
        <f>SUM(#REF!-Q560)</f>
        <v>#REF!</v>
      </c>
      <c r="S560" s="236">
        <v>0</v>
      </c>
      <c r="T560" s="235">
        <f t="shared" si="127"/>
        <v>0</v>
      </c>
      <c r="U560" s="236">
        <v>0</v>
      </c>
      <c r="V560" s="235">
        <f t="shared" si="126"/>
        <v>0</v>
      </c>
      <c r="W560" s="236">
        <v>0</v>
      </c>
      <c r="X560" s="235" t="e">
        <f>SUM(#REF!-W560)</f>
        <v>#REF!</v>
      </c>
      <c r="Y560" s="236">
        <v>0</v>
      </c>
      <c r="Z560" s="235">
        <f t="shared" si="122"/>
        <v>0</v>
      </c>
      <c r="AA560" s="236">
        <v>0</v>
      </c>
      <c r="AB560" s="236">
        <v>0</v>
      </c>
      <c r="AC560" s="200">
        <v>0</v>
      </c>
      <c r="AD560" s="351">
        <v>0</v>
      </c>
      <c r="AE560" s="349"/>
    </row>
    <row r="561" spans="1:7863" ht="25.5">
      <c r="A561" s="39" t="s">
        <v>616</v>
      </c>
      <c r="B561" s="321"/>
      <c r="C561" s="246" t="s">
        <v>482</v>
      </c>
      <c r="D561" s="321" t="s">
        <v>455</v>
      </c>
      <c r="E561" s="250" t="s">
        <v>482</v>
      </c>
      <c r="F561" s="321" t="s">
        <v>455</v>
      </c>
      <c r="G561" s="66">
        <f>SUM(G562)</f>
        <v>25562.2</v>
      </c>
      <c r="H561" s="36">
        <f t="shared" si="113"/>
        <v>0</v>
      </c>
      <c r="I561" s="66">
        <f>SUM(I562)</f>
        <v>25562.2</v>
      </c>
      <c r="J561" s="36">
        <f t="shared" si="120"/>
        <v>0</v>
      </c>
      <c r="K561" s="66">
        <f>SUM(K562)</f>
        <v>25562.2</v>
      </c>
      <c r="L561" s="36">
        <f t="shared" si="116"/>
        <v>-11794</v>
      </c>
      <c r="M561" s="251">
        <f>SUM(M562)</f>
        <v>13768.2</v>
      </c>
      <c r="N561" s="235">
        <f t="shared" si="117"/>
        <v>0</v>
      </c>
      <c r="O561" s="251">
        <f>SUM(O562)</f>
        <v>13768.2</v>
      </c>
      <c r="P561" s="251">
        <f>SUM(P562)</f>
        <v>0</v>
      </c>
      <c r="Q561" s="251">
        <f>SUM(Q562)</f>
        <v>13768.2</v>
      </c>
      <c r="R561" s="235" t="e">
        <f>SUM(#REF!-Q561)</f>
        <v>#REF!</v>
      </c>
      <c r="S561" s="251">
        <f>SUM(S562)</f>
        <v>13768.2</v>
      </c>
      <c r="T561" s="235">
        <f t="shared" si="127"/>
        <v>0</v>
      </c>
      <c r="U561" s="251">
        <f>SUM(U562)</f>
        <v>13768.2</v>
      </c>
      <c r="V561" s="235">
        <f t="shared" si="126"/>
        <v>-2000</v>
      </c>
      <c r="W561" s="251">
        <f>SUM(W562)</f>
        <v>11768.2</v>
      </c>
      <c r="X561" s="235" t="e">
        <f>SUM(#REF!-W561)</f>
        <v>#REF!</v>
      </c>
      <c r="Y561" s="251">
        <f>SUM(Y562)</f>
        <v>11768.2</v>
      </c>
      <c r="Z561" s="235">
        <f t="shared" si="122"/>
        <v>0</v>
      </c>
      <c r="AA561" s="251">
        <f>SUM(AA562)</f>
        <v>11768.2</v>
      </c>
      <c r="AB561" s="251">
        <f>SUM(AB562)</f>
        <v>0</v>
      </c>
      <c r="AC561" s="66">
        <f>SUM(AC562)</f>
        <v>10940</v>
      </c>
      <c r="AD561" s="66">
        <f>SUM(AD562)</f>
        <v>9522.7999999999993</v>
      </c>
      <c r="AE561" s="349">
        <f t="shared" si="125"/>
        <v>87.045703839122481</v>
      </c>
      <c r="AF561" s="34"/>
      <c r="AG561" s="34"/>
      <c r="AH561" s="34"/>
      <c r="AI561" s="34"/>
      <c r="AJ561" s="34"/>
      <c r="AK561" s="34"/>
      <c r="AL561" s="34"/>
      <c r="AM561" s="34"/>
      <c r="AN561" s="34"/>
      <c r="AO561" s="34"/>
      <c r="AP561" s="34"/>
      <c r="AQ561" s="34"/>
      <c r="AR561" s="34"/>
      <c r="AS561" s="34"/>
      <c r="AT561" s="34"/>
      <c r="AU561" s="34"/>
      <c r="AV561" s="34"/>
      <c r="AW561" s="34"/>
      <c r="AX561" s="34"/>
      <c r="AY561" s="34"/>
      <c r="AZ561" s="34"/>
      <c r="BA561" s="34"/>
      <c r="BB561" s="34"/>
      <c r="BC561" s="34"/>
      <c r="BD561" s="34"/>
      <c r="BE561" s="34"/>
      <c r="BF561" s="34"/>
      <c r="BG561" s="34"/>
      <c r="BH561" s="34"/>
      <c r="BI561" s="34"/>
      <c r="BJ561" s="34"/>
      <c r="BK561" s="34"/>
      <c r="BL561" s="34"/>
      <c r="BM561" s="34"/>
      <c r="BN561" s="34"/>
      <c r="BO561" s="34"/>
      <c r="BP561" s="34"/>
      <c r="BQ561" s="34"/>
      <c r="BR561" s="34"/>
      <c r="BS561" s="34"/>
      <c r="BT561" s="34"/>
      <c r="BU561" s="34"/>
      <c r="BV561" s="34"/>
      <c r="BW561" s="34"/>
      <c r="BX561" s="34"/>
      <c r="BY561" s="34"/>
      <c r="BZ561" s="34"/>
      <c r="CA561" s="34"/>
      <c r="CB561" s="34"/>
      <c r="CC561" s="34"/>
      <c r="CD561" s="34"/>
      <c r="CE561" s="34"/>
      <c r="CF561" s="34"/>
      <c r="CG561" s="34"/>
      <c r="CH561" s="34"/>
      <c r="CI561" s="34"/>
      <c r="CJ561" s="34"/>
      <c r="CK561" s="34"/>
      <c r="CL561" s="34"/>
      <c r="CM561" s="34"/>
      <c r="CN561" s="34"/>
      <c r="CO561" s="34"/>
      <c r="CP561" s="34"/>
      <c r="CQ561" s="34"/>
      <c r="CR561" s="34"/>
      <c r="CS561" s="34"/>
      <c r="CT561" s="34"/>
      <c r="CU561" s="34"/>
      <c r="CV561" s="34"/>
      <c r="CW561" s="34"/>
      <c r="CX561" s="34"/>
      <c r="CY561" s="34"/>
      <c r="CZ561" s="34"/>
      <c r="DA561" s="34"/>
      <c r="DB561" s="34"/>
      <c r="DC561" s="34"/>
      <c r="DD561" s="34"/>
      <c r="DE561" s="34"/>
      <c r="DF561" s="34"/>
      <c r="DG561" s="34"/>
      <c r="DH561" s="34"/>
      <c r="DI561" s="34"/>
      <c r="DJ561" s="34"/>
      <c r="DK561" s="34"/>
      <c r="DL561" s="34"/>
      <c r="DM561" s="34"/>
      <c r="DN561" s="34"/>
      <c r="DO561" s="34"/>
      <c r="DP561" s="34"/>
      <c r="DQ561" s="34"/>
      <c r="DR561" s="34"/>
      <c r="DS561" s="34"/>
      <c r="DT561" s="34"/>
      <c r="DU561" s="34"/>
      <c r="DV561" s="34"/>
      <c r="DW561" s="34"/>
      <c r="DX561" s="34"/>
      <c r="DY561" s="34"/>
      <c r="DZ561" s="34"/>
      <c r="EA561" s="34"/>
      <c r="EB561" s="34"/>
      <c r="EC561" s="34"/>
      <c r="ED561" s="34"/>
      <c r="EE561" s="34"/>
      <c r="EF561" s="34"/>
      <c r="EG561" s="34"/>
      <c r="EH561" s="34"/>
      <c r="EI561" s="34"/>
      <c r="EJ561" s="34"/>
      <c r="EK561" s="34"/>
      <c r="EL561" s="34"/>
      <c r="EM561" s="34"/>
      <c r="EN561" s="34"/>
      <c r="EO561" s="34"/>
      <c r="EP561" s="34"/>
      <c r="EQ561" s="34"/>
      <c r="ER561" s="34"/>
      <c r="ES561" s="34"/>
      <c r="ET561" s="34"/>
      <c r="EU561" s="34"/>
      <c r="EV561" s="34"/>
      <c r="EW561" s="34"/>
      <c r="EX561" s="34"/>
      <c r="EY561" s="34"/>
      <c r="EZ561" s="34"/>
      <c r="FA561" s="34"/>
      <c r="FB561" s="34"/>
      <c r="FC561" s="34"/>
      <c r="FD561" s="34"/>
      <c r="FE561" s="34"/>
      <c r="FF561" s="34"/>
      <c r="FG561" s="34"/>
      <c r="FH561" s="34"/>
      <c r="FI561" s="34"/>
      <c r="FJ561" s="34"/>
      <c r="FK561" s="34"/>
      <c r="FL561" s="34"/>
      <c r="FM561" s="34"/>
      <c r="FN561" s="34"/>
      <c r="FO561" s="34"/>
      <c r="FP561" s="34"/>
      <c r="FQ561" s="34"/>
      <c r="FR561" s="34"/>
      <c r="FS561" s="34"/>
      <c r="FT561" s="34"/>
      <c r="FU561" s="34"/>
      <c r="FV561" s="34"/>
      <c r="FW561" s="34"/>
      <c r="FX561" s="34"/>
      <c r="FY561" s="34"/>
      <c r="FZ561" s="34"/>
      <c r="GA561" s="34"/>
      <c r="GB561" s="34"/>
      <c r="GC561" s="34"/>
      <c r="GD561" s="34"/>
      <c r="GE561" s="34"/>
      <c r="GF561" s="34"/>
      <c r="GG561" s="34"/>
      <c r="GH561" s="34"/>
      <c r="GI561" s="34"/>
      <c r="GJ561" s="34"/>
      <c r="GK561" s="34"/>
      <c r="GL561" s="34"/>
      <c r="GM561" s="34"/>
      <c r="GN561" s="34"/>
      <c r="GO561" s="34"/>
      <c r="GP561" s="34"/>
      <c r="GQ561" s="34"/>
      <c r="GR561" s="34"/>
      <c r="GS561" s="34"/>
      <c r="GT561" s="34"/>
      <c r="GU561" s="34"/>
      <c r="GV561" s="34"/>
      <c r="GW561" s="34"/>
      <c r="GX561" s="34"/>
      <c r="GY561" s="34"/>
      <c r="GZ561" s="34"/>
      <c r="HA561" s="34"/>
      <c r="HB561" s="34"/>
      <c r="HC561" s="34"/>
      <c r="HD561" s="34"/>
      <c r="HE561" s="34"/>
      <c r="HF561" s="34"/>
      <c r="HG561" s="34"/>
      <c r="HH561" s="34"/>
      <c r="HI561" s="34"/>
      <c r="HJ561" s="34"/>
      <c r="HK561" s="34"/>
      <c r="HL561" s="34"/>
      <c r="HM561" s="34"/>
      <c r="HN561" s="34"/>
      <c r="HO561" s="34"/>
      <c r="HP561" s="34"/>
      <c r="HQ561" s="34"/>
      <c r="HR561" s="34"/>
      <c r="HS561" s="34"/>
      <c r="HT561" s="34"/>
      <c r="HU561" s="34"/>
      <c r="HV561" s="34"/>
      <c r="HW561" s="34"/>
      <c r="HX561" s="34"/>
      <c r="HY561" s="34"/>
      <c r="HZ561" s="34"/>
      <c r="IA561" s="34"/>
      <c r="IB561" s="34"/>
      <c r="IC561" s="34"/>
      <c r="ID561" s="34"/>
      <c r="IE561" s="34"/>
      <c r="IF561" s="34"/>
      <c r="IG561" s="34"/>
      <c r="IH561" s="34"/>
      <c r="II561" s="34"/>
      <c r="IJ561" s="34"/>
      <c r="IK561" s="34"/>
      <c r="IL561" s="34"/>
      <c r="IM561" s="34"/>
      <c r="IN561" s="34"/>
      <c r="IO561" s="34"/>
      <c r="IP561" s="34"/>
      <c r="IQ561" s="34"/>
      <c r="IR561" s="34"/>
      <c r="IS561" s="34"/>
      <c r="IT561" s="34"/>
      <c r="IU561" s="34"/>
      <c r="IV561" s="34"/>
      <c r="IW561" s="34"/>
      <c r="IX561" s="34"/>
      <c r="IY561" s="34"/>
      <c r="IZ561" s="34"/>
      <c r="JA561" s="34"/>
      <c r="JB561" s="34"/>
      <c r="JC561" s="34"/>
      <c r="JD561" s="34"/>
      <c r="JE561" s="34"/>
      <c r="JF561" s="34"/>
      <c r="JG561" s="34"/>
      <c r="JH561" s="34"/>
      <c r="JI561" s="34"/>
      <c r="JJ561" s="34"/>
      <c r="JK561" s="34"/>
      <c r="JL561" s="34"/>
      <c r="JM561" s="34"/>
      <c r="JN561" s="34"/>
      <c r="JO561" s="34"/>
      <c r="JP561" s="34"/>
      <c r="JQ561" s="34"/>
      <c r="JR561" s="34"/>
      <c r="JS561" s="34"/>
      <c r="JT561" s="34"/>
      <c r="JU561" s="34"/>
      <c r="JV561" s="34"/>
      <c r="JW561" s="34"/>
      <c r="JX561" s="34"/>
      <c r="JY561" s="34"/>
      <c r="JZ561" s="34"/>
      <c r="KA561" s="34"/>
      <c r="KB561" s="34"/>
      <c r="KC561" s="34"/>
      <c r="KD561" s="34"/>
      <c r="KE561" s="34"/>
      <c r="KF561" s="34"/>
      <c r="KG561" s="34"/>
      <c r="KH561" s="34"/>
      <c r="KI561" s="34"/>
      <c r="KJ561" s="34"/>
      <c r="KK561" s="34"/>
      <c r="KL561" s="34"/>
      <c r="KM561" s="34"/>
      <c r="KN561" s="34"/>
      <c r="KO561" s="34"/>
      <c r="KP561" s="34"/>
      <c r="KQ561" s="34"/>
      <c r="KR561" s="34"/>
      <c r="KS561" s="34"/>
      <c r="KT561" s="34"/>
      <c r="KU561" s="34"/>
      <c r="KV561" s="34"/>
      <c r="KW561" s="34"/>
      <c r="KX561" s="34"/>
      <c r="KY561" s="34"/>
      <c r="KZ561" s="34"/>
      <c r="LA561" s="34"/>
      <c r="LB561" s="34"/>
      <c r="LC561" s="34"/>
      <c r="LD561" s="34"/>
      <c r="LE561" s="34"/>
      <c r="LF561" s="34"/>
      <c r="LG561" s="34"/>
      <c r="LH561" s="34"/>
      <c r="LI561" s="34"/>
      <c r="LJ561" s="34"/>
      <c r="LK561" s="34"/>
      <c r="LL561" s="34"/>
      <c r="LM561" s="34"/>
      <c r="LN561" s="34"/>
      <c r="LO561" s="34"/>
      <c r="LP561" s="34"/>
      <c r="LQ561" s="34"/>
      <c r="LR561" s="34"/>
      <c r="LS561" s="34"/>
      <c r="LT561" s="34"/>
      <c r="LU561" s="34"/>
      <c r="LV561" s="34"/>
      <c r="LW561" s="34"/>
      <c r="LX561" s="34"/>
      <c r="LY561" s="34"/>
      <c r="LZ561" s="34"/>
      <c r="MA561" s="34"/>
      <c r="MB561" s="34"/>
      <c r="MC561" s="34"/>
      <c r="MD561" s="34"/>
      <c r="ME561" s="34"/>
      <c r="MF561" s="34"/>
      <c r="MG561" s="34"/>
      <c r="MH561" s="34"/>
      <c r="MI561" s="34"/>
      <c r="MJ561" s="34"/>
      <c r="MK561" s="34"/>
      <c r="ML561" s="34"/>
      <c r="MM561" s="34"/>
      <c r="MN561" s="34"/>
      <c r="MO561" s="34"/>
      <c r="MP561" s="34"/>
      <c r="MQ561" s="34"/>
      <c r="MR561" s="34"/>
      <c r="MS561" s="34"/>
      <c r="MT561" s="34"/>
      <c r="MU561" s="34"/>
      <c r="MV561" s="34"/>
      <c r="MW561" s="34"/>
      <c r="MX561" s="34"/>
      <c r="MY561" s="34"/>
      <c r="MZ561" s="34"/>
      <c r="NA561" s="34"/>
      <c r="NB561" s="34"/>
      <c r="NC561" s="34"/>
      <c r="ND561" s="34"/>
      <c r="NE561" s="34"/>
      <c r="NF561" s="34"/>
      <c r="NG561" s="34"/>
      <c r="NH561" s="34"/>
      <c r="NI561" s="34"/>
      <c r="NJ561" s="34"/>
      <c r="NK561" s="34"/>
      <c r="NL561" s="34"/>
      <c r="NM561" s="34"/>
      <c r="NN561" s="34"/>
      <c r="NO561" s="34"/>
      <c r="NP561" s="34"/>
      <c r="NQ561" s="34"/>
      <c r="NR561" s="34"/>
      <c r="NS561" s="34"/>
      <c r="NT561" s="34"/>
      <c r="NU561" s="34"/>
      <c r="NV561" s="34"/>
      <c r="NW561" s="34"/>
      <c r="NX561" s="34"/>
      <c r="NY561" s="34"/>
      <c r="NZ561" s="34"/>
      <c r="OA561" s="34"/>
      <c r="OB561" s="34"/>
      <c r="OC561" s="34"/>
      <c r="OD561" s="34"/>
      <c r="OE561" s="34"/>
      <c r="OF561" s="34"/>
      <c r="OG561" s="34"/>
      <c r="OH561" s="34"/>
      <c r="OI561" s="34"/>
      <c r="OJ561" s="34"/>
      <c r="OK561" s="34"/>
      <c r="OL561" s="34"/>
      <c r="OM561" s="34"/>
      <c r="ON561" s="34"/>
      <c r="OO561" s="34"/>
      <c r="OP561" s="34"/>
      <c r="OQ561" s="34"/>
      <c r="OR561" s="34"/>
      <c r="OS561" s="34"/>
      <c r="OT561" s="34"/>
      <c r="OU561" s="34"/>
      <c r="OV561" s="34"/>
      <c r="OW561" s="34"/>
      <c r="OX561" s="34"/>
      <c r="OY561" s="34"/>
      <c r="OZ561" s="34"/>
      <c r="PA561" s="34"/>
      <c r="PB561" s="34"/>
      <c r="PC561" s="34"/>
      <c r="PD561" s="34"/>
      <c r="PE561" s="34"/>
      <c r="PF561" s="34"/>
      <c r="PG561" s="34"/>
      <c r="PH561" s="34"/>
      <c r="PI561" s="34"/>
      <c r="PJ561" s="34"/>
      <c r="PK561" s="34"/>
      <c r="PL561" s="34"/>
      <c r="PM561" s="34"/>
      <c r="PN561" s="34"/>
      <c r="PO561" s="34"/>
      <c r="PP561" s="34"/>
      <c r="PQ561" s="34"/>
      <c r="PR561" s="34"/>
      <c r="PS561" s="34"/>
      <c r="PT561" s="34"/>
      <c r="PU561" s="34"/>
      <c r="PV561" s="34"/>
      <c r="PW561" s="34"/>
      <c r="PX561" s="34"/>
      <c r="PY561" s="34"/>
      <c r="PZ561" s="34"/>
      <c r="QA561" s="34"/>
      <c r="QB561" s="34"/>
      <c r="QC561" s="34"/>
      <c r="QD561" s="34"/>
      <c r="QE561" s="34"/>
      <c r="QF561" s="34"/>
      <c r="QG561" s="34"/>
      <c r="QH561" s="34"/>
      <c r="QI561" s="34"/>
      <c r="QJ561" s="34"/>
      <c r="QK561" s="34"/>
      <c r="QL561" s="34"/>
      <c r="QM561" s="34"/>
      <c r="QN561" s="34"/>
      <c r="QO561" s="34"/>
      <c r="QP561" s="34"/>
      <c r="QQ561" s="34"/>
      <c r="QR561" s="34"/>
      <c r="QS561" s="34"/>
      <c r="QT561" s="34"/>
      <c r="QU561" s="34"/>
      <c r="QV561" s="34"/>
      <c r="QW561" s="34"/>
      <c r="QX561" s="34"/>
      <c r="QY561" s="34"/>
      <c r="QZ561" s="34"/>
      <c r="RA561" s="34"/>
      <c r="RB561" s="34"/>
      <c r="RC561" s="34"/>
      <c r="RD561" s="34"/>
      <c r="RE561" s="34"/>
      <c r="RF561" s="34"/>
      <c r="RG561" s="34"/>
      <c r="RH561" s="34"/>
      <c r="RI561" s="34"/>
      <c r="RJ561" s="34"/>
      <c r="RK561" s="34"/>
      <c r="RL561" s="34"/>
      <c r="RM561" s="34"/>
      <c r="RN561" s="34"/>
      <c r="RO561" s="34"/>
      <c r="RP561" s="34"/>
      <c r="RQ561" s="34"/>
      <c r="RR561" s="34"/>
      <c r="RS561" s="34"/>
      <c r="RT561" s="34"/>
      <c r="RU561" s="34"/>
      <c r="RV561" s="34"/>
      <c r="RW561" s="34"/>
      <c r="RX561" s="34"/>
      <c r="RY561" s="34"/>
      <c r="RZ561" s="34"/>
      <c r="SA561" s="34"/>
      <c r="SB561" s="34"/>
      <c r="SC561" s="34"/>
      <c r="SD561" s="34"/>
      <c r="SE561" s="34"/>
      <c r="SF561" s="34"/>
      <c r="SG561" s="34"/>
      <c r="SH561" s="34"/>
      <c r="SI561" s="34"/>
      <c r="SJ561" s="34"/>
      <c r="SK561" s="34"/>
      <c r="SL561" s="34"/>
      <c r="SM561" s="34"/>
      <c r="SN561" s="34"/>
      <c r="SO561" s="34"/>
      <c r="SP561" s="34"/>
      <c r="SQ561" s="34"/>
      <c r="SR561" s="34"/>
      <c r="SS561" s="34"/>
      <c r="ST561" s="34"/>
      <c r="SU561" s="34"/>
      <c r="SV561" s="34"/>
      <c r="SW561" s="34"/>
      <c r="SX561" s="34"/>
      <c r="SY561" s="34"/>
      <c r="SZ561" s="34"/>
      <c r="TA561" s="34"/>
      <c r="TB561" s="34"/>
      <c r="TC561" s="34"/>
      <c r="TD561" s="34"/>
      <c r="TE561" s="34"/>
      <c r="TF561" s="34"/>
      <c r="TG561" s="34"/>
      <c r="TH561" s="34"/>
      <c r="TI561" s="34"/>
      <c r="TJ561" s="34"/>
      <c r="TK561" s="34"/>
      <c r="TL561" s="34"/>
      <c r="TM561" s="34"/>
      <c r="TN561" s="34"/>
      <c r="TO561" s="34"/>
      <c r="TP561" s="34"/>
      <c r="TQ561" s="34"/>
      <c r="TR561" s="34"/>
      <c r="TS561" s="34"/>
      <c r="TT561" s="34"/>
      <c r="TU561" s="34"/>
      <c r="TV561" s="34"/>
      <c r="TW561" s="34"/>
      <c r="TX561" s="34"/>
      <c r="TY561" s="34"/>
      <c r="TZ561" s="34"/>
      <c r="UA561" s="34"/>
      <c r="UB561" s="34"/>
      <c r="UC561" s="34"/>
      <c r="UD561" s="34"/>
      <c r="UE561" s="34"/>
      <c r="UF561" s="34"/>
      <c r="UG561" s="34"/>
      <c r="UH561" s="34"/>
      <c r="UI561" s="34"/>
      <c r="UJ561" s="34"/>
      <c r="UK561" s="34"/>
      <c r="UL561" s="34"/>
      <c r="UM561" s="34"/>
      <c r="UN561" s="34"/>
      <c r="UO561" s="34"/>
      <c r="UP561" s="34"/>
      <c r="UQ561" s="34"/>
      <c r="UR561" s="34"/>
      <c r="US561" s="34"/>
      <c r="UT561" s="34"/>
      <c r="UU561" s="34"/>
      <c r="UV561" s="34"/>
      <c r="UW561" s="34"/>
      <c r="UX561" s="34"/>
      <c r="UY561" s="34"/>
      <c r="UZ561" s="34"/>
      <c r="VA561" s="34"/>
      <c r="VB561" s="34"/>
      <c r="VC561" s="34"/>
      <c r="VD561" s="34"/>
      <c r="VE561" s="34"/>
      <c r="VF561" s="34"/>
      <c r="VG561" s="34"/>
      <c r="VH561" s="34"/>
      <c r="VI561" s="34"/>
      <c r="VJ561" s="34"/>
      <c r="VK561" s="34"/>
      <c r="VL561" s="34"/>
      <c r="VM561" s="34"/>
      <c r="VN561" s="34"/>
      <c r="VO561" s="34"/>
      <c r="VP561" s="34"/>
      <c r="VQ561" s="34"/>
      <c r="VR561" s="34"/>
      <c r="VS561" s="34"/>
      <c r="VT561" s="34"/>
      <c r="VU561" s="34"/>
      <c r="VV561" s="34"/>
      <c r="VW561" s="34"/>
      <c r="VX561" s="34"/>
      <c r="VY561" s="34"/>
      <c r="VZ561" s="34"/>
      <c r="WA561" s="34"/>
      <c r="WB561" s="34"/>
      <c r="WC561" s="34"/>
      <c r="WD561" s="34"/>
      <c r="WE561" s="34"/>
      <c r="WF561" s="34"/>
      <c r="WG561" s="34"/>
      <c r="WH561" s="34"/>
      <c r="WI561" s="34"/>
      <c r="WJ561" s="34"/>
      <c r="WK561" s="34"/>
      <c r="WL561" s="34"/>
      <c r="WM561" s="34"/>
      <c r="WN561" s="34"/>
      <c r="WO561" s="34"/>
      <c r="WP561" s="34"/>
      <c r="WQ561" s="34"/>
      <c r="WR561" s="34"/>
      <c r="WS561" s="34"/>
      <c r="WT561" s="34"/>
      <c r="WU561" s="34"/>
      <c r="WV561" s="34"/>
      <c r="WW561" s="34"/>
      <c r="WX561" s="34"/>
      <c r="WY561" s="34"/>
      <c r="WZ561" s="34"/>
      <c r="XA561" s="34"/>
      <c r="XB561" s="34"/>
      <c r="XC561" s="34"/>
      <c r="XD561" s="34"/>
      <c r="XE561" s="34"/>
      <c r="XF561" s="34"/>
      <c r="XG561" s="34"/>
      <c r="XH561" s="34"/>
      <c r="XI561" s="34"/>
      <c r="XJ561" s="34"/>
      <c r="XK561" s="34"/>
      <c r="XL561" s="34"/>
      <c r="XM561" s="34"/>
      <c r="XN561" s="34"/>
      <c r="XO561" s="34"/>
      <c r="XP561" s="34"/>
      <c r="XQ561" s="34"/>
      <c r="XR561" s="34"/>
      <c r="XS561" s="34"/>
      <c r="XT561" s="34"/>
      <c r="XU561" s="34"/>
      <c r="XV561" s="34"/>
      <c r="XW561" s="34"/>
      <c r="XX561" s="34"/>
      <c r="XY561" s="34"/>
      <c r="XZ561" s="34"/>
      <c r="YA561" s="34"/>
      <c r="YB561" s="34"/>
      <c r="YC561" s="34"/>
      <c r="YD561" s="34"/>
      <c r="YE561" s="34"/>
      <c r="YF561" s="34"/>
      <c r="YG561" s="34"/>
      <c r="YH561" s="34"/>
      <c r="YI561" s="34"/>
      <c r="YJ561" s="34"/>
      <c r="YK561" s="34"/>
      <c r="YL561" s="34"/>
      <c r="YM561" s="34"/>
      <c r="YN561" s="34"/>
      <c r="YO561" s="34"/>
      <c r="YP561" s="34"/>
      <c r="YQ561" s="34"/>
      <c r="YR561" s="34"/>
      <c r="YS561" s="34"/>
      <c r="YT561" s="34"/>
      <c r="YU561" s="34"/>
      <c r="YV561" s="34"/>
      <c r="YW561" s="34"/>
      <c r="YX561" s="34"/>
      <c r="YY561" s="34"/>
      <c r="YZ561" s="34"/>
      <c r="ZA561" s="34"/>
      <c r="ZB561" s="34"/>
      <c r="ZC561" s="34"/>
      <c r="ZD561" s="34"/>
      <c r="ZE561" s="34"/>
      <c r="ZF561" s="34"/>
      <c r="ZG561" s="34"/>
      <c r="ZH561" s="34"/>
      <c r="ZI561" s="34"/>
      <c r="ZJ561" s="34"/>
      <c r="ZK561" s="34"/>
      <c r="ZL561" s="34"/>
      <c r="ZM561" s="34"/>
      <c r="ZN561" s="34"/>
      <c r="ZO561" s="34"/>
      <c r="ZP561" s="34"/>
      <c r="ZQ561" s="34"/>
      <c r="ZR561" s="34"/>
      <c r="ZS561" s="34"/>
      <c r="ZT561" s="34"/>
      <c r="ZU561" s="34"/>
      <c r="ZV561" s="34"/>
      <c r="ZW561" s="34"/>
      <c r="ZX561" s="34"/>
      <c r="ZY561" s="34"/>
      <c r="ZZ561" s="34"/>
      <c r="AAA561" s="34"/>
      <c r="AAB561" s="34"/>
      <c r="AAC561" s="34"/>
      <c r="AAD561" s="34"/>
      <c r="AAE561" s="34"/>
      <c r="AAF561" s="34"/>
      <c r="AAG561" s="34"/>
      <c r="AAH561" s="34"/>
      <c r="AAI561" s="34"/>
      <c r="AAJ561" s="34"/>
      <c r="AAK561" s="34"/>
      <c r="AAL561" s="34"/>
      <c r="AAM561" s="34"/>
      <c r="AAN561" s="34"/>
      <c r="AAO561" s="34"/>
      <c r="AAP561" s="34"/>
      <c r="AAQ561" s="34"/>
      <c r="AAR561" s="34"/>
      <c r="AAS561" s="34"/>
      <c r="AAT561" s="34"/>
      <c r="AAU561" s="34"/>
      <c r="AAV561" s="34"/>
      <c r="AAW561" s="34"/>
      <c r="AAX561" s="34"/>
      <c r="AAY561" s="34"/>
      <c r="AAZ561" s="34"/>
      <c r="ABA561" s="34"/>
      <c r="ABB561" s="34"/>
      <c r="ABC561" s="34"/>
      <c r="ABD561" s="34"/>
      <c r="ABE561" s="34"/>
      <c r="ABF561" s="34"/>
      <c r="ABG561" s="34"/>
      <c r="ABH561" s="34"/>
      <c r="ABI561" s="34"/>
      <c r="ABJ561" s="34"/>
      <c r="ABK561" s="34"/>
      <c r="ABL561" s="34"/>
      <c r="ABM561" s="34"/>
      <c r="ABN561" s="34"/>
      <c r="ABO561" s="34"/>
      <c r="ABP561" s="34"/>
      <c r="ABQ561" s="34"/>
      <c r="ABR561" s="34"/>
      <c r="ABS561" s="34"/>
      <c r="ABT561" s="34"/>
      <c r="ABU561" s="34"/>
      <c r="ABV561" s="34"/>
      <c r="ABW561" s="34"/>
      <c r="ABX561" s="34"/>
      <c r="ABY561" s="34"/>
      <c r="ABZ561" s="34"/>
      <c r="ACA561" s="34"/>
      <c r="ACB561" s="34"/>
      <c r="ACC561" s="34"/>
      <c r="ACD561" s="34"/>
      <c r="ACE561" s="34"/>
      <c r="ACF561" s="34"/>
      <c r="ACG561" s="34"/>
      <c r="ACH561" s="34"/>
      <c r="ACI561" s="34"/>
      <c r="ACJ561" s="34"/>
      <c r="ACK561" s="34"/>
      <c r="ACL561" s="34"/>
      <c r="ACM561" s="34"/>
      <c r="ACN561" s="34"/>
      <c r="ACO561" s="34"/>
      <c r="ACP561" s="34"/>
      <c r="ACQ561" s="34"/>
      <c r="ACR561" s="34"/>
      <c r="ACS561" s="34"/>
      <c r="ACT561" s="34"/>
      <c r="ACU561" s="34"/>
      <c r="ACV561" s="34"/>
      <c r="ACW561" s="34"/>
      <c r="ACX561" s="34"/>
      <c r="ACY561" s="34"/>
      <c r="ACZ561" s="34"/>
      <c r="ADA561" s="34"/>
      <c r="ADB561" s="34"/>
      <c r="ADC561" s="34"/>
      <c r="ADD561" s="34"/>
      <c r="ADE561" s="34"/>
      <c r="ADF561" s="34"/>
      <c r="ADG561" s="34"/>
      <c r="ADH561" s="34"/>
      <c r="ADI561" s="34"/>
      <c r="ADJ561" s="34"/>
      <c r="ADK561" s="34"/>
      <c r="ADL561" s="34"/>
      <c r="ADM561" s="34"/>
      <c r="ADN561" s="34"/>
      <c r="ADO561" s="34"/>
      <c r="ADP561" s="34"/>
      <c r="ADQ561" s="34"/>
      <c r="ADR561" s="34"/>
      <c r="ADS561" s="34"/>
      <c r="ADT561" s="34"/>
      <c r="ADU561" s="34"/>
      <c r="ADV561" s="34"/>
      <c r="ADW561" s="34"/>
      <c r="ADX561" s="34"/>
      <c r="ADY561" s="34"/>
      <c r="ADZ561" s="34"/>
      <c r="AEA561" s="34"/>
      <c r="AEB561" s="34"/>
      <c r="AEC561" s="34"/>
      <c r="AED561" s="34"/>
      <c r="AEE561" s="34"/>
      <c r="AEF561" s="34"/>
      <c r="AEG561" s="34"/>
      <c r="AEH561" s="34"/>
      <c r="AEI561" s="34"/>
      <c r="AEJ561" s="34"/>
      <c r="AEK561" s="34"/>
      <c r="AEL561" s="34"/>
      <c r="AEM561" s="34"/>
      <c r="AEN561" s="34"/>
      <c r="AEO561" s="34"/>
      <c r="AEP561" s="34"/>
      <c r="AEQ561" s="34"/>
      <c r="AER561" s="34"/>
      <c r="AES561" s="34"/>
      <c r="AET561" s="34"/>
      <c r="AEU561" s="34"/>
      <c r="AEV561" s="34"/>
      <c r="AEW561" s="34"/>
      <c r="AEX561" s="34"/>
      <c r="AEY561" s="34"/>
      <c r="AEZ561" s="34"/>
      <c r="AFA561" s="34"/>
      <c r="AFB561" s="34"/>
      <c r="AFC561" s="34"/>
      <c r="AFD561" s="34"/>
      <c r="AFE561" s="34"/>
      <c r="AFF561" s="34"/>
      <c r="AFG561" s="34"/>
      <c r="AFH561" s="34"/>
      <c r="AFI561" s="34"/>
      <c r="AFJ561" s="34"/>
      <c r="AFK561" s="34"/>
      <c r="AFL561" s="34"/>
      <c r="AFM561" s="34"/>
      <c r="AFN561" s="34"/>
      <c r="AFO561" s="34"/>
      <c r="AFP561" s="34"/>
      <c r="AFQ561" s="34"/>
      <c r="AFR561" s="34"/>
      <c r="AFS561" s="34"/>
      <c r="AFT561" s="34"/>
      <c r="AFU561" s="34"/>
      <c r="AFV561" s="34"/>
      <c r="AFW561" s="34"/>
      <c r="AFX561" s="34"/>
      <c r="AFY561" s="34"/>
      <c r="AFZ561" s="34"/>
      <c r="AGA561" s="34"/>
      <c r="AGB561" s="34"/>
      <c r="AGC561" s="34"/>
      <c r="AGD561" s="34"/>
      <c r="AGE561" s="34"/>
      <c r="AGF561" s="34"/>
      <c r="AGG561" s="34"/>
      <c r="AGH561" s="34"/>
      <c r="AGI561" s="34"/>
      <c r="AGJ561" s="34"/>
      <c r="AGK561" s="34"/>
      <c r="AGL561" s="34"/>
      <c r="AGM561" s="34"/>
      <c r="AGN561" s="34"/>
      <c r="AGO561" s="34"/>
      <c r="AGP561" s="34"/>
      <c r="AGQ561" s="34"/>
      <c r="AGR561" s="34"/>
      <c r="AGS561" s="34"/>
      <c r="AGT561" s="34"/>
      <c r="AGU561" s="34"/>
      <c r="AGV561" s="34"/>
      <c r="AGW561" s="34"/>
      <c r="AGX561" s="34"/>
      <c r="AGY561" s="34"/>
      <c r="AGZ561" s="34"/>
      <c r="AHA561" s="34"/>
      <c r="AHB561" s="34"/>
      <c r="AHC561" s="34"/>
      <c r="AHD561" s="34"/>
      <c r="AHE561" s="34"/>
      <c r="AHF561" s="34"/>
      <c r="AHG561" s="34"/>
      <c r="AHH561" s="34"/>
      <c r="AHI561" s="34"/>
      <c r="AHJ561" s="34"/>
      <c r="AHK561" s="34"/>
      <c r="AHL561" s="34"/>
      <c r="AHM561" s="34"/>
      <c r="AHN561" s="34"/>
      <c r="AHO561" s="34"/>
      <c r="AHP561" s="34"/>
      <c r="AHQ561" s="34"/>
      <c r="AHR561" s="34"/>
      <c r="AHS561" s="34"/>
      <c r="AHT561" s="34"/>
      <c r="AHU561" s="34"/>
      <c r="AHV561" s="34"/>
      <c r="AHW561" s="34"/>
      <c r="AHX561" s="34"/>
      <c r="AHY561" s="34"/>
      <c r="AHZ561" s="34"/>
      <c r="AIA561" s="34"/>
      <c r="AIB561" s="34"/>
      <c r="AIC561" s="34"/>
      <c r="AID561" s="34"/>
      <c r="AIE561" s="34"/>
      <c r="AIF561" s="34"/>
      <c r="AIG561" s="34"/>
      <c r="AIH561" s="34"/>
      <c r="AII561" s="34"/>
      <c r="AIJ561" s="34"/>
      <c r="AIK561" s="34"/>
      <c r="AIL561" s="34"/>
      <c r="AIM561" s="34"/>
      <c r="AIN561" s="34"/>
      <c r="AIO561" s="34"/>
      <c r="AIP561" s="34"/>
      <c r="AIQ561" s="34"/>
      <c r="AIR561" s="34"/>
      <c r="AIS561" s="34"/>
      <c r="AIT561" s="34"/>
      <c r="AIU561" s="34"/>
      <c r="AIV561" s="34"/>
      <c r="AIW561" s="34"/>
      <c r="AIX561" s="34"/>
      <c r="AIY561" s="34"/>
      <c r="AIZ561" s="34"/>
      <c r="AJA561" s="34"/>
      <c r="AJB561" s="34"/>
      <c r="AJC561" s="34"/>
      <c r="AJD561" s="34"/>
      <c r="AJE561" s="34"/>
      <c r="AJF561" s="34"/>
      <c r="AJG561" s="34"/>
      <c r="AJH561" s="34"/>
      <c r="AJI561" s="34"/>
      <c r="AJJ561" s="34"/>
      <c r="AJK561" s="34"/>
      <c r="AJL561" s="34"/>
      <c r="AJM561" s="34"/>
      <c r="AJN561" s="34"/>
      <c r="AJO561" s="34"/>
      <c r="AJP561" s="34"/>
      <c r="AJQ561" s="34"/>
      <c r="AJR561" s="34"/>
      <c r="AJS561" s="34"/>
      <c r="AJT561" s="34"/>
      <c r="AJU561" s="34"/>
      <c r="AJV561" s="34"/>
      <c r="AJW561" s="34"/>
      <c r="AJX561" s="34"/>
      <c r="AJY561" s="34"/>
      <c r="AJZ561" s="34"/>
      <c r="AKA561" s="34"/>
      <c r="AKB561" s="34"/>
      <c r="AKC561" s="34"/>
      <c r="AKD561" s="34"/>
      <c r="AKE561" s="34"/>
      <c r="AKF561" s="34"/>
      <c r="AKG561" s="34"/>
      <c r="AKH561" s="34"/>
      <c r="AKI561" s="34"/>
      <c r="AKJ561" s="34"/>
      <c r="AKK561" s="34"/>
      <c r="AKL561" s="34"/>
      <c r="AKM561" s="34"/>
      <c r="AKN561" s="34"/>
      <c r="AKO561" s="34"/>
      <c r="AKP561" s="34"/>
      <c r="AKQ561" s="34"/>
      <c r="AKR561" s="34"/>
      <c r="AKS561" s="34"/>
      <c r="AKT561" s="34"/>
      <c r="AKU561" s="34"/>
      <c r="AKV561" s="34"/>
      <c r="AKW561" s="34"/>
      <c r="AKX561" s="34"/>
      <c r="AKY561" s="34"/>
      <c r="AKZ561" s="34"/>
      <c r="ALA561" s="34"/>
      <c r="ALB561" s="34"/>
      <c r="ALC561" s="34"/>
      <c r="ALD561" s="34"/>
      <c r="ALE561" s="34"/>
      <c r="ALF561" s="34"/>
      <c r="ALG561" s="34"/>
      <c r="ALH561" s="34"/>
      <c r="ALI561" s="34"/>
      <c r="ALJ561" s="34"/>
      <c r="ALK561" s="34"/>
      <c r="ALL561" s="34"/>
      <c r="ALM561" s="34"/>
      <c r="ALN561" s="34"/>
      <c r="ALO561" s="34"/>
      <c r="ALP561" s="34"/>
      <c r="ALQ561" s="34"/>
      <c r="ALR561" s="34"/>
      <c r="ALS561" s="34"/>
      <c r="ALT561" s="34"/>
      <c r="ALU561" s="34"/>
      <c r="ALV561" s="34"/>
      <c r="ALW561" s="34"/>
      <c r="ALX561" s="34"/>
      <c r="ALY561" s="34"/>
      <c r="ALZ561" s="34"/>
      <c r="AMA561" s="34"/>
      <c r="AMB561" s="34"/>
      <c r="AMC561" s="34"/>
      <c r="AMD561" s="34"/>
      <c r="AME561" s="34"/>
      <c r="AMF561" s="34"/>
      <c r="AMG561" s="34"/>
      <c r="AMH561" s="34"/>
      <c r="AMI561" s="34"/>
      <c r="AMJ561" s="34"/>
      <c r="AMK561" s="34"/>
      <c r="AML561" s="34"/>
      <c r="AMM561" s="34"/>
      <c r="AMN561" s="34"/>
      <c r="AMO561" s="34"/>
      <c r="AMP561" s="34"/>
      <c r="AMQ561" s="34"/>
      <c r="AMR561" s="34"/>
      <c r="AMS561" s="34"/>
      <c r="AMT561" s="34"/>
      <c r="AMU561" s="34"/>
      <c r="AMV561" s="34"/>
      <c r="AMW561" s="34"/>
      <c r="AMX561" s="34"/>
      <c r="AMY561" s="34"/>
      <c r="AMZ561" s="34"/>
      <c r="ANA561" s="34"/>
      <c r="ANB561" s="34"/>
      <c r="ANC561" s="34"/>
      <c r="AND561" s="34"/>
      <c r="ANE561" s="34"/>
      <c r="ANF561" s="34"/>
      <c r="ANG561" s="34"/>
      <c r="ANH561" s="34"/>
      <c r="ANI561" s="34"/>
      <c r="ANJ561" s="34"/>
      <c r="ANK561" s="34"/>
      <c r="ANL561" s="34"/>
      <c r="ANM561" s="34"/>
      <c r="ANN561" s="34"/>
      <c r="ANO561" s="34"/>
      <c r="ANP561" s="34"/>
      <c r="ANQ561" s="34"/>
      <c r="ANR561" s="34"/>
      <c r="ANS561" s="34"/>
      <c r="ANT561" s="34"/>
      <c r="ANU561" s="34"/>
      <c r="ANV561" s="34"/>
      <c r="ANW561" s="34"/>
      <c r="ANX561" s="34"/>
      <c r="ANY561" s="34"/>
      <c r="ANZ561" s="34"/>
      <c r="AOA561" s="34"/>
      <c r="AOB561" s="34"/>
      <c r="AOC561" s="34"/>
      <c r="AOD561" s="34"/>
      <c r="AOE561" s="34"/>
      <c r="AOF561" s="34"/>
      <c r="AOG561" s="34"/>
      <c r="AOH561" s="34"/>
      <c r="AOI561" s="34"/>
      <c r="AOJ561" s="34"/>
      <c r="AOK561" s="34"/>
      <c r="AOL561" s="34"/>
      <c r="AOM561" s="34"/>
      <c r="AON561" s="34"/>
      <c r="AOO561" s="34"/>
      <c r="AOP561" s="34"/>
      <c r="AOQ561" s="34"/>
      <c r="AOR561" s="34"/>
      <c r="AOS561" s="34"/>
      <c r="AOT561" s="34"/>
      <c r="AOU561" s="34"/>
      <c r="AOV561" s="34"/>
      <c r="AOW561" s="34"/>
      <c r="AOX561" s="34"/>
      <c r="AOY561" s="34"/>
      <c r="AOZ561" s="34"/>
      <c r="APA561" s="34"/>
      <c r="APB561" s="34"/>
      <c r="APC561" s="34"/>
      <c r="APD561" s="34"/>
      <c r="APE561" s="34"/>
      <c r="APF561" s="34"/>
      <c r="APG561" s="34"/>
      <c r="APH561" s="34"/>
      <c r="API561" s="34"/>
      <c r="APJ561" s="34"/>
      <c r="APK561" s="34"/>
      <c r="APL561" s="34"/>
      <c r="APM561" s="34"/>
      <c r="APN561" s="34"/>
      <c r="APO561" s="34"/>
      <c r="APP561" s="34"/>
      <c r="APQ561" s="34"/>
      <c r="APR561" s="34"/>
      <c r="APS561" s="34"/>
      <c r="APT561" s="34"/>
      <c r="APU561" s="34"/>
      <c r="APV561" s="34"/>
      <c r="APW561" s="34"/>
      <c r="APX561" s="34"/>
      <c r="APY561" s="34"/>
      <c r="APZ561" s="34"/>
      <c r="AQA561" s="34"/>
      <c r="AQB561" s="34"/>
      <c r="AQC561" s="34"/>
      <c r="AQD561" s="34"/>
      <c r="AQE561" s="34"/>
      <c r="AQF561" s="34"/>
      <c r="AQG561" s="34"/>
      <c r="AQH561" s="34"/>
      <c r="AQI561" s="34"/>
      <c r="AQJ561" s="34"/>
      <c r="AQK561" s="34"/>
      <c r="AQL561" s="34"/>
      <c r="AQM561" s="34"/>
      <c r="AQN561" s="34"/>
      <c r="AQO561" s="34"/>
      <c r="AQP561" s="34"/>
      <c r="AQQ561" s="34"/>
      <c r="AQR561" s="34"/>
      <c r="AQS561" s="34"/>
      <c r="AQT561" s="34"/>
      <c r="AQU561" s="34"/>
      <c r="AQV561" s="34"/>
      <c r="AQW561" s="34"/>
      <c r="AQX561" s="34"/>
      <c r="AQY561" s="34"/>
      <c r="AQZ561" s="34"/>
      <c r="ARA561" s="34"/>
      <c r="ARB561" s="34"/>
      <c r="ARC561" s="34"/>
      <c r="ARD561" s="34"/>
      <c r="ARE561" s="34"/>
      <c r="ARF561" s="34"/>
      <c r="ARG561" s="34"/>
      <c r="ARH561" s="34"/>
      <c r="ARI561" s="34"/>
      <c r="ARJ561" s="34"/>
      <c r="ARK561" s="34"/>
      <c r="ARL561" s="34"/>
      <c r="ARM561" s="34"/>
      <c r="ARN561" s="34"/>
      <c r="ARO561" s="34"/>
      <c r="ARP561" s="34"/>
      <c r="ARQ561" s="34"/>
      <c r="ARR561" s="34"/>
      <c r="ARS561" s="34"/>
      <c r="ART561" s="34"/>
      <c r="ARU561" s="34"/>
      <c r="ARV561" s="34"/>
      <c r="ARW561" s="34"/>
      <c r="ARX561" s="34"/>
      <c r="ARY561" s="34"/>
      <c r="ARZ561" s="34"/>
      <c r="ASA561" s="34"/>
      <c r="ASB561" s="34"/>
      <c r="ASC561" s="34"/>
      <c r="ASD561" s="34"/>
      <c r="ASE561" s="34"/>
      <c r="ASF561" s="34"/>
      <c r="ASG561" s="34"/>
      <c r="ASH561" s="34"/>
      <c r="ASI561" s="34"/>
      <c r="ASJ561" s="34"/>
      <c r="ASK561" s="34"/>
      <c r="ASL561" s="34"/>
      <c r="ASM561" s="34"/>
      <c r="ASN561" s="34"/>
      <c r="ASO561" s="34"/>
      <c r="ASP561" s="34"/>
      <c r="ASQ561" s="34"/>
      <c r="ASR561" s="34"/>
      <c r="ASS561" s="34"/>
      <c r="AST561" s="34"/>
      <c r="ASU561" s="34"/>
      <c r="ASV561" s="34"/>
      <c r="ASW561" s="34"/>
      <c r="ASX561" s="34"/>
      <c r="ASY561" s="34"/>
      <c r="ASZ561" s="34"/>
      <c r="ATA561" s="34"/>
      <c r="ATB561" s="34"/>
      <c r="ATC561" s="34"/>
      <c r="ATD561" s="34"/>
      <c r="ATE561" s="34"/>
      <c r="ATF561" s="34"/>
      <c r="ATG561" s="34"/>
      <c r="ATH561" s="34"/>
      <c r="ATI561" s="34"/>
      <c r="ATJ561" s="34"/>
      <c r="ATK561" s="34"/>
      <c r="ATL561" s="34"/>
      <c r="ATM561" s="34"/>
      <c r="ATN561" s="34"/>
      <c r="ATO561" s="34"/>
      <c r="ATP561" s="34"/>
      <c r="ATQ561" s="34"/>
      <c r="ATR561" s="34"/>
      <c r="ATS561" s="34"/>
      <c r="ATT561" s="34"/>
      <c r="ATU561" s="34"/>
      <c r="ATV561" s="34"/>
      <c r="ATW561" s="34"/>
      <c r="ATX561" s="34"/>
      <c r="ATY561" s="34"/>
      <c r="ATZ561" s="34"/>
      <c r="AUA561" s="34"/>
      <c r="AUB561" s="34"/>
      <c r="AUC561" s="34"/>
      <c r="AUD561" s="34"/>
      <c r="AUE561" s="34"/>
      <c r="AUF561" s="34"/>
      <c r="AUG561" s="34"/>
      <c r="AUH561" s="34"/>
      <c r="AUI561" s="34"/>
      <c r="AUJ561" s="34"/>
      <c r="AUK561" s="34"/>
      <c r="AUL561" s="34"/>
      <c r="AUM561" s="34"/>
      <c r="AUN561" s="34"/>
      <c r="AUO561" s="34"/>
      <c r="AUP561" s="34"/>
      <c r="AUQ561" s="34"/>
      <c r="AUR561" s="34"/>
      <c r="AUS561" s="34"/>
      <c r="AUT561" s="34"/>
      <c r="AUU561" s="34"/>
      <c r="AUV561" s="34"/>
      <c r="AUW561" s="34"/>
      <c r="AUX561" s="34"/>
      <c r="AUY561" s="34"/>
      <c r="AUZ561" s="34"/>
      <c r="AVA561" s="34"/>
      <c r="AVB561" s="34"/>
      <c r="AVC561" s="34"/>
      <c r="AVD561" s="34"/>
      <c r="AVE561" s="34"/>
      <c r="AVF561" s="34"/>
      <c r="AVG561" s="34"/>
      <c r="AVH561" s="34"/>
      <c r="AVI561" s="34"/>
      <c r="AVJ561" s="34"/>
      <c r="AVK561" s="34"/>
      <c r="AVL561" s="34"/>
      <c r="AVM561" s="34"/>
      <c r="AVN561" s="34"/>
      <c r="AVO561" s="34"/>
      <c r="AVP561" s="34"/>
      <c r="AVQ561" s="34"/>
      <c r="AVR561" s="34"/>
      <c r="AVS561" s="34"/>
      <c r="AVT561" s="34"/>
      <c r="AVU561" s="34"/>
      <c r="AVV561" s="34"/>
      <c r="AVW561" s="34"/>
      <c r="AVX561" s="34"/>
      <c r="AVY561" s="34"/>
      <c r="AVZ561" s="34"/>
      <c r="AWA561" s="34"/>
      <c r="AWB561" s="34"/>
      <c r="AWC561" s="34"/>
      <c r="AWD561" s="34"/>
      <c r="AWE561" s="34"/>
      <c r="AWF561" s="34"/>
      <c r="AWG561" s="34"/>
      <c r="AWH561" s="34"/>
      <c r="AWI561" s="34"/>
      <c r="AWJ561" s="34"/>
      <c r="AWK561" s="34"/>
      <c r="AWL561" s="34"/>
      <c r="AWM561" s="34"/>
      <c r="AWN561" s="34"/>
      <c r="AWO561" s="34"/>
      <c r="AWP561" s="34"/>
      <c r="AWQ561" s="34"/>
      <c r="AWR561" s="34"/>
      <c r="AWS561" s="34"/>
      <c r="AWT561" s="34"/>
      <c r="AWU561" s="34"/>
      <c r="AWV561" s="34"/>
      <c r="AWW561" s="34"/>
      <c r="AWX561" s="34"/>
      <c r="AWY561" s="34"/>
      <c r="AWZ561" s="34"/>
      <c r="AXA561" s="34"/>
      <c r="AXB561" s="34"/>
      <c r="AXC561" s="34"/>
      <c r="AXD561" s="34"/>
      <c r="AXE561" s="34"/>
      <c r="AXF561" s="34"/>
      <c r="AXG561" s="34"/>
      <c r="AXH561" s="34"/>
      <c r="AXI561" s="34"/>
      <c r="AXJ561" s="34"/>
      <c r="AXK561" s="34"/>
      <c r="AXL561" s="34"/>
      <c r="AXM561" s="34"/>
      <c r="AXN561" s="34"/>
      <c r="AXO561" s="34"/>
      <c r="AXP561" s="34"/>
      <c r="AXQ561" s="34"/>
      <c r="AXR561" s="34"/>
      <c r="AXS561" s="34"/>
      <c r="AXT561" s="34"/>
      <c r="AXU561" s="34"/>
      <c r="AXV561" s="34"/>
      <c r="AXW561" s="34"/>
      <c r="AXX561" s="34"/>
      <c r="AXY561" s="34"/>
      <c r="AXZ561" s="34"/>
      <c r="AYA561" s="34"/>
      <c r="AYB561" s="34"/>
      <c r="AYC561" s="34"/>
      <c r="AYD561" s="34"/>
      <c r="AYE561" s="34"/>
      <c r="AYF561" s="34"/>
      <c r="AYG561" s="34"/>
      <c r="AYH561" s="34"/>
      <c r="AYI561" s="34"/>
      <c r="AYJ561" s="34"/>
      <c r="AYK561" s="34"/>
      <c r="AYL561" s="34"/>
      <c r="AYM561" s="34"/>
      <c r="AYN561" s="34"/>
      <c r="AYO561" s="34"/>
      <c r="AYP561" s="34"/>
      <c r="AYQ561" s="34"/>
      <c r="AYR561" s="34"/>
      <c r="AYS561" s="34"/>
      <c r="AYT561" s="34"/>
      <c r="AYU561" s="34"/>
      <c r="AYV561" s="34"/>
      <c r="AYW561" s="34"/>
      <c r="AYX561" s="34"/>
      <c r="AYY561" s="34"/>
      <c r="AYZ561" s="34"/>
      <c r="AZA561" s="34"/>
      <c r="AZB561" s="34"/>
      <c r="AZC561" s="34"/>
      <c r="AZD561" s="34"/>
      <c r="AZE561" s="34"/>
      <c r="AZF561" s="34"/>
      <c r="AZG561" s="34"/>
      <c r="AZH561" s="34"/>
      <c r="AZI561" s="34"/>
      <c r="AZJ561" s="34"/>
      <c r="AZK561" s="34"/>
      <c r="AZL561" s="34"/>
      <c r="AZM561" s="34"/>
      <c r="AZN561" s="34"/>
      <c r="AZO561" s="34"/>
      <c r="AZP561" s="34"/>
      <c r="AZQ561" s="34"/>
      <c r="AZR561" s="34"/>
      <c r="AZS561" s="34"/>
      <c r="AZT561" s="34"/>
      <c r="AZU561" s="34"/>
      <c r="AZV561" s="34"/>
      <c r="AZW561" s="34"/>
      <c r="AZX561" s="34"/>
      <c r="AZY561" s="34"/>
      <c r="AZZ561" s="34"/>
      <c r="BAA561" s="34"/>
      <c r="BAB561" s="34"/>
      <c r="BAC561" s="34"/>
      <c r="BAD561" s="34"/>
      <c r="BAE561" s="34"/>
      <c r="BAF561" s="34"/>
      <c r="BAG561" s="34"/>
      <c r="BAH561" s="34"/>
      <c r="BAI561" s="34"/>
      <c r="BAJ561" s="34"/>
      <c r="BAK561" s="34"/>
      <c r="BAL561" s="34"/>
      <c r="BAM561" s="34"/>
      <c r="BAN561" s="34"/>
      <c r="BAO561" s="34"/>
      <c r="BAP561" s="34"/>
      <c r="BAQ561" s="34"/>
      <c r="BAR561" s="34"/>
      <c r="BAS561" s="34"/>
      <c r="BAT561" s="34"/>
      <c r="BAU561" s="34"/>
      <c r="BAV561" s="34"/>
      <c r="BAW561" s="34"/>
      <c r="BAX561" s="34"/>
      <c r="BAY561" s="34"/>
      <c r="BAZ561" s="34"/>
      <c r="BBA561" s="34"/>
      <c r="BBB561" s="34"/>
      <c r="BBC561" s="34"/>
      <c r="BBD561" s="34"/>
      <c r="BBE561" s="34"/>
      <c r="BBF561" s="34"/>
      <c r="BBG561" s="34"/>
      <c r="BBH561" s="34"/>
      <c r="BBI561" s="34"/>
      <c r="BBJ561" s="34"/>
      <c r="BBK561" s="34"/>
      <c r="BBL561" s="34"/>
      <c r="BBM561" s="34"/>
      <c r="BBN561" s="34"/>
      <c r="BBO561" s="34"/>
      <c r="BBP561" s="34"/>
      <c r="BBQ561" s="34"/>
      <c r="BBR561" s="34"/>
      <c r="BBS561" s="34"/>
      <c r="BBT561" s="34"/>
      <c r="BBU561" s="34"/>
      <c r="BBV561" s="34"/>
      <c r="BBW561" s="34"/>
      <c r="BBX561" s="34"/>
      <c r="BBY561" s="34"/>
      <c r="BBZ561" s="34"/>
      <c r="BCA561" s="34"/>
      <c r="BCB561" s="34"/>
      <c r="BCC561" s="34"/>
      <c r="BCD561" s="34"/>
      <c r="BCE561" s="34"/>
      <c r="BCF561" s="34"/>
      <c r="BCG561" s="34"/>
      <c r="BCH561" s="34"/>
      <c r="BCI561" s="34"/>
      <c r="BCJ561" s="34"/>
      <c r="BCK561" s="34"/>
      <c r="BCL561" s="34"/>
      <c r="BCM561" s="34"/>
      <c r="BCN561" s="34"/>
      <c r="BCO561" s="34"/>
      <c r="BCP561" s="34"/>
      <c r="BCQ561" s="34"/>
      <c r="BCR561" s="34"/>
      <c r="BCS561" s="34"/>
      <c r="BCT561" s="34"/>
      <c r="BCU561" s="34"/>
      <c r="BCV561" s="34"/>
      <c r="BCW561" s="34"/>
      <c r="BCX561" s="34"/>
      <c r="BCY561" s="34"/>
      <c r="BCZ561" s="34"/>
      <c r="BDA561" s="34"/>
      <c r="BDB561" s="34"/>
      <c r="BDC561" s="34"/>
      <c r="BDD561" s="34"/>
      <c r="BDE561" s="34"/>
      <c r="BDF561" s="34"/>
      <c r="BDG561" s="34"/>
      <c r="BDH561" s="34"/>
      <c r="BDI561" s="34"/>
      <c r="BDJ561" s="34"/>
      <c r="BDK561" s="34"/>
      <c r="BDL561" s="34"/>
      <c r="BDM561" s="34"/>
      <c r="BDN561" s="34"/>
      <c r="BDO561" s="34"/>
      <c r="BDP561" s="34"/>
      <c r="BDQ561" s="34"/>
      <c r="BDR561" s="34"/>
      <c r="BDS561" s="34"/>
      <c r="BDT561" s="34"/>
      <c r="BDU561" s="34"/>
      <c r="BDV561" s="34"/>
      <c r="BDW561" s="34"/>
      <c r="BDX561" s="34"/>
      <c r="BDY561" s="34"/>
      <c r="BDZ561" s="34"/>
      <c r="BEA561" s="34"/>
      <c r="BEB561" s="34"/>
      <c r="BEC561" s="34"/>
      <c r="BED561" s="34"/>
      <c r="BEE561" s="34"/>
      <c r="BEF561" s="34"/>
      <c r="BEG561" s="34"/>
      <c r="BEH561" s="34"/>
      <c r="BEI561" s="34"/>
      <c r="BEJ561" s="34"/>
      <c r="BEK561" s="34"/>
      <c r="BEL561" s="34"/>
      <c r="BEM561" s="34"/>
      <c r="BEN561" s="34"/>
      <c r="BEO561" s="34"/>
      <c r="BEP561" s="34"/>
      <c r="BEQ561" s="34"/>
      <c r="BER561" s="34"/>
      <c r="BES561" s="34"/>
      <c r="BET561" s="34"/>
      <c r="BEU561" s="34"/>
      <c r="BEV561" s="34"/>
      <c r="BEW561" s="34"/>
      <c r="BEX561" s="34"/>
      <c r="BEY561" s="34"/>
      <c r="BEZ561" s="34"/>
      <c r="BFA561" s="34"/>
      <c r="BFB561" s="34"/>
      <c r="BFC561" s="34"/>
      <c r="BFD561" s="34"/>
      <c r="BFE561" s="34"/>
      <c r="BFF561" s="34"/>
      <c r="BFG561" s="34"/>
      <c r="BFH561" s="34"/>
      <c r="BFI561" s="34"/>
      <c r="BFJ561" s="34"/>
      <c r="BFK561" s="34"/>
      <c r="BFL561" s="34"/>
      <c r="BFM561" s="34"/>
      <c r="BFN561" s="34"/>
      <c r="BFO561" s="34"/>
      <c r="BFP561" s="34"/>
      <c r="BFQ561" s="34"/>
      <c r="BFR561" s="34"/>
      <c r="BFS561" s="34"/>
      <c r="BFT561" s="34"/>
      <c r="BFU561" s="34"/>
      <c r="BFV561" s="34"/>
      <c r="BFW561" s="34"/>
      <c r="BFX561" s="34"/>
      <c r="BFY561" s="34"/>
      <c r="BFZ561" s="34"/>
      <c r="BGA561" s="34"/>
      <c r="BGB561" s="34"/>
      <c r="BGC561" s="34"/>
      <c r="BGD561" s="34"/>
      <c r="BGE561" s="34"/>
      <c r="BGF561" s="34"/>
      <c r="BGG561" s="34"/>
      <c r="BGH561" s="34"/>
      <c r="BGI561" s="34"/>
      <c r="BGJ561" s="34"/>
      <c r="BGK561" s="34"/>
      <c r="BGL561" s="34"/>
      <c r="BGM561" s="34"/>
      <c r="BGN561" s="34"/>
      <c r="BGO561" s="34"/>
      <c r="BGP561" s="34"/>
      <c r="BGQ561" s="34"/>
      <c r="BGR561" s="34"/>
      <c r="BGS561" s="34"/>
      <c r="BGT561" s="34"/>
      <c r="BGU561" s="34"/>
      <c r="BGV561" s="34"/>
      <c r="BGW561" s="34"/>
      <c r="BGX561" s="34"/>
      <c r="BGY561" s="34"/>
      <c r="BGZ561" s="34"/>
      <c r="BHA561" s="34"/>
      <c r="BHB561" s="34"/>
      <c r="BHC561" s="34"/>
      <c r="BHD561" s="34"/>
      <c r="BHE561" s="34"/>
      <c r="BHF561" s="34"/>
      <c r="BHG561" s="34"/>
      <c r="BHH561" s="34"/>
      <c r="BHI561" s="34"/>
      <c r="BHJ561" s="34"/>
      <c r="BHK561" s="34"/>
      <c r="BHL561" s="34"/>
      <c r="BHM561" s="34"/>
      <c r="BHN561" s="34"/>
      <c r="BHO561" s="34"/>
      <c r="BHP561" s="34"/>
      <c r="BHQ561" s="34"/>
      <c r="BHR561" s="34"/>
      <c r="BHS561" s="34"/>
      <c r="BHT561" s="34"/>
      <c r="BHU561" s="34"/>
      <c r="BHV561" s="34"/>
      <c r="BHW561" s="34"/>
      <c r="BHX561" s="34"/>
      <c r="BHY561" s="34"/>
      <c r="BHZ561" s="34"/>
      <c r="BIA561" s="34"/>
      <c r="BIB561" s="34"/>
      <c r="BIC561" s="34"/>
      <c r="BID561" s="34"/>
      <c r="BIE561" s="34"/>
      <c r="BIF561" s="34"/>
      <c r="BIG561" s="34"/>
      <c r="BIH561" s="34"/>
      <c r="BII561" s="34"/>
      <c r="BIJ561" s="34"/>
      <c r="BIK561" s="34"/>
      <c r="BIL561" s="34"/>
      <c r="BIM561" s="34"/>
      <c r="BIN561" s="34"/>
      <c r="BIO561" s="34"/>
      <c r="BIP561" s="34"/>
      <c r="BIQ561" s="34"/>
      <c r="BIR561" s="34"/>
      <c r="BIS561" s="34"/>
      <c r="BIT561" s="34"/>
      <c r="BIU561" s="34"/>
      <c r="BIV561" s="34"/>
      <c r="BIW561" s="34"/>
      <c r="BIX561" s="34"/>
      <c r="BIY561" s="34"/>
      <c r="BIZ561" s="34"/>
      <c r="BJA561" s="34"/>
      <c r="BJB561" s="34"/>
      <c r="BJC561" s="34"/>
      <c r="BJD561" s="34"/>
      <c r="BJE561" s="34"/>
      <c r="BJF561" s="34"/>
      <c r="BJG561" s="34"/>
      <c r="BJH561" s="34"/>
      <c r="BJI561" s="34"/>
      <c r="BJJ561" s="34"/>
      <c r="BJK561" s="34"/>
      <c r="BJL561" s="34"/>
      <c r="BJM561" s="34"/>
      <c r="BJN561" s="34"/>
      <c r="BJO561" s="34"/>
      <c r="BJP561" s="34"/>
      <c r="BJQ561" s="34"/>
      <c r="BJR561" s="34"/>
      <c r="BJS561" s="34"/>
      <c r="BJT561" s="34"/>
      <c r="BJU561" s="34"/>
      <c r="BJV561" s="34"/>
      <c r="BJW561" s="34"/>
      <c r="BJX561" s="34"/>
      <c r="BJY561" s="34"/>
      <c r="BJZ561" s="34"/>
      <c r="BKA561" s="34"/>
      <c r="BKB561" s="34"/>
      <c r="BKC561" s="34"/>
      <c r="BKD561" s="34"/>
      <c r="BKE561" s="34"/>
      <c r="BKF561" s="34"/>
      <c r="BKG561" s="34"/>
      <c r="BKH561" s="34"/>
      <c r="BKI561" s="34"/>
      <c r="BKJ561" s="34"/>
      <c r="BKK561" s="34"/>
      <c r="BKL561" s="34"/>
      <c r="BKM561" s="34"/>
      <c r="BKN561" s="34"/>
      <c r="BKO561" s="34"/>
      <c r="BKP561" s="34"/>
      <c r="BKQ561" s="34"/>
      <c r="BKR561" s="34"/>
      <c r="BKS561" s="34"/>
      <c r="BKT561" s="34"/>
      <c r="BKU561" s="34"/>
      <c r="BKV561" s="34"/>
      <c r="BKW561" s="34"/>
      <c r="BKX561" s="34"/>
      <c r="BKY561" s="34"/>
      <c r="BKZ561" s="34"/>
      <c r="BLA561" s="34"/>
      <c r="BLB561" s="34"/>
      <c r="BLC561" s="34"/>
      <c r="BLD561" s="34"/>
      <c r="BLE561" s="34"/>
      <c r="BLF561" s="34"/>
      <c r="BLG561" s="34"/>
      <c r="BLH561" s="34"/>
      <c r="BLI561" s="34"/>
      <c r="BLJ561" s="34"/>
      <c r="BLK561" s="34"/>
      <c r="BLL561" s="34"/>
      <c r="BLM561" s="34"/>
      <c r="BLN561" s="34"/>
      <c r="BLO561" s="34"/>
      <c r="BLP561" s="34"/>
      <c r="BLQ561" s="34"/>
      <c r="BLR561" s="34"/>
      <c r="BLS561" s="34"/>
      <c r="BLT561" s="34"/>
      <c r="BLU561" s="34"/>
      <c r="BLV561" s="34"/>
      <c r="BLW561" s="34"/>
      <c r="BLX561" s="34"/>
      <c r="BLY561" s="34"/>
      <c r="BLZ561" s="34"/>
      <c r="BMA561" s="34"/>
      <c r="BMB561" s="34"/>
      <c r="BMC561" s="34"/>
      <c r="BMD561" s="34"/>
      <c r="BME561" s="34"/>
      <c r="BMF561" s="34"/>
      <c r="BMG561" s="34"/>
      <c r="BMH561" s="34"/>
      <c r="BMI561" s="34"/>
      <c r="BMJ561" s="34"/>
      <c r="BMK561" s="34"/>
      <c r="BML561" s="34"/>
      <c r="BMM561" s="34"/>
      <c r="BMN561" s="34"/>
      <c r="BMO561" s="34"/>
      <c r="BMP561" s="34"/>
      <c r="BMQ561" s="34"/>
      <c r="BMR561" s="34"/>
      <c r="BMS561" s="34"/>
      <c r="BMT561" s="34"/>
      <c r="BMU561" s="34"/>
      <c r="BMV561" s="34"/>
      <c r="BMW561" s="34"/>
      <c r="BMX561" s="34"/>
      <c r="BMY561" s="34"/>
      <c r="BMZ561" s="34"/>
      <c r="BNA561" s="34"/>
      <c r="BNB561" s="34"/>
      <c r="BNC561" s="34"/>
      <c r="BND561" s="34"/>
      <c r="BNE561" s="34"/>
      <c r="BNF561" s="34"/>
      <c r="BNG561" s="34"/>
      <c r="BNH561" s="34"/>
      <c r="BNI561" s="34"/>
      <c r="BNJ561" s="34"/>
      <c r="BNK561" s="34"/>
      <c r="BNL561" s="34"/>
      <c r="BNM561" s="34"/>
      <c r="BNN561" s="34"/>
      <c r="BNO561" s="34"/>
      <c r="BNP561" s="34"/>
      <c r="BNQ561" s="34"/>
      <c r="BNR561" s="34"/>
      <c r="BNS561" s="34"/>
      <c r="BNT561" s="34"/>
      <c r="BNU561" s="34"/>
      <c r="BNV561" s="34"/>
      <c r="BNW561" s="34"/>
      <c r="BNX561" s="34"/>
      <c r="BNY561" s="34"/>
      <c r="BNZ561" s="34"/>
      <c r="BOA561" s="34"/>
      <c r="BOB561" s="34"/>
      <c r="BOC561" s="34"/>
      <c r="BOD561" s="34"/>
      <c r="BOE561" s="34"/>
      <c r="BOF561" s="34"/>
      <c r="BOG561" s="34"/>
      <c r="BOH561" s="34"/>
      <c r="BOI561" s="34"/>
      <c r="BOJ561" s="34"/>
      <c r="BOK561" s="34"/>
      <c r="BOL561" s="34"/>
      <c r="BOM561" s="34"/>
      <c r="BON561" s="34"/>
      <c r="BOO561" s="34"/>
      <c r="BOP561" s="34"/>
      <c r="BOQ561" s="34"/>
      <c r="BOR561" s="34"/>
      <c r="BOS561" s="34"/>
      <c r="BOT561" s="34"/>
      <c r="BOU561" s="34"/>
      <c r="BOV561" s="34"/>
      <c r="BOW561" s="34"/>
      <c r="BOX561" s="34"/>
      <c r="BOY561" s="34"/>
      <c r="BOZ561" s="34"/>
      <c r="BPA561" s="34"/>
      <c r="BPB561" s="34"/>
      <c r="BPC561" s="34"/>
      <c r="BPD561" s="34"/>
      <c r="BPE561" s="34"/>
      <c r="BPF561" s="34"/>
      <c r="BPG561" s="34"/>
      <c r="BPH561" s="34"/>
      <c r="BPI561" s="34"/>
      <c r="BPJ561" s="34"/>
      <c r="BPK561" s="34"/>
      <c r="BPL561" s="34"/>
      <c r="BPM561" s="34"/>
      <c r="BPN561" s="34"/>
      <c r="BPO561" s="34"/>
      <c r="BPP561" s="34"/>
      <c r="BPQ561" s="34"/>
      <c r="BPR561" s="34"/>
      <c r="BPS561" s="34"/>
      <c r="BPT561" s="34"/>
      <c r="BPU561" s="34"/>
      <c r="BPV561" s="34"/>
      <c r="BPW561" s="34"/>
      <c r="BPX561" s="34"/>
      <c r="BPY561" s="34"/>
      <c r="BPZ561" s="34"/>
      <c r="BQA561" s="34"/>
      <c r="BQB561" s="34"/>
      <c r="BQC561" s="34"/>
      <c r="BQD561" s="34"/>
      <c r="BQE561" s="34"/>
      <c r="BQF561" s="34"/>
      <c r="BQG561" s="34"/>
      <c r="BQH561" s="34"/>
      <c r="BQI561" s="34"/>
      <c r="BQJ561" s="34"/>
      <c r="BQK561" s="34"/>
      <c r="BQL561" s="34"/>
      <c r="BQM561" s="34"/>
      <c r="BQN561" s="34"/>
      <c r="BQO561" s="34"/>
      <c r="BQP561" s="34"/>
      <c r="BQQ561" s="34"/>
      <c r="BQR561" s="34"/>
      <c r="BQS561" s="34"/>
      <c r="BQT561" s="34"/>
      <c r="BQU561" s="34"/>
      <c r="BQV561" s="34"/>
      <c r="BQW561" s="34"/>
      <c r="BQX561" s="34"/>
      <c r="BQY561" s="34"/>
      <c r="BQZ561" s="34"/>
      <c r="BRA561" s="34"/>
      <c r="BRB561" s="34"/>
      <c r="BRC561" s="34"/>
      <c r="BRD561" s="34"/>
      <c r="BRE561" s="34"/>
      <c r="BRF561" s="34"/>
      <c r="BRG561" s="34"/>
      <c r="BRH561" s="34"/>
      <c r="BRI561" s="34"/>
      <c r="BRJ561" s="34"/>
      <c r="BRK561" s="34"/>
      <c r="BRL561" s="34"/>
      <c r="BRM561" s="34"/>
      <c r="BRN561" s="34"/>
      <c r="BRO561" s="34"/>
      <c r="BRP561" s="34"/>
      <c r="BRQ561" s="34"/>
      <c r="BRR561" s="34"/>
      <c r="BRS561" s="34"/>
      <c r="BRT561" s="34"/>
      <c r="BRU561" s="34"/>
      <c r="BRV561" s="34"/>
      <c r="BRW561" s="34"/>
      <c r="BRX561" s="34"/>
      <c r="BRY561" s="34"/>
      <c r="BRZ561" s="34"/>
      <c r="BSA561" s="34"/>
      <c r="BSB561" s="34"/>
      <c r="BSC561" s="34"/>
      <c r="BSD561" s="34"/>
      <c r="BSE561" s="34"/>
      <c r="BSF561" s="34"/>
      <c r="BSG561" s="34"/>
      <c r="BSH561" s="34"/>
      <c r="BSI561" s="34"/>
      <c r="BSJ561" s="34"/>
      <c r="BSK561" s="34"/>
      <c r="BSL561" s="34"/>
      <c r="BSM561" s="34"/>
      <c r="BSN561" s="34"/>
      <c r="BSO561" s="34"/>
      <c r="BSP561" s="34"/>
      <c r="BSQ561" s="34"/>
      <c r="BSR561" s="34"/>
      <c r="BSS561" s="34"/>
      <c r="BST561" s="34"/>
      <c r="BSU561" s="34"/>
      <c r="BSV561" s="34"/>
      <c r="BSW561" s="34"/>
      <c r="BSX561" s="34"/>
      <c r="BSY561" s="34"/>
      <c r="BSZ561" s="34"/>
      <c r="BTA561" s="34"/>
      <c r="BTB561" s="34"/>
      <c r="BTC561" s="34"/>
      <c r="BTD561" s="34"/>
      <c r="BTE561" s="34"/>
      <c r="BTF561" s="34"/>
      <c r="BTG561" s="34"/>
      <c r="BTH561" s="34"/>
      <c r="BTI561" s="34"/>
      <c r="BTJ561" s="34"/>
      <c r="BTK561" s="34"/>
      <c r="BTL561" s="34"/>
      <c r="BTM561" s="34"/>
      <c r="BTN561" s="34"/>
      <c r="BTO561" s="34"/>
      <c r="BTP561" s="34"/>
      <c r="BTQ561" s="34"/>
      <c r="BTR561" s="34"/>
      <c r="BTS561" s="34"/>
      <c r="BTT561" s="34"/>
      <c r="BTU561" s="34"/>
      <c r="BTV561" s="34"/>
      <c r="BTW561" s="34"/>
      <c r="BTX561" s="34"/>
      <c r="BTY561" s="34"/>
      <c r="BTZ561" s="34"/>
      <c r="BUA561" s="34"/>
      <c r="BUB561" s="34"/>
      <c r="BUC561" s="34"/>
      <c r="BUD561" s="34"/>
      <c r="BUE561" s="34"/>
      <c r="BUF561" s="34"/>
      <c r="BUG561" s="34"/>
      <c r="BUH561" s="34"/>
      <c r="BUI561" s="34"/>
      <c r="BUJ561" s="34"/>
      <c r="BUK561" s="34"/>
      <c r="BUL561" s="34"/>
      <c r="BUM561" s="34"/>
      <c r="BUN561" s="34"/>
      <c r="BUO561" s="34"/>
      <c r="BUP561" s="34"/>
      <c r="BUQ561" s="34"/>
      <c r="BUR561" s="34"/>
      <c r="BUS561" s="34"/>
      <c r="BUT561" s="34"/>
      <c r="BUU561" s="34"/>
      <c r="BUV561" s="34"/>
      <c r="BUW561" s="34"/>
      <c r="BUX561" s="34"/>
      <c r="BUY561" s="34"/>
      <c r="BUZ561" s="34"/>
      <c r="BVA561" s="34"/>
      <c r="BVB561" s="34"/>
      <c r="BVC561" s="34"/>
      <c r="BVD561" s="34"/>
      <c r="BVE561" s="34"/>
      <c r="BVF561" s="34"/>
      <c r="BVG561" s="34"/>
      <c r="BVH561" s="34"/>
      <c r="BVI561" s="34"/>
      <c r="BVJ561" s="34"/>
      <c r="BVK561" s="34"/>
      <c r="BVL561" s="34"/>
      <c r="BVM561" s="34"/>
      <c r="BVN561" s="34"/>
      <c r="BVO561" s="34"/>
      <c r="BVP561" s="34"/>
      <c r="BVQ561" s="34"/>
      <c r="BVR561" s="34"/>
      <c r="BVS561" s="34"/>
      <c r="BVT561" s="34"/>
      <c r="BVU561" s="34"/>
      <c r="BVV561" s="34"/>
      <c r="BVW561" s="34"/>
      <c r="BVX561" s="34"/>
      <c r="BVY561" s="34"/>
      <c r="BVZ561" s="34"/>
      <c r="BWA561" s="34"/>
      <c r="BWB561" s="34"/>
      <c r="BWC561" s="34"/>
      <c r="BWD561" s="34"/>
      <c r="BWE561" s="34"/>
      <c r="BWF561" s="34"/>
      <c r="BWG561" s="34"/>
      <c r="BWH561" s="34"/>
      <c r="BWI561" s="34"/>
      <c r="BWJ561" s="34"/>
      <c r="BWK561" s="34"/>
      <c r="BWL561" s="34"/>
      <c r="BWM561" s="34"/>
      <c r="BWN561" s="34"/>
      <c r="BWO561" s="34"/>
      <c r="BWP561" s="34"/>
      <c r="BWQ561" s="34"/>
      <c r="BWR561" s="34"/>
      <c r="BWS561" s="34"/>
      <c r="BWT561" s="34"/>
      <c r="BWU561" s="34"/>
      <c r="BWV561" s="34"/>
      <c r="BWW561" s="34"/>
      <c r="BWX561" s="34"/>
      <c r="BWY561" s="34"/>
      <c r="BWZ561" s="34"/>
      <c r="BXA561" s="34"/>
      <c r="BXB561" s="34"/>
      <c r="BXC561" s="34"/>
      <c r="BXD561" s="34"/>
      <c r="BXE561" s="34"/>
      <c r="BXF561" s="34"/>
      <c r="BXG561" s="34"/>
      <c r="BXH561" s="34"/>
      <c r="BXI561" s="34"/>
      <c r="BXJ561" s="34"/>
      <c r="BXK561" s="34"/>
      <c r="BXL561" s="34"/>
      <c r="BXM561" s="34"/>
      <c r="BXN561" s="34"/>
      <c r="BXO561" s="34"/>
      <c r="BXP561" s="34"/>
      <c r="BXQ561" s="34"/>
      <c r="BXR561" s="34"/>
      <c r="BXS561" s="34"/>
      <c r="BXT561" s="34"/>
      <c r="BXU561" s="34"/>
      <c r="BXV561" s="34"/>
      <c r="BXW561" s="34"/>
      <c r="BXX561" s="34"/>
      <c r="BXY561" s="34"/>
      <c r="BXZ561" s="34"/>
      <c r="BYA561" s="34"/>
      <c r="BYB561" s="34"/>
      <c r="BYC561" s="34"/>
      <c r="BYD561" s="34"/>
      <c r="BYE561" s="34"/>
      <c r="BYF561" s="34"/>
      <c r="BYG561" s="34"/>
      <c r="BYH561" s="34"/>
      <c r="BYI561" s="34"/>
      <c r="BYJ561" s="34"/>
      <c r="BYK561" s="34"/>
      <c r="BYL561" s="34"/>
      <c r="BYM561" s="34"/>
      <c r="BYN561" s="34"/>
      <c r="BYO561" s="34"/>
      <c r="BYP561" s="34"/>
      <c r="BYQ561" s="34"/>
      <c r="BYR561" s="34"/>
      <c r="BYS561" s="34"/>
      <c r="BYT561" s="34"/>
      <c r="BYU561" s="34"/>
      <c r="BYV561" s="34"/>
      <c r="BYW561" s="34"/>
      <c r="BYX561" s="34"/>
      <c r="BYY561" s="34"/>
      <c r="BYZ561" s="34"/>
      <c r="BZA561" s="34"/>
      <c r="BZB561" s="34"/>
      <c r="BZC561" s="34"/>
      <c r="BZD561" s="34"/>
      <c r="BZE561" s="34"/>
      <c r="BZF561" s="34"/>
      <c r="BZG561" s="34"/>
      <c r="BZH561" s="34"/>
      <c r="BZI561" s="34"/>
      <c r="BZJ561" s="34"/>
      <c r="BZK561" s="34"/>
      <c r="BZL561" s="34"/>
      <c r="BZM561" s="34"/>
      <c r="BZN561" s="34"/>
      <c r="BZO561" s="34"/>
      <c r="BZP561" s="34"/>
      <c r="BZQ561" s="34"/>
      <c r="BZR561" s="34"/>
      <c r="BZS561" s="34"/>
      <c r="BZT561" s="34"/>
      <c r="BZU561" s="34"/>
      <c r="BZV561" s="34"/>
      <c r="BZW561" s="34"/>
      <c r="BZX561" s="34"/>
      <c r="BZY561" s="34"/>
      <c r="BZZ561" s="34"/>
      <c r="CAA561" s="34"/>
      <c r="CAB561" s="34"/>
      <c r="CAC561" s="34"/>
      <c r="CAD561" s="34"/>
      <c r="CAE561" s="34"/>
      <c r="CAF561" s="34"/>
      <c r="CAG561" s="34"/>
      <c r="CAH561" s="34"/>
      <c r="CAI561" s="34"/>
      <c r="CAJ561" s="34"/>
      <c r="CAK561" s="34"/>
      <c r="CAL561" s="34"/>
      <c r="CAM561" s="34"/>
      <c r="CAN561" s="34"/>
      <c r="CAO561" s="34"/>
      <c r="CAP561" s="34"/>
      <c r="CAQ561" s="34"/>
      <c r="CAR561" s="34"/>
      <c r="CAS561" s="34"/>
      <c r="CAT561" s="34"/>
      <c r="CAU561" s="34"/>
      <c r="CAV561" s="34"/>
      <c r="CAW561" s="34"/>
      <c r="CAX561" s="34"/>
      <c r="CAY561" s="34"/>
      <c r="CAZ561" s="34"/>
      <c r="CBA561" s="34"/>
      <c r="CBB561" s="34"/>
      <c r="CBC561" s="34"/>
      <c r="CBD561" s="34"/>
      <c r="CBE561" s="34"/>
      <c r="CBF561" s="34"/>
      <c r="CBG561" s="34"/>
      <c r="CBH561" s="34"/>
      <c r="CBI561" s="34"/>
      <c r="CBJ561" s="34"/>
      <c r="CBK561" s="34"/>
      <c r="CBL561" s="34"/>
      <c r="CBM561" s="34"/>
      <c r="CBN561" s="34"/>
      <c r="CBO561" s="34"/>
      <c r="CBP561" s="34"/>
      <c r="CBQ561" s="34"/>
      <c r="CBR561" s="34"/>
      <c r="CBS561" s="34"/>
      <c r="CBT561" s="34"/>
      <c r="CBU561" s="34"/>
      <c r="CBV561" s="34"/>
      <c r="CBW561" s="34"/>
      <c r="CBX561" s="34"/>
      <c r="CBY561" s="34"/>
      <c r="CBZ561" s="34"/>
      <c r="CCA561" s="34"/>
      <c r="CCB561" s="34"/>
      <c r="CCC561" s="34"/>
      <c r="CCD561" s="34"/>
      <c r="CCE561" s="34"/>
      <c r="CCF561" s="34"/>
      <c r="CCG561" s="34"/>
      <c r="CCH561" s="34"/>
      <c r="CCI561" s="34"/>
      <c r="CCJ561" s="34"/>
      <c r="CCK561" s="34"/>
      <c r="CCL561" s="34"/>
      <c r="CCM561" s="34"/>
      <c r="CCN561" s="34"/>
      <c r="CCO561" s="34"/>
      <c r="CCP561" s="34"/>
      <c r="CCQ561" s="34"/>
      <c r="CCR561" s="34"/>
      <c r="CCS561" s="34"/>
      <c r="CCT561" s="34"/>
      <c r="CCU561" s="34"/>
      <c r="CCV561" s="34"/>
      <c r="CCW561" s="34"/>
      <c r="CCX561" s="34"/>
      <c r="CCY561" s="34"/>
      <c r="CCZ561" s="34"/>
      <c r="CDA561" s="34"/>
      <c r="CDB561" s="34"/>
      <c r="CDC561" s="34"/>
      <c r="CDD561" s="34"/>
      <c r="CDE561" s="34"/>
      <c r="CDF561" s="34"/>
      <c r="CDG561" s="34"/>
      <c r="CDH561" s="34"/>
      <c r="CDI561" s="34"/>
      <c r="CDJ561" s="34"/>
      <c r="CDK561" s="34"/>
      <c r="CDL561" s="34"/>
      <c r="CDM561" s="34"/>
      <c r="CDN561" s="34"/>
      <c r="CDO561" s="34"/>
      <c r="CDP561" s="34"/>
      <c r="CDQ561" s="34"/>
      <c r="CDR561" s="34"/>
      <c r="CDS561" s="34"/>
      <c r="CDT561" s="34"/>
      <c r="CDU561" s="34"/>
      <c r="CDV561" s="34"/>
      <c r="CDW561" s="34"/>
      <c r="CDX561" s="34"/>
      <c r="CDY561" s="34"/>
      <c r="CDZ561" s="34"/>
      <c r="CEA561" s="34"/>
      <c r="CEB561" s="34"/>
      <c r="CEC561" s="34"/>
      <c r="CED561" s="34"/>
      <c r="CEE561" s="34"/>
      <c r="CEF561" s="34"/>
      <c r="CEG561" s="34"/>
      <c r="CEH561" s="34"/>
      <c r="CEI561" s="34"/>
      <c r="CEJ561" s="34"/>
      <c r="CEK561" s="34"/>
      <c r="CEL561" s="34"/>
      <c r="CEM561" s="34"/>
      <c r="CEN561" s="34"/>
      <c r="CEO561" s="34"/>
      <c r="CEP561" s="34"/>
      <c r="CEQ561" s="34"/>
      <c r="CER561" s="34"/>
      <c r="CES561" s="34"/>
      <c r="CET561" s="34"/>
      <c r="CEU561" s="34"/>
      <c r="CEV561" s="34"/>
      <c r="CEW561" s="34"/>
      <c r="CEX561" s="34"/>
      <c r="CEY561" s="34"/>
      <c r="CEZ561" s="34"/>
      <c r="CFA561" s="34"/>
      <c r="CFB561" s="34"/>
      <c r="CFC561" s="34"/>
      <c r="CFD561" s="34"/>
      <c r="CFE561" s="34"/>
      <c r="CFF561" s="34"/>
      <c r="CFG561" s="34"/>
      <c r="CFH561" s="34"/>
      <c r="CFI561" s="34"/>
      <c r="CFJ561" s="34"/>
      <c r="CFK561" s="34"/>
      <c r="CFL561" s="34"/>
      <c r="CFM561" s="34"/>
      <c r="CFN561" s="34"/>
      <c r="CFO561" s="34"/>
      <c r="CFP561" s="34"/>
      <c r="CFQ561" s="34"/>
      <c r="CFR561" s="34"/>
      <c r="CFS561" s="34"/>
      <c r="CFT561" s="34"/>
      <c r="CFU561" s="34"/>
      <c r="CFV561" s="34"/>
      <c r="CFW561" s="34"/>
      <c r="CFX561" s="34"/>
      <c r="CFY561" s="34"/>
      <c r="CFZ561" s="34"/>
      <c r="CGA561" s="34"/>
      <c r="CGB561" s="34"/>
      <c r="CGC561" s="34"/>
      <c r="CGD561" s="34"/>
      <c r="CGE561" s="34"/>
      <c r="CGF561" s="34"/>
      <c r="CGG561" s="34"/>
      <c r="CGH561" s="34"/>
      <c r="CGI561" s="34"/>
      <c r="CGJ561" s="34"/>
      <c r="CGK561" s="34"/>
      <c r="CGL561" s="34"/>
      <c r="CGM561" s="34"/>
      <c r="CGN561" s="34"/>
      <c r="CGO561" s="34"/>
      <c r="CGP561" s="34"/>
      <c r="CGQ561" s="34"/>
      <c r="CGR561" s="34"/>
      <c r="CGS561" s="34"/>
      <c r="CGT561" s="34"/>
      <c r="CGU561" s="34"/>
      <c r="CGV561" s="34"/>
      <c r="CGW561" s="34"/>
      <c r="CGX561" s="34"/>
      <c r="CGY561" s="34"/>
      <c r="CGZ561" s="34"/>
      <c r="CHA561" s="34"/>
      <c r="CHB561" s="34"/>
      <c r="CHC561" s="34"/>
      <c r="CHD561" s="34"/>
      <c r="CHE561" s="34"/>
      <c r="CHF561" s="34"/>
      <c r="CHG561" s="34"/>
      <c r="CHH561" s="34"/>
      <c r="CHI561" s="34"/>
      <c r="CHJ561" s="34"/>
      <c r="CHK561" s="34"/>
      <c r="CHL561" s="34"/>
      <c r="CHM561" s="34"/>
      <c r="CHN561" s="34"/>
      <c r="CHO561" s="34"/>
      <c r="CHP561" s="34"/>
      <c r="CHQ561" s="34"/>
      <c r="CHR561" s="34"/>
      <c r="CHS561" s="34"/>
      <c r="CHT561" s="34"/>
      <c r="CHU561" s="34"/>
      <c r="CHV561" s="34"/>
      <c r="CHW561" s="34"/>
      <c r="CHX561" s="34"/>
      <c r="CHY561" s="34"/>
      <c r="CHZ561" s="34"/>
      <c r="CIA561" s="34"/>
      <c r="CIB561" s="34"/>
      <c r="CIC561" s="34"/>
      <c r="CID561" s="34"/>
      <c r="CIE561" s="34"/>
      <c r="CIF561" s="34"/>
      <c r="CIG561" s="34"/>
      <c r="CIH561" s="34"/>
      <c r="CII561" s="34"/>
      <c r="CIJ561" s="34"/>
      <c r="CIK561" s="34"/>
      <c r="CIL561" s="34"/>
      <c r="CIM561" s="34"/>
      <c r="CIN561" s="34"/>
      <c r="CIO561" s="34"/>
      <c r="CIP561" s="34"/>
      <c r="CIQ561" s="34"/>
      <c r="CIR561" s="34"/>
      <c r="CIS561" s="34"/>
      <c r="CIT561" s="34"/>
      <c r="CIU561" s="34"/>
      <c r="CIV561" s="34"/>
      <c r="CIW561" s="34"/>
      <c r="CIX561" s="34"/>
      <c r="CIY561" s="34"/>
      <c r="CIZ561" s="34"/>
      <c r="CJA561" s="34"/>
      <c r="CJB561" s="34"/>
      <c r="CJC561" s="34"/>
      <c r="CJD561" s="34"/>
      <c r="CJE561" s="34"/>
      <c r="CJF561" s="34"/>
      <c r="CJG561" s="34"/>
      <c r="CJH561" s="34"/>
      <c r="CJI561" s="34"/>
      <c r="CJJ561" s="34"/>
      <c r="CJK561" s="34"/>
      <c r="CJL561" s="34"/>
      <c r="CJM561" s="34"/>
      <c r="CJN561" s="34"/>
      <c r="CJO561" s="34"/>
      <c r="CJP561" s="34"/>
      <c r="CJQ561" s="34"/>
      <c r="CJR561" s="34"/>
      <c r="CJS561" s="34"/>
      <c r="CJT561" s="34"/>
      <c r="CJU561" s="34"/>
      <c r="CJV561" s="34"/>
      <c r="CJW561" s="34"/>
      <c r="CJX561" s="34"/>
      <c r="CJY561" s="34"/>
      <c r="CJZ561" s="34"/>
      <c r="CKA561" s="34"/>
      <c r="CKB561" s="34"/>
      <c r="CKC561" s="34"/>
      <c r="CKD561" s="34"/>
      <c r="CKE561" s="34"/>
      <c r="CKF561" s="34"/>
      <c r="CKG561" s="34"/>
      <c r="CKH561" s="34"/>
      <c r="CKI561" s="34"/>
      <c r="CKJ561" s="34"/>
      <c r="CKK561" s="34"/>
      <c r="CKL561" s="34"/>
      <c r="CKM561" s="34"/>
      <c r="CKN561" s="34"/>
      <c r="CKO561" s="34"/>
      <c r="CKP561" s="34"/>
      <c r="CKQ561" s="34"/>
      <c r="CKR561" s="34"/>
      <c r="CKS561" s="34"/>
      <c r="CKT561" s="34"/>
      <c r="CKU561" s="34"/>
      <c r="CKV561" s="34"/>
      <c r="CKW561" s="34"/>
      <c r="CKX561" s="34"/>
      <c r="CKY561" s="34"/>
      <c r="CKZ561" s="34"/>
      <c r="CLA561" s="34"/>
      <c r="CLB561" s="34"/>
      <c r="CLC561" s="34"/>
      <c r="CLD561" s="34"/>
      <c r="CLE561" s="34"/>
      <c r="CLF561" s="34"/>
      <c r="CLG561" s="34"/>
      <c r="CLH561" s="34"/>
      <c r="CLI561" s="34"/>
      <c r="CLJ561" s="34"/>
      <c r="CLK561" s="34"/>
      <c r="CLL561" s="34"/>
      <c r="CLM561" s="34"/>
      <c r="CLN561" s="34"/>
      <c r="CLO561" s="34"/>
      <c r="CLP561" s="34"/>
      <c r="CLQ561" s="34"/>
      <c r="CLR561" s="34"/>
      <c r="CLS561" s="34"/>
      <c r="CLT561" s="34"/>
      <c r="CLU561" s="34"/>
      <c r="CLV561" s="34"/>
      <c r="CLW561" s="34"/>
      <c r="CLX561" s="34"/>
      <c r="CLY561" s="34"/>
      <c r="CLZ561" s="34"/>
      <c r="CMA561" s="34"/>
      <c r="CMB561" s="34"/>
      <c r="CMC561" s="34"/>
      <c r="CMD561" s="34"/>
      <c r="CME561" s="34"/>
      <c r="CMF561" s="34"/>
      <c r="CMG561" s="34"/>
      <c r="CMH561" s="34"/>
      <c r="CMI561" s="34"/>
      <c r="CMJ561" s="34"/>
      <c r="CMK561" s="34"/>
      <c r="CML561" s="34"/>
      <c r="CMM561" s="34"/>
      <c r="CMN561" s="34"/>
      <c r="CMO561" s="34"/>
      <c r="CMP561" s="34"/>
      <c r="CMQ561" s="34"/>
      <c r="CMR561" s="34"/>
      <c r="CMS561" s="34"/>
      <c r="CMT561" s="34"/>
      <c r="CMU561" s="34"/>
      <c r="CMV561" s="34"/>
      <c r="CMW561" s="34"/>
      <c r="CMX561" s="34"/>
      <c r="CMY561" s="34"/>
      <c r="CMZ561" s="34"/>
      <c r="CNA561" s="34"/>
      <c r="CNB561" s="34"/>
      <c r="CNC561" s="34"/>
      <c r="CND561" s="34"/>
      <c r="CNE561" s="34"/>
      <c r="CNF561" s="34"/>
      <c r="CNG561" s="34"/>
      <c r="CNH561" s="34"/>
      <c r="CNI561" s="34"/>
      <c r="CNJ561" s="34"/>
      <c r="CNK561" s="34"/>
      <c r="CNL561" s="34"/>
      <c r="CNM561" s="34"/>
      <c r="CNN561" s="34"/>
      <c r="CNO561" s="34"/>
      <c r="CNP561" s="34"/>
      <c r="CNQ561" s="34"/>
      <c r="CNR561" s="34"/>
      <c r="CNS561" s="34"/>
      <c r="CNT561" s="34"/>
      <c r="CNU561" s="34"/>
      <c r="CNV561" s="34"/>
      <c r="CNW561" s="34"/>
      <c r="CNX561" s="34"/>
      <c r="CNY561" s="34"/>
      <c r="CNZ561" s="34"/>
      <c r="COA561" s="34"/>
      <c r="COB561" s="34"/>
      <c r="COC561" s="34"/>
      <c r="COD561" s="34"/>
      <c r="COE561" s="34"/>
      <c r="COF561" s="34"/>
      <c r="COG561" s="34"/>
      <c r="COH561" s="34"/>
      <c r="COI561" s="34"/>
      <c r="COJ561" s="34"/>
      <c r="COK561" s="34"/>
      <c r="COL561" s="34"/>
      <c r="COM561" s="34"/>
      <c r="CON561" s="34"/>
      <c r="COO561" s="34"/>
      <c r="COP561" s="34"/>
      <c r="COQ561" s="34"/>
      <c r="COR561" s="34"/>
      <c r="COS561" s="34"/>
      <c r="COT561" s="34"/>
      <c r="COU561" s="34"/>
      <c r="COV561" s="34"/>
      <c r="COW561" s="34"/>
      <c r="COX561" s="34"/>
      <c r="COY561" s="34"/>
      <c r="COZ561" s="34"/>
      <c r="CPA561" s="34"/>
      <c r="CPB561" s="34"/>
      <c r="CPC561" s="34"/>
      <c r="CPD561" s="34"/>
      <c r="CPE561" s="34"/>
      <c r="CPF561" s="34"/>
      <c r="CPG561" s="34"/>
      <c r="CPH561" s="34"/>
      <c r="CPI561" s="34"/>
      <c r="CPJ561" s="34"/>
      <c r="CPK561" s="34"/>
      <c r="CPL561" s="34"/>
      <c r="CPM561" s="34"/>
      <c r="CPN561" s="34"/>
      <c r="CPO561" s="34"/>
      <c r="CPP561" s="34"/>
      <c r="CPQ561" s="34"/>
      <c r="CPR561" s="34"/>
      <c r="CPS561" s="34"/>
      <c r="CPT561" s="34"/>
      <c r="CPU561" s="34"/>
      <c r="CPV561" s="34"/>
      <c r="CPW561" s="34"/>
      <c r="CPX561" s="34"/>
      <c r="CPY561" s="34"/>
      <c r="CPZ561" s="34"/>
      <c r="CQA561" s="34"/>
      <c r="CQB561" s="34"/>
      <c r="CQC561" s="34"/>
      <c r="CQD561" s="34"/>
      <c r="CQE561" s="34"/>
      <c r="CQF561" s="34"/>
      <c r="CQG561" s="34"/>
      <c r="CQH561" s="34"/>
      <c r="CQI561" s="34"/>
      <c r="CQJ561" s="34"/>
      <c r="CQK561" s="34"/>
      <c r="CQL561" s="34"/>
      <c r="CQM561" s="34"/>
      <c r="CQN561" s="34"/>
      <c r="CQO561" s="34"/>
      <c r="CQP561" s="34"/>
      <c r="CQQ561" s="34"/>
      <c r="CQR561" s="34"/>
      <c r="CQS561" s="34"/>
      <c r="CQT561" s="34"/>
      <c r="CQU561" s="34"/>
      <c r="CQV561" s="34"/>
      <c r="CQW561" s="34"/>
      <c r="CQX561" s="34"/>
      <c r="CQY561" s="34"/>
      <c r="CQZ561" s="34"/>
      <c r="CRA561" s="34"/>
      <c r="CRB561" s="34"/>
      <c r="CRC561" s="34"/>
      <c r="CRD561" s="34"/>
      <c r="CRE561" s="34"/>
      <c r="CRF561" s="34"/>
      <c r="CRG561" s="34"/>
      <c r="CRH561" s="34"/>
      <c r="CRI561" s="34"/>
      <c r="CRJ561" s="34"/>
      <c r="CRK561" s="34"/>
      <c r="CRL561" s="34"/>
      <c r="CRM561" s="34"/>
      <c r="CRN561" s="34"/>
      <c r="CRO561" s="34"/>
      <c r="CRP561" s="34"/>
      <c r="CRQ561" s="34"/>
      <c r="CRR561" s="34"/>
      <c r="CRS561" s="34"/>
      <c r="CRT561" s="34"/>
      <c r="CRU561" s="34"/>
      <c r="CRV561" s="34"/>
      <c r="CRW561" s="34"/>
      <c r="CRX561" s="34"/>
      <c r="CRY561" s="34"/>
      <c r="CRZ561" s="34"/>
      <c r="CSA561" s="34"/>
      <c r="CSB561" s="34"/>
      <c r="CSC561" s="34"/>
      <c r="CSD561" s="34"/>
      <c r="CSE561" s="34"/>
      <c r="CSF561" s="34"/>
      <c r="CSG561" s="34"/>
      <c r="CSH561" s="34"/>
      <c r="CSI561" s="34"/>
      <c r="CSJ561" s="34"/>
      <c r="CSK561" s="34"/>
      <c r="CSL561" s="34"/>
      <c r="CSM561" s="34"/>
      <c r="CSN561" s="34"/>
      <c r="CSO561" s="34"/>
      <c r="CSP561" s="34"/>
      <c r="CSQ561" s="34"/>
      <c r="CSR561" s="34"/>
      <c r="CSS561" s="34"/>
      <c r="CST561" s="34"/>
      <c r="CSU561" s="34"/>
      <c r="CSV561" s="34"/>
      <c r="CSW561" s="34"/>
      <c r="CSX561" s="34"/>
      <c r="CSY561" s="34"/>
      <c r="CSZ561" s="34"/>
      <c r="CTA561" s="34"/>
      <c r="CTB561" s="34"/>
      <c r="CTC561" s="34"/>
      <c r="CTD561" s="34"/>
      <c r="CTE561" s="34"/>
      <c r="CTF561" s="34"/>
      <c r="CTG561" s="34"/>
      <c r="CTH561" s="34"/>
      <c r="CTI561" s="34"/>
      <c r="CTJ561" s="34"/>
      <c r="CTK561" s="34"/>
      <c r="CTL561" s="34"/>
      <c r="CTM561" s="34"/>
      <c r="CTN561" s="34"/>
      <c r="CTO561" s="34"/>
      <c r="CTP561" s="34"/>
      <c r="CTQ561" s="34"/>
      <c r="CTR561" s="34"/>
      <c r="CTS561" s="34"/>
      <c r="CTT561" s="34"/>
      <c r="CTU561" s="34"/>
      <c r="CTV561" s="34"/>
      <c r="CTW561" s="34"/>
      <c r="CTX561" s="34"/>
      <c r="CTY561" s="34"/>
      <c r="CTZ561" s="34"/>
      <c r="CUA561" s="34"/>
      <c r="CUB561" s="34"/>
      <c r="CUC561" s="34"/>
      <c r="CUD561" s="34"/>
      <c r="CUE561" s="34"/>
      <c r="CUF561" s="34"/>
      <c r="CUG561" s="34"/>
      <c r="CUH561" s="34"/>
      <c r="CUI561" s="34"/>
      <c r="CUJ561" s="34"/>
      <c r="CUK561" s="34"/>
      <c r="CUL561" s="34"/>
      <c r="CUM561" s="34"/>
      <c r="CUN561" s="34"/>
      <c r="CUO561" s="34"/>
      <c r="CUP561" s="34"/>
      <c r="CUQ561" s="34"/>
      <c r="CUR561" s="34"/>
      <c r="CUS561" s="34"/>
      <c r="CUT561" s="34"/>
      <c r="CUU561" s="34"/>
      <c r="CUV561" s="34"/>
      <c r="CUW561" s="34"/>
      <c r="CUX561" s="34"/>
      <c r="CUY561" s="34"/>
      <c r="CUZ561" s="34"/>
      <c r="CVA561" s="34"/>
      <c r="CVB561" s="34"/>
      <c r="CVC561" s="34"/>
      <c r="CVD561" s="34"/>
      <c r="CVE561" s="34"/>
      <c r="CVF561" s="34"/>
      <c r="CVG561" s="34"/>
      <c r="CVH561" s="34"/>
      <c r="CVI561" s="34"/>
      <c r="CVJ561" s="34"/>
      <c r="CVK561" s="34"/>
      <c r="CVL561" s="34"/>
      <c r="CVM561" s="34"/>
      <c r="CVN561" s="34"/>
      <c r="CVO561" s="34"/>
      <c r="CVP561" s="34"/>
      <c r="CVQ561" s="34"/>
      <c r="CVR561" s="34"/>
      <c r="CVS561" s="34"/>
      <c r="CVT561" s="34"/>
      <c r="CVU561" s="34"/>
      <c r="CVV561" s="34"/>
      <c r="CVW561" s="34"/>
      <c r="CVX561" s="34"/>
      <c r="CVY561" s="34"/>
      <c r="CVZ561" s="34"/>
      <c r="CWA561" s="34"/>
      <c r="CWB561" s="34"/>
      <c r="CWC561" s="34"/>
      <c r="CWD561" s="34"/>
      <c r="CWE561" s="34"/>
      <c r="CWF561" s="34"/>
      <c r="CWG561" s="34"/>
      <c r="CWH561" s="34"/>
      <c r="CWI561" s="34"/>
      <c r="CWJ561" s="34"/>
      <c r="CWK561" s="34"/>
      <c r="CWL561" s="34"/>
      <c r="CWM561" s="34"/>
      <c r="CWN561" s="34"/>
      <c r="CWO561" s="34"/>
      <c r="CWP561" s="34"/>
      <c r="CWQ561" s="34"/>
      <c r="CWR561" s="34"/>
      <c r="CWS561" s="34"/>
      <c r="CWT561" s="34"/>
      <c r="CWU561" s="34"/>
      <c r="CWV561" s="34"/>
      <c r="CWW561" s="34"/>
      <c r="CWX561" s="34"/>
      <c r="CWY561" s="34"/>
      <c r="CWZ561" s="34"/>
      <c r="CXA561" s="34"/>
      <c r="CXB561" s="34"/>
      <c r="CXC561" s="34"/>
      <c r="CXD561" s="34"/>
      <c r="CXE561" s="34"/>
      <c r="CXF561" s="34"/>
      <c r="CXG561" s="34"/>
      <c r="CXH561" s="34"/>
      <c r="CXI561" s="34"/>
      <c r="CXJ561" s="34"/>
      <c r="CXK561" s="34"/>
      <c r="CXL561" s="34"/>
      <c r="CXM561" s="34"/>
      <c r="CXN561" s="34"/>
      <c r="CXO561" s="34"/>
      <c r="CXP561" s="34"/>
      <c r="CXQ561" s="34"/>
      <c r="CXR561" s="34"/>
      <c r="CXS561" s="34"/>
      <c r="CXT561" s="34"/>
      <c r="CXU561" s="34"/>
      <c r="CXV561" s="34"/>
      <c r="CXW561" s="34"/>
      <c r="CXX561" s="34"/>
      <c r="CXY561" s="34"/>
      <c r="CXZ561" s="34"/>
      <c r="CYA561" s="34"/>
      <c r="CYB561" s="34"/>
      <c r="CYC561" s="34"/>
      <c r="CYD561" s="34"/>
      <c r="CYE561" s="34"/>
      <c r="CYF561" s="34"/>
      <c r="CYG561" s="34"/>
      <c r="CYH561" s="34"/>
      <c r="CYI561" s="34"/>
      <c r="CYJ561" s="34"/>
      <c r="CYK561" s="34"/>
      <c r="CYL561" s="34"/>
      <c r="CYM561" s="34"/>
      <c r="CYN561" s="34"/>
      <c r="CYO561" s="34"/>
      <c r="CYP561" s="34"/>
      <c r="CYQ561" s="34"/>
      <c r="CYR561" s="34"/>
      <c r="CYS561" s="34"/>
      <c r="CYT561" s="34"/>
      <c r="CYU561" s="34"/>
      <c r="CYV561" s="34"/>
      <c r="CYW561" s="34"/>
      <c r="CYX561" s="34"/>
      <c r="CYY561" s="34"/>
      <c r="CYZ561" s="34"/>
      <c r="CZA561" s="34"/>
      <c r="CZB561" s="34"/>
      <c r="CZC561" s="34"/>
      <c r="CZD561" s="34"/>
      <c r="CZE561" s="34"/>
      <c r="CZF561" s="34"/>
      <c r="CZG561" s="34"/>
      <c r="CZH561" s="34"/>
      <c r="CZI561" s="34"/>
      <c r="CZJ561" s="34"/>
      <c r="CZK561" s="34"/>
      <c r="CZL561" s="34"/>
      <c r="CZM561" s="34"/>
      <c r="CZN561" s="34"/>
      <c r="CZO561" s="34"/>
      <c r="CZP561" s="34"/>
      <c r="CZQ561" s="34"/>
      <c r="CZR561" s="34"/>
      <c r="CZS561" s="34"/>
      <c r="CZT561" s="34"/>
      <c r="CZU561" s="34"/>
      <c r="CZV561" s="34"/>
      <c r="CZW561" s="34"/>
      <c r="CZX561" s="34"/>
      <c r="CZY561" s="34"/>
      <c r="CZZ561" s="34"/>
      <c r="DAA561" s="34"/>
      <c r="DAB561" s="34"/>
      <c r="DAC561" s="34"/>
      <c r="DAD561" s="34"/>
      <c r="DAE561" s="34"/>
      <c r="DAF561" s="34"/>
      <c r="DAG561" s="34"/>
      <c r="DAH561" s="34"/>
      <c r="DAI561" s="34"/>
      <c r="DAJ561" s="34"/>
      <c r="DAK561" s="34"/>
      <c r="DAL561" s="34"/>
      <c r="DAM561" s="34"/>
      <c r="DAN561" s="34"/>
      <c r="DAO561" s="34"/>
      <c r="DAP561" s="34"/>
      <c r="DAQ561" s="34"/>
      <c r="DAR561" s="34"/>
      <c r="DAS561" s="34"/>
      <c r="DAT561" s="34"/>
      <c r="DAU561" s="34"/>
      <c r="DAV561" s="34"/>
      <c r="DAW561" s="34"/>
      <c r="DAX561" s="34"/>
      <c r="DAY561" s="34"/>
      <c r="DAZ561" s="34"/>
      <c r="DBA561" s="34"/>
      <c r="DBB561" s="34"/>
      <c r="DBC561" s="34"/>
      <c r="DBD561" s="34"/>
      <c r="DBE561" s="34"/>
      <c r="DBF561" s="34"/>
      <c r="DBG561" s="34"/>
      <c r="DBH561" s="34"/>
      <c r="DBI561" s="34"/>
      <c r="DBJ561" s="34"/>
      <c r="DBK561" s="34"/>
      <c r="DBL561" s="34"/>
      <c r="DBM561" s="34"/>
      <c r="DBN561" s="34"/>
      <c r="DBO561" s="34"/>
      <c r="DBP561" s="34"/>
      <c r="DBQ561" s="34"/>
      <c r="DBR561" s="34"/>
      <c r="DBS561" s="34"/>
      <c r="DBT561" s="34"/>
      <c r="DBU561" s="34"/>
      <c r="DBV561" s="34"/>
      <c r="DBW561" s="34"/>
      <c r="DBX561" s="34"/>
      <c r="DBY561" s="34"/>
      <c r="DBZ561" s="34"/>
      <c r="DCA561" s="34"/>
      <c r="DCB561" s="34"/>
      <c r="DCC561" s="34"/>
      <c r="DCD561" s="34"/>
      <c r="DCE561" s="34"/>
      <c r="DCF561" s="34"/>
      <c r="DCG561" s="34"/>
      <c r="DCH561" s="34"/>
      <c r="DCI561" s="34"/>
      <c r="DCJ561" s="34"/>
      <c r="DCK561" s="34"/>
      <c r="DCL561" s="34"/>
      <c r="DCM561" s="34"/>
      <c r="DCN561" s="34"/>
      <c r="DCO561" s="34"/>
      <c r="DCP561" s="34"/>
      <c r="DCQ561" s="34"/>
      <c r="DCR561" s="34"/>
      <c r="DCS561" s="34"/>
      <c r="DCT561" s="34"/>
      <c r="DCU561" s="34"/>
      <c r="DCV561" s="34"/>
      <c r="DCW561" s="34"/>
      <c r="DCX561" s="34"/>
      <c r="DCY561" s="34"/>
      <c r="DCZ561" s="34"/>
      <c r="DDA561" s="34"/>
      <c r="DDB561" s="34"/>
      <c r="DDC561" s="34"/>
      <c r="DDD561" s="34"/>
      <c r="DDE561" s="34"/>
      <c r="DDF561" s="34"/>
      <c r="DDG561" s="34"/>
      <c r="DDH561" s="34"/>
      <c r="DDI561" s="34"/>
      <c r="DDJ561" s="34"/>
      <c r="DDK561" s="34"/>
      <c r="DDL561" s="34"/>
      <c r="DDM561" s="34"/>
      <c r="DDN561" s="34"/>
      <c r="DDO561" s="34"/>
      <c r="DDP561" s="34"/>
      <c r="DDQ561" s="34"/>
      <c r="DDR561" s="34"/>
      <c r="DDS561" s="34"/>
      <c r="DDT561" s="34"/>
      <c r="DDU561" s="34"/>
      <c r="DDV561" s="34"/>
      <c r="DDW561" s="34"/>
      <c r="DDX561" s="34"/>
      <c r="DDY561" s="34"/>
      <c r="DDZ561" s="34"/>
      <c r="DEA561" s="34"/>
      <c r="DEB561" s="34"/>
      <c r="DEC561" s="34"/>
      <c r="DED561" s="34"/>
      <c r="DEE561" s="34"/>
      <c r="DEF561" s="34"/>
      <c r="DEG561" s="34"/>
      <c r="DEH561" s="34"/>
      <c r="DEI561" s="34"/>
      <c r="DEJ561" s="34"/>
      <c r="DEK561" s="34"/>
      <c r="DEL561" s="34"/>
      <c r="DEM561" s="34"/>
      <c r="DEN561" s="34"/>
      <c r="DEO561" s="34"/>
      <c r="DEP561" s="34"/>
      <c r="DEQ561" s="34"/>
      <c r="DER561" s="34"/>
      <c r="DES561" s="34"/>
      <c r="DET561" s="34"/>
      <c r="DEU561" s="34"/>
      <c r="DEV561" s="34"/>
      <c r="DEW561" s="34"/>
      <c r="DEX561" s="34"/>
      <c r="DEY561" s="34"/>
      <c r="DEZ561" s="34"/>
      <c r="DFA561" s="34"/>
      <c r="DFB561" s="34"/>
      <c r="DFC561" s="34"/>
      <c r="DFD561" s="34"/>
      <c r="DFE561" s="34"/>
      <c r="DFF561" s="34"/>
      <c r="DFG561" s="34"/>
      <c r="DFH561" s="34"/>
      <c r="DFI561" s="34"/>
      <c r="DFJ561" s="34"/>
      <c r="DFK561" s="34"/>
      <c r="DFL561" s="34"/>
      <c r="DFM561" s="34"/>
      <c r="DFN561" s="34"/>
      <c r="DFO561" s="34"/>
      <c r="DFP561" s="34"/>
      <c r="DFQ561" s="34"/>
      <c r="DFR561" s="34"/>
      <c r="DFS561" s="34"/>
      <c r="DFT561" s="34"/>
      <c r="DFU561" s="34"/>
      <c r="DFV561" s="34"/>
      <c r="DFW561" s="34"/>
      <c r="DFX561" s="34"/>
      <c r="DFY561" s="34"/>
      <c r="DFZ561" s="34"/>
      <c r="DGA561" s="34"/>
      <c r="DGB561" s="34"/>
      <c r="DGC561" s="34"/>
      <c r="DGD561" s="34"/>
      <c r="DGE561" s="34"/>
      <c r="DGF561" s="34"/>
      <c r="DGG561" s="34"/>
      <c r="DGH561" s="34"/>
      <c r="DGI561" s="34"/>
      <c r="DGJ561" s="34"/>
      <c r="DGK561" s="34"/>
      <c r="DGL561" s="34"/>
      <c r="DGM561" s="34"/>
      <c r="DGN561" s="34"/>
      <c r="DGO561" s="34"/>
      <c r="DGP561" s="34"/>
      <c r="DGQ561" s="34"/>
      <c r="DGR561" s="34"/>
      <c r="DGS561" s="34"/>
      <c r="DGT561" s="34"/>
      <c r="DGU561" s="34"/>
      <c r="DGV561" s="34"/>
      <c r="DGW561" s="34"/>
      <c r="DGX561" s="34"/>
      <c r="DGY561" s="34"/>
      <c r="DGZ561" s="34"/>
      <c r="DHA561" s="34"/>
      <c r="DHB561" s="34"/>
      <c r="DHC561" s="34"/>
      <c r="DHD561" s="34"/>
      <c r="DHE561" s="34"/>
      <c r="DHF561" s="34"/>
      <c r="DHG561" s="34"/>
      <c r="DHH561" s="34"/>
      <c r="DHI561" s="34"/>
      <c r="DHJ561" s="34"/>
      <c r="DHK561" s="34"/>
      <c r="DHL561" s="34"/>
      <c r="DHM561" s="34"/>
      <c r="DHN561" s="34"/>
      <c r="DHO561" s="34"/>
      <c r="DHP561" s="34"/>
      <c r="DHQ561" s="34"/>
      <c r="DHR561" s="34"/>
      <c r="DHS561" s="34"/>
      <c r="DHT561" s="34"/>
      <c r="DHU561" s="34"/>
      <c r="DHV561" s="34"/>
      <c r="DHW561" s="34"/>
      <c r="DHX561" s="34"/>
      <c r="DHY561" s="34"/>
      <c r="DHZ561" s="34"/>
      <c r="DIA561" s="34"/>
      <c r="DIB561" s="34"/>
      <c r="DIC561" s="34"/>
      <c r="DID561" s="34"/>
      <c r="DIE561" s="34"/>
      <c r="DIF561" s="34"/>
      <c r="DIG561" s="34"/>
      <c r="DIH561" s="34"/>
      <c r="DII561" s="34"/>
      <c r="DIJ561" s="34"/>
      <c r="DIK561" s="34"/>
      <c r="DIL561" s="34"/>
      <c r="DIM561" s="34"/>
      <c r="DIN561" s="34"/>
      <c r="DIO561" s="34"/>
      <c r="DIP561" s="34"/>
      <c r="DIQ561" s="34"/>
      <c r="DIR561" s="34"/>
      <c r="DIS561" s="34"/>
      <c r="DIT561" s="34"/>
      <c r="DIU561" s="34"/>
      <c r="DIV561" s="34"/>
      <c r="DIW561" s="34"/>
      <c r="DIX561" s="34"/>
      <c r="DIY561" s="34"/>
      <c r="DIZ561" s="34"/>
      <c r="DJA561" s="34"/>
      <c r="DJB561" s="34"/>
      <c r="DJC561" s="34"/>
      <c r="DJD561" s="34"/>
      <c r="DJE561" s="34"/>
      <c r="DJF561" s="34"/>
      <c r="DJG561" s="34"/>
      <c r="DJH561" s="34"/>
      <c r="DJI561" s="34"/>
      <c r="DJJ561" s="34"/>
      <c r="DJK561" s="34"/>
      <c r="DJL561" s="34"/>
      <c r="DJM561" s="34"/>
      <c r="DJN561" s="34"/>
      <c r="DJO561" s="34"/>
      <c r="DJP561" s="34"/>
      <c r="DJQ561" s="34"/>
      <c r="DJR561" s="34"/>
      <c r="DJS561" s="34"/>
      <c r="DJT561" s="34"/>
      <c r="DJU561" s="34"/>
      <c r="DJV561" s="34"/>
      <c r="DJW561" s="34"/>
      <c r="DJX561" s="34"/>
      <c r="DJY561" s="34"/>
      <c r="DJZ561" s="34"/>
      <c r="DKA561" s="34"/>
      <c r="DKB561" s="34"/>
      <c r="DKC561" s="34"/>
      <c r="DKD561" s="34"/>
      <c r="DKE561" s="34"/>
      <c r="DKF561" s="34"/>
      <c r="DKG561" s="34"/>
      <c r="DKH561" s="34"/>
      <c r="DKI561" s="34"/>
      <c r="DKJ561" s="34"/>
      <c r="DKK561" s="34"/>
      <c r="DKL561" s="34"/>
      <c r="DKM561" s="34"/>
      <c r="DKN561" s="34"/>
      <c r="DKO561" s="34"/>
      <c r="DKP561" s="34"/>
      <c r="DKQ561" s="34"/>
      <c r="DKR561" s="34"/>
      <c r="DKS561" s="34"/>
      <c r="DKT561" s="34"/>
      <c r="DKU561" s="34"/>
      <c r="DKV561" s="34"/>
      <c r="DKW561" s="34"/>
      <c r="DKX561" s="34"/>
      <c r="DKY561" s="34"/>
      <c r="DKZ561" s="34"/>
      <c r="DLA561" s="34"/>
      <c r="DLB561" s="34"/>
      <c r="DLC561" s="34"/>
      <c r="DLD561" s="34"/>
      <c r="DLE561" s="34"/>
      <c r="DLF561" s="34"/>
      <c r="DLG561" s="34"/>
      <c r="DLH561" s="34"/>
      <c r="DLI561" s="34"/>
      <c r="DLJ561" s="34"/>
      <c r="DLK561" s="34"/>
      <c r="DLL561" s="34"/>
      <c r="DLM561" s="34"/>
      <c r="DLN561" s="34"/>
      <c r="DLO561" s="34"/>
      <c r="DLP561" s="34"/>
      <c r="DLQ561" s="34"/>
      <c r="DLR561" s="34"/>
      <c r="DLS561" s="34"/>
      <c r="DLT561" s="34"/>
      <c r="DLU561" s="34"/>
      <c r="DLV561" s="34"/>
      <c r="DLW561" s="34"/>
      <c r="DLX561" s="34"/>
      <c r="DLY561" s="34"/>
      <c r="DLZ561" s="34"/>
      <c r="DMA561" s="34"/>
      <c r="DMB561" s="34"/>
      <c r="DMC561" s="34"/>
      <c r="DMD561" s="34"/>
      <c r="DME561" s="34"/>
      <c r="DMF561" s="34"/>
      <c r="DMG561" s="34"/>
      <c r="DMH561" s="34"/>
      <c r="DMI561" s="34"/>
      <c r="DMJ561" s="34"/>
      <c r="DMK561" s="34"/>
      <c r="DML561" s="34"/>
      <c r="DMM561" s="34"/>
      <c r="DMN561" s="34"/>
      <c r="DMO561" s="34"/>
      <c r="DMP561" s="34"/>
      <c r="DMQ561" s="34"/>
      <c r="DMR561" s="34"/>
      <c r="DMS561" s="34"/>
      <c r="DMT561" s="34"/>
      <c r="DMU561" s="34"/>
      <c r="DMV561" s="34"/>
      <c r="DMW561" s="34"/>
      <c r="DMX561" s="34"/>
      <c r="DMY561" s="34"/>
      <c r="DMZ561" s="34"/>
      <c r="DNA561" s="34"/>
      <c r="DNB561" s="34"/>
      <c r="DNC561" s="34"/>
      <c r="DND561" s="34"/>
      <c r="DNE561" s="34"/>
      <c r="DNF561" s="34"/>
      <c r="DNG561" s="34"/>
      <c r="DNH561" s="34"/>
      <c r="DNI561" s="34"/>
      <c r="DNJ561" s="34"/>
      <c r="DNK561" s="34"/>
      <c r="DNL561" s="34"/>
      <c r="DNM561" s="34"/>
      <c r="DNN561" s="34"/>
      <c r="DNO561" s="34"/>
      <c r="DNP561" s="34"/>
      <c r="DNQ561" s="34"/>
      <c r="DNR561" s="34"/>
      <c r="DNS561" s="34"/>
      <c r="DNT561" s="34"/>
      <c r="DNU561" s="34"/>
      <c r="DNV561" s="34"/>
      <c r="DNW561" s="34"/>
      <c r="DNX561" s="34"/>
      <c r="DNY561" s="34"/>
      <c r="DNZ561" s="34"/>
      <c r="DOA561" s="34"/>
      <c r="DOB561" s="34"/>
      <c r="DOC561" s="34"/>
      <c r="DOD561" s="34"/>
      <c r="DOE561" s="34"/>
      <c r="DOF561" s="34"/>
      <c r="DOG561" s="34"/>
      <c r="DOH561" s="34"/>
      <c r="DOI561" s="34"/>
      <c r="DOJ561" s="34"/>
      <c r="DOK561" s="34"/>
      <c r="DOL561" s="34"/>
      <c r="DOM561" s="34"/>
      <c r="DON561" s="34"/>
      <c r="DOO561" s="34"/>
      <c r="DOP561" s="34"/>
      <c r="DOQ561" s="34"/>
      <c r="DOR561" s="34"/>
      <c r="DOS561" s="34"/>
      <c r="DOT561" s="34"/>
      <c r="DOU561" s="34"/>
      <c r="DOV561" s="34"/>
      <c r="DOW561" s="34"/>
      <c r="DOX561" s="34"/>
      <c r="DOY561" s="34"/>
      <c r="DOZ561" s="34"/>
      <c r="DPA561" s="34"/>
      <c r="DPB561" s="34"/>
      <c r="DPC561" s="34"/>
      <c r="DPD561" s="34"/>
      <c r="DPE561" s="34"/>
      <c r="DPF561" s="34"/>
      <c r="DPG561" s="34"/>
      <c r="DPH561" s="34"/>
      <c r="DPI561" s="34"/>
      <c r="DPJ561" s="34"/>
      <c r="DPK561" s="34"/>
      <c r="DPL561" s="34"/>
      <c r="DPM561" s="34"/>
      <c r="DPN561" s="34"/>
      <c r="DPO561" s="34"/>
      <c r="DPP561" s="34"/>
      <c r="DPQ561" s="34"/>
      <c r="DPR561" s="34"/>
      <c r="DPS561" s="34"/>
      <c r="DPT561" s="34"/>
      <c r="DPU561" s="34"/>
      <c r="DPV561" s="34"/>
      <c r="DPW561" s="34"/>
      <c r="DPX561" s="34"/>
      <c r="DPY561" s="34"/>
      <c r="DPZ561" s="34"/>
      <c r="DQA561" s="34"/>
      <c r="DQB561" s="34"/>
      <c r="DQC561" s="34"/>
      <c r="DQD561" s="34"/>
      <c r="DQE561" s="34"/>
      <c r="DQF561" s="34"/>
      <c r="DQG561" s="34"/>
      <c r="DQH561" s="34"/>
      <c r="DQI561" s="34"/>
      <c r="DQJ561" s="34"/>
      <c r="DQK561" s="34"/>
      <c r="DQL561" s="34"/>
      <c r="DQM561" s="34"/>
      <c r="DQN561" s="34"/>
      <c r="DQO561" s="34"/>
      <c r="DQP561" s="34"/>
      <c r="DQQ561" s="34"/>
      <c r="DQR561" s="34"/>
      <c r="DQS561" s="34"/>
      <c r="DQT561" s="34"/>
      <c r="DQU561" s="34"/>
      <c r="DQV561" s="34"/>
      <c r="DQW561" s="34"/>
      <c r="DQX561" s="34"/>
      <c r="DQY561" s="34"/>
      <c r="DQZ561" s="34"/>
      <c r="DRA561" s="34"/>
      <c r="DRB561" s="34"/>
      <c r="DRC561" s="34"/>
      <c r="DRD561" s="34"/>
      <c r="DRE561" s="34"/>
      <c r="DRF561" s="34"/>
      <c r="DRG561" s="34"/>
      <c r="DRH561" s="34"/>
      <c r="DRI561" s="34"/>
      <c r="DRJ561" s="34"/>
      <c r="DRK561" s="34"/>
      <c r="DRL561" s="34"/>
      <c r="DRM561" s="34"/>
      <c r="DRN561" s="34"/>
      <c r="DRO561" s="34"/>
      <c r="DRP561" s="34"/>
      <c r="DRQ561" s="34"/>
      <c r="DRR561" s="34"/>
      <c r="DRS561" s="34"/>
      <c r="DRT561" s="34"/>
      <c r="DRU561" s="34"/>
      <c r="DRV561" s="34"/>
      <c r="DRW561" s="34"/>
      <c r="DRX561" s="34"/>
      <c r="DRY561" s="34"/>
      <c r="DRZ561" s="34"/>
      <c r="DSA561" s="34"/>
      <c r="DSB561" s="34"/>
      <c r="DSC561" s="34"/>
      <c r="DSD561" s="34"/>
      <c r="DSE561" s="34"/>
      <c r="DSF561" s="34"/>
      <c r="DSG561" s="34"/>
      <c r="DSH561" s="34"/>
      <c r="DSI561" s="34"/>
      <c r="DSJ561" s="34"/>
      <c r="DSK561" s="34"/>
      <c r="DSL561" s="34"/>
      <c r="DSM561" s="34"/>
      <c r="DSN561" s="34"/>
      <c r="DSO561" s="34"/>
      <c r="DSP561" s="34"/>
      <c r="DSQ561" s="34"/>
      <c r="DSR561" s="34"/>
      <c r="DSS561" s="34"/>
      <c r="DST561" s="34"/>
      <c r="DSU561" s="34"/>
      <c r="DSV561" s="34"/>
      <c r="DSW561" s="34"/>
      <c r="DSX561" s="34"/>
      <c r="DSY561" s="34"/>
      <c r="DSZ561" s="34"/>
      <c r="DTA561" s="34"/>
      <c r="DTB561" s="34"/>
      <c r="DTC561" s="34"/>
      <c r="DTD561" s="34"/>
      <c r="DTE561" s="34"/>
      <c r="DTF561" s="34"/>
      <c r="DTG561" s="34"/>
      <c r="DTH561" s="34"/>
      <c r="DTI561" s="34"/>
      <c r="DTJ561" s="34"/>
      <c r="DTK561" s="34"/>
      <c r="DTL561" s="34"/>
      <c r="DTM561" s="34"/>
      <c r="DTN561" s="34"/>
      <c r="DTO561" s="34"/>
      <c r="DTP561" s="34"/>
      <c r="DTQ561" s="34"/>
      <c r="DTR561" s="34"/>
      <c r="DTS561" s="34"/>
      <c r="DTT561" s="34"/>
      <c r="DTU561" s="34"/>
      <c r="DTV561" s="34"/>
      <c r="DTW561" s="34"/>
      <c r="DTX561" s="34"/>
      <c r="DTY561" s="34"/>
      <c r="DTZ561" s="34"/>
      <c r="DUA561" s="34"/>
      <c r="DUB561" s="34"/>
      <c r="DUC561" s="34"/>
      <c r="DUD561" s="34"/>
      <c r="DUE561" s="34"/>
      <c r="DUF561" s="34"/>
      <c r="DUG561" s="34"/>
      <c r="DUH561" s="34"/>
      <c r="DUI561" s="34"/>
      <c r="DUJ561" s="34"/>
      <c r="DUK561" s="34"/>
      <c r="DUL561" s="34"/>
      <c r="DUM561" s="34"/>
      <c r="DUN561" s="34"/>
      <c r="DUO561" s="34"/>
      <c r="DUP561" s="34"/>
      <c r="DUQ561" s="34"/>
      <c r="DUR561" s="34"/>
      <c r="DUS561" s="34"/>
      <c r="DUT561" s="34"/>
      <c r="DUU561" s="34"/>
      <c r="DUV561" s="34"/>
      <c r="DUW561" s="34"/>
      <c r="DUX561" s="34"/>
      <c r="DUY561" s="34"/>
      <c r="DUZ561" s="34"/>
      <c r="DVA561" s="34"/>
      <c r="DVB561" s="34"/>
      <c r="DVC561" s="34"/>
      <c r="DVD561" s="34"/>
      <c r="DVE561" s="34"/>
      <c r="DVF561" s="34"/>
      <c r="DVG561" s="34"/>
      <c r="DVH561" s="34"/>
      <c r="DVI561" s="34"/>
      <c r="DVJ561" s="34"/>
      <c r="DVK561" s="34"/>
      <c r="DVL561" s="34"/>
      <c r="DVM561" s="34"/>
      <c r="DVN561" s="34"/>
      <c r="DVO561" s="34"/>
      <c r="DVP561" s="34"/>
      <c r="DVQ561" s="34"/>
      <c r="DVR561" s="34"/>
      <c r="DVS561" s="34"/>
      <c r="DVT561" s="34"/>
      <c r="DVU561" s="34"/>
      <c r="DVV561" s="34"/>
      <c r="DVW561" s="34"/>
      <c r="DVX561" s="34"/>
      <c r="DVY561" s="34"/>
      <c r="DVZ561" s="34"/>
      <c r="DWA561" s="34"/>
      <c r="DWB561" s="34"/>
      <c r="DWC561" s="34"/>
      <c r="DWD561" s="34"/>
      <c r="DWE561" s="34"/>
      <c r="DWF561" s="34"/>
      <c r="DWG561" s="34"/>
      <c r="DWH561" s="34"/>
      <c r="DWI561" s="34"/>
      <c r="DWJ561" s="34"/>
      <c r="DWK561" s="34"/>
      <c r="DWL561" s="34"/>
      <c r="DWM561" s="34"/>
      <c r="DWN561" s="34"/>
      <c r="DWO561" s="34"/>
      <c r="DWP561" s="34"/>
      <c r="DWQ561" s="34"/>
      <c r="DWR561" s="34"/>
      <c r="DWS561" s="34"/>
      <c r="DWT561" s="34"/>
      <c r="DWU561" s="34"/>
      <c r="DWV561" s="34"/>
      <c r="DWW561" s="34"/>
      <c r="DWX561" s="34"/>
      <c r="DWY561" s="34"/>
      <c r="DWZ561" s="34"/>
      <c r="DXA561" s="34"/>
      <c r="DXB561" s="34"/>
      <c r="DXC561" s="34"/>
      <c r="DXD561" s="34"/>
      <c r="DXE561" s="34"/>
      <c r="DXF561" s="34"/>
      <c r="DXG561" s="34"/>
      <c r="DXH561" s="34"/>
      <c r="DXI561" s="34"/>
      <c r="DXJ561" s="34"/>
      <c r="DXK561" s="34"/>
      <c r="DXL561" s="34"/>
      <c r="DXM561" s="34"/>
      <c r="DXN561" s="34"/>
      <c r="DXO561" s="34"/>
      <c r="DXP561" s="34"/>
      <c r="DXQ561" s="34"/>
      <c r="DXR561" s="34"/>
      <c r="DXS561" s="34"/>
      <c r="DXT561" s="34"/>
      <c r="DXU561" s="34"/>
      <c r="DXV561" s="34"/>
      <c r="DXW561" s="34"/>
      <c r="DXX561" s="34"/>
      <c r="DXY561" s="34"/>
      <c r="DXZ561" s="34"/>
      <c r="DYA561" s="34"/>
      <c r="DYB561" s="34"/>
      <c r="DYC561" s="34"/>
      <c r="DYD561" s="34"/>
      <c r="DYE561" s="34"/>
      <c r="DYF561" s="34"/>
      <c r="DYG561" s="34"/>
      <c r="DYH561" s="34"/>
      <c r="DYI561" s="34"/>
      <c r="DYJ561" s="34"/>
      <c r="DYK561" s="34"/>
      <c r="DYL561" s="34"/>
      <c r="DYM561" s="34"/>
      <c r="DYN561" s="34"/>
      <c r="DYO561" s="34"/>
      <c r="DYP561" s="34"/>
      <c r="DYQ561" s="34"/>
      <c r="DYR561" s="34"/>
      <c r="DYS561" s="34"/>
      <c r="DYT561" s="34"/>
      <c r="DYU561" s="34"/>
      <c r="DYV561" s="34"/>
      <c r="DYW561" s="34"/>
      <c r="DYX561" s="34"/>
      <c r="DYY561" s="34"/>
      <c r="DYZ561" s="34"/>
      <c r="DZA561" s="34"/>
      <c r="DZB561" s="34"/>
      <c r="DZC561" s="34"/>
      <c r="DZD561" s="34"/>
      <c r="DZE561" s="34"/>
      <c r="DZF561" s="34"/>
      <c r="DZG561" s="34"/>
      <c r="DZH561" s="34"/>
      <c r="DZI561" s="34"/>
      <c r="DZJ561" s="34"/>
      <c r="DZK561" s="34"/>
      <c r="DZL561" s="34"/>
      <c r="DZM561" s="34"/>
      <c r="DZN561" s="34"/>
      <c r="DZO561" s="34"/>
      <c r="DZP561" s="34"/>
      <c r="DZQ561" s="34"/>
      <c r="DZR561" s="34"/>
      <c r="DZS561" s="34"/>
      <c r="DZT561" s="34"/>
      <c r="DZU561" s="34"/>
      <c r="DZV561" s="34"/>
      <c r="DZW561" s="34"/>
      <c r="DZX561" s="34"/>
      <c r="DZY561" s="34"/>
      <c r="DZZ561" s="34"/>
      <c r="EAA561" s="34"/>
      <c r="EAB561" s="34"/>
      <c r="EAC561" s="34"/>
      <c r="EAD561" s="34"/>
      <c r="EAE561" s="34"/>
      <c r="EAF561" s="34"/>
      <c r="EAG561" s="34"/>
      <c r="EAH561" s="34"/>
      <c r="EAI561" s="34"/>
      <c r="EAJ561" s="34"/>
      <c r="EAK561" s="34"/>
      <c r="EAL561" s="34"/>
      <c r="EAM561" s="34"/>
      <c r="EAN561" s="34"/>
      <c r="EAO561" s="34"/>
      <c r="EAP561" s="34"/>
      <c r="EAQ561" s="34"/>
      <c r="EAR561" s="34"/>
      <c r="EAS561" s="34"/>
      <c r="EAT561" s="34"/>
      <c r="EAU561" s="34"/>
      <c r="EAV561" s="34"/>
      <c r="EAW561" s="34"/>
      <c r="EAX561" s="34"/>
      <c r="EAY561" s="34"/>
      <c r="EAZ561" s="34"/>
      <c r="EBA561" s="34"/>
      <c r="EBB561" s="34"/>
      <c r="EBC561" s="34"/>
      <c r="EBD561" s="34"/>
      <c r="EBE561" s="34"/>
      <c r="EBF561" s="34"/>
      <c r="EBG561" s="34"/>
      <c r="EBH561" s="34"/>
      <c r="EBI561" s="34"/>
      <c r="EBJ561" s="34"/>
      <c r="EBK561" s="34"/>
      <c r="EBL561" s="34"/>
      <c r="EBM561" s="34"/>
      <c r="EBN561" s="34"/>
      <c r="EBO561" s="34"/>
      <c r="EBP561" s="34"/>
      <c r="EBQ561" s="34"/>
      <c r="EBR561" s="34"/>
      <c r="EBS561" s="34"/>
      <c r="EBT561" s="34"/>
      <c r="EBU561" s="34"/>
      <c r="EBV561" s="34"/>
      <c r="EBW561" s="34"/>
      <c r="EBX561" s="34"/>
      <c r="EBY561" s="34"/>
      <c r="EBZ561" s="34"/>
      <c r="ECA561" s="34"/>
      <c r="ECB561" s="34"/>
      <c r="ECC561" s="34"/>
      <c r="ECD561" s="34"/>
      <c r="ECE561" s="34"/>
      <c r="ECF561" s="34"/>
      <c r="ECG561" s="34"/>
      <c r="ECH561" s="34"/>
      <c r="ECI561" s="34"/>
      <c r="ECJ561" s="34"/>
      <c r="ECK561" s="34"/>
      <c r="ECL561" s="34"/>
      <c r="ECM561" s="34"/>
      <c r="ECN561" s="34"/>
      <c r="ECO561" s="34"/>
      <c r="ECP561" s="34"/>
      <c r="ECQ561" s="34"/>
      <c r="ECR561" s="34"/>
      <c r="ECS561" s="34"/>
      <c r="ECT561" s="34"/>
      <c r="ECU561" s="34"/>
      <c r="ECV561" s="34"/>
      <c r="ECW561" s="34"/>
      <c r="ECX561" s="34"/>
      <c r="ECY561" s="34"/>
      <c r="ECZ561" s="34"/>
      <c r="EDA561" s="34"/>
      <c r="EDB561" s="34"/>
      <c r="EDC561" s="34"/>
      <c r="EDD561" s="34"/>
      <c r="EDE561" s="34"/>
      <c r="EDF561" s="34"/>
      <c r="EDG561" s="34"/>
      <c r="EDH561" s="34"/>
      <c r="EDI561" s="34"/>
      <c r="EDJ561" s="34"/>
      <c r="EDK561" s="34"/>
      <c r="EDL561" s="34"/>
      <c r="EDM561" s="34"/>
      <c r="EDN561" s="34"/>
      <c r="EDO561" s="34"/>
      <c r="EDP561" s="34"/>
      <c r="EDQ561" s="34"/>
      <c r="EDR561" s="34"/>
      <c r="EDS561" s="34"/>
      <c r="EDT561" s="34"/>
      <c r="EDU561" s="34"/>
      <c r="EDV561" s="34"/>
      <c r="EDW561" s="34"/>
      <c r="EDX561" s="34"/>
      <c r="EDY561" s="34"/>
      <c r="EDZ561" s="34"/>
      <c r="EEA561" s="34"/>
      <c r="EEB561" s="34"/>
      <c r="EEC561" s="34"/>
      <c r="EED561" s="34"/>
      <c r="EEE561" s="34"/>
      <c r="EEF561" s="34"/>
      <c r="EEG561" s="34"/>
      <c r="EEH561" s="34"/>
      <c r="EEI561" s="34"/>
      <c r="EEJ561" s="34"/>
      <c r="EEK561" s="34"/>
      <c r="EEL561" s="34"/>
      <c r="EEM561" s="34"/>
      <c r="EEN561" s="34"/>
      <c r="EEO561" s="34"/>
      <c r="EEP561" s="34"/>
      <c r="EEQ561" s="34"/>
      <c r="EER561" s="34"/>
      <c r="EES561" s="34"/>
      <c r="EET561" s="34"/>
      <c r="EEU561" s="34"/>
      <c r="EEV561" s="34"/>
      <c r="EEW561" s="34"/>
      <c r="EEX561" s="34"/>
      <c r="EEY561" s="34"/>
      <c r="EEZ561" s="34"/>
      <c r="EFA561" s="34"/>
      <c r="EFB561" s="34"/>
      <c r="EFC561" s="34"/>
      <c r="EFD561" s="34"/>
      <c r="EFE561" s="34"/>
      <c r="EFF561" s="34"/>
      <c r="EFG561" s="34"/>
      <c r="EFH561" s="34"/>
      <c r="EFI561" s="34"/>
      <c r="EFJ561" s="34"/>
      <c r="EFK561" s="34"/>
      <c r="EFL561" s="34"/>
      <c r="EFM561" s="34"/>
      <c r="EFN561" s="34"/>
      <c r="EFO561" s="34"/>
      <c r="EFP561" s="34"/>
      <c r="EFQ561" s="34"/>
      <c r="EFR561" s="34"/>
      <c r="EFS561" s="34"/>
      <c r="EFT561" s="34"/>
      <c r="EFU561" s="34"/>
      <c r="EFV561" s="34"/>
      <c r="EFW561" s="34"/>
      <c r="EFX561" s="34"/>
      <c r="EFY561" s="34"/>
      <c r="EFZ561" s="34"/>
      <c r="EGA561" s="34"/>
      <c r="EGB561" s="34"/>
      <c r="EGC561" s="34"/>
      <c r="EGD561" s="34"/>
      <c r="EGE561" s="34"/>
      <c r="EGF561" s="34"/>
      <c r="EGG561" s="34"/>
      <c r="EGH561" s="34"/>
      <c r="EGI561" s="34"/>
      <c r="EGJ561" s="34"/>
      <c r="EGK561" s="34"/>
      <c r="EGL561" s="34"/>
      <c r="EGM561" s="34"/>
      <c r="EGN561" s="34"/>
      <c r="EGO561" s="34"/>
      <c r="EGP561" s="34"/>
      <c r="EGQ561" s="34"/>
      <c r="EGR561" s="34"/>
      <c r="EGS561" s="34"/>
      <c r="EGT561" s="34"/>
      <c r="EGU561" s="34"/>
      <c r="EGV561" s="34"/>
      <c r="EGW561" s="34"/>
      <c r="EGX561" s="34"/>
      <c r="EGY561" s="34"/>
      <c r="EGZ561" s="34"/>
      <c r="EHA561" s="34"/>
      <c r="EHB561" s="34"/>
      <c r="EHC561" s="34"/>
      <c r="EHD561" s="34"/>
      <c r="EHE561" s="34"/>
      <c r="EHF561" s="34"/>
      <c r="EHG561" s="34"/>
      <c r="EHH561" s="34"/>
      <c r="EHI561" s="34"/>
      <c r="EHJ561" s="34"/>
      <c r="EHK561" s="34"/>
      <c r="EHL561" s="34"/>
      <c r="EHM561" s="34"/>
      <c r="EHN561" s="34"/>
      <c r="EHO561" s="34"/>
      <c r="EHP561" s="34"/>
      <c r="EHQ561" s="34"/>
      <c r="EHR561" s="34"/>
      <c r="EHS561" s="34"/>
      <c r="EHT561" s="34"/>
      <c r="EHU561" s="34"/>
      <c r="EHV561" s="34"/>
      <c r="EHW561" s="34"/>
      <c r="EHX561" s="34"/>
      <c r="EHY561" s="34"/>
      <c r="EHZ561" s="34"/>
      <c r="EIA561" s="34"/>
      <c r="EIB561" s="34"/>
      <c r="EIC561" s="34"/>
      <c r="EID561" s="34"/>
      <c r="EIE561" s="34"/>
      <c r="EIF561" s="34"/>
      <c r="EIG561" s="34"/>
      <c r="EIH561" s="34"/>
      <c r="EII561" s="34"/>
      <c r="EIJ561" s="34"/>
      <c r="EIK561" s="34"/>
      <c r="EIL561" s="34"/>
      <c r="EIM561" s="34"/>
      <c r="EIN561" s="34"/>
      <c r="EIO561" s="34"/>
      <c r="EIP561" s="34"/>
      <c r="EIQ561" s="34"/>
      <c r="EIR561" s="34"/>
      <c r="EIS561" s="34"/>
      <c r="EIT561" s="34"/>
      <c r="EIU561" s="34"/>
      <c r="EIV561" s="34"/>
      <c r="EIW561" s="34"/>
      <c r="EIX561" s="34"/>
      <c r="EIY561" s="34"/>
      <c r="EIZ561" s="34"/>
      <c r="EJA561" s="34"/>
      <c r="EJB561" s="34"/>
      <c r="EJC561" s="34"/>
      <c r="EJD561" s="34"/>
      <c r="EJE561" s="34"/>
      <c r="EJF561" s="34"/>
      <c r="EJG561" s="34"/>
      <c r="EJH561" s="34"/>
      <c r="EJI561" s="34"/>
      <c r="EJJ561" s="34"/>
      <c r="EJK561" s="34"/>
      <c r="EJL561" s="34"/>
      <c r="EJM561" s="34"/>
      <c r="EJN561" s="34"/>
      <c r="EJO561" s="34"/>
      <c r="EJP561" s="34"/>
      <c r="EJQ561" s="34"/>
      <c r="EJR561" s="34"/>
      <c r="EJS561" s="34"/>
      <c r="EJT561" s="34"/>
      <c r="EJU561" s="34"/>
      <c r="EJV561" s="34"/>
      <c r="EJW561" s="34"/>
      <c r="EJX561" s="34"/>
      <c r="EJY561" s="34"/>
      <c r="EJZ561" s="34"/>
      <c r="EKA561" s="34"/>
      <c r="EKB561" s="34"/>
      <c r="EKC561" s="34"/>
      <c r="EKD561" s="34"/>
      <c r="EKE561" s="34"/>
      <c r="EKF561" s="34"/>
      <c r="EKG561" s="34"/>
      <c r="EKH561" s="34"/>
      <c r="EKI561" s="34"/>
      <c r="EKJ561" s="34"/>
      <c r="EKK561" s="34"/>
      <c r="EKL561" s="34"/>
      <c r="EKM561" s="34"/>
      <c r="EKN561" s="34"/>
      <c r="EKO561" s="34"/>
      <c r="EKP561" s="34"/>
      <c r="EKQ561" s="34"/>
      <c r="EKR561" s="34"/>
      <c r="EKS561" s="34"/>
      <c r="EKT561" s="34"/>
      <c r="EKU561" s="34"/>
      <c r="EKV561" s="34"/>
      <c r="EKW561" s="34"/>
      <c r="EKX561" s="34"/>
      <c r="EKY561" s="34"/>
      <c r="EKZ561" s="34"/>
      <c r="ELA561" s="34"/>
      <c r="ELB561" s="34"/>
      <c r="ELC561" s="34"/>
      <c r="ELD561" s="34"/>
      <c r="ELE561" s="34"/>
      <c r="ELF561" s="34"/>
      <c r="ELG561" s="34"/>
      <c r="ELH561" s="34"/>
      <c r="ELI561" s="34"/>
      <c r="ELJ561" s="34"/>
      <c r="ELK561" s="34"/>
      <c r="ELL561" s="34"/>
      <c r="ELM561" s="34"/>
      <c r="ELN561" s="34"/>
      <c r="ELO561" s="34"/>
      <c r="ELP561" s="34"/>
      <c r="ELQ561" s="34"/>
      <c r="ELR561" s="34"/>
      <c r="ELS561" s="34"/>
      <c r="ELT561" s="34"/>
      <c r="ELU561" s="34"/>
      <c r="ELV561" s="34"/>
      <c r="ELW561" s="34"/>
      <c r="ELX561" s="34"/>
      <c r="ELY561" s="34"/>
      <c r="ELZ561" s="34"/>
      <c r="EMA561" s="34"/>
      <c r="EMB561" s="34"/>
      <c r="EMC561" s="34"/>
      <c r="EMD561" s="34"/>
      <c r="EME561" s="34"/>
      <c r="EMF561" s="34"/>
      <c r="EMG561" s="34"/>
      <c r="EMH561" s="34"/>
      <c r="EMI561" s="34"/>
      <c r="EMJ561" s="34"/>
      <c r="EMK561" s="34"/>
      <c r="EML561" s="34"/>
      <c r="EMM561" s="34"/>
      <c r="EMN561" s="34"/>
      <c r="EMO561" s="34"/>
      <c r="EMP561" s="34"/>
      <c r="EMQ561" s="34"/>
      <c r="EMR561" s="34"/>
      <c r="EMS561" s="34"/>
      <c r="EMT561" s="34"/>
      <c r="EMU561" s="34"/>
      <c r="EMV561" s="34"/>
      <c r="EMW561" s="34"/>
      <c r="EMX561" s="34"/>
      <c r="EMY561" s="34"/>
      <c r="EMZ561" s="34"/>
      <c r="ENA561" s="34"/>
      <c r="ENB561" s="34"/>
      <c r="ENC561" s="34"/>
      <c r="END561" s="34"/>
      <c r="ENE561" s="34"/>
      <c r="ENF561" s="34"/>
      <c r="ENG561" s="34"/>
      <c r="ENH561" s="34"/>
      <c r="ENI561" s="34"/>
      <c r="ENJ561" s="34"/>
      <c r="ENK561" s="34"/>
      <c r="ENL561" s="34"/>
      <c r="ENM561" s="34"/>
      <c r="ENN561" s="34"/>
      <c r="ENO561" s="34"/>
      <c r="ENP561" s="34"/>
      <c r="ENQ561" s="34"/>
      <c r="ENR561" s="34"/>
      <c r="ENS561" s="34"/>
      <c r="ENT561" s="34"/>
      <c r="ENU561" s="34"/>
      <c r="ENV561" s="34"/>
      <c r="ENW561" s="34"/>
      <c r="ENX561" s="34"/>
      <c r="ENY561" s="34"/>
      <c r="ENZ561" s="34"/>
      <c r="EOA561" s="34"/>
      <c r="EOB561" s="34"/>
      <c r="EOC561" s="34"/>
      <c r="EOD561" s="34"/>
      <c r="EOE561" s="34"/>
      <c r="EOF561" s="34"/>
      <c r="EOG561" s="34"/>
      <c r="EOH561" s="34"/>
      <c r="EOI561" s="34"/>
      <c r="EOJ561" s="34"/>
      <c r="EOK561" s="34"/>
      <c r="EOL561" s="34"/>
      <c r="EOM561" s="34"/>
      <c r="EON561" s="34"/>
      <c r="EOO561" s="34"/>
      <c r="EOP561" s="34"/>
      <c r="EOQ561" s="34"/>
      <c r="EOR561" s="34"/>
      <c r="EOS561" s="34"/>
      <c r="EOT561" s="34"/>
      <c r="EOU561" s="34"/>
      <c r="EOV561" s="34"/>
      <c r="EOW561" s="34"/>
      <c r="EOX561" s="34"/>
      <c r="EOY561" s="34"/>
      <c r="EOZ561" s="34"/>
      <c r="EPA561" s="34"/>
      <c r="EPB561" s="34"/>
      <c r="EPC561" s="34"/>
      <c r="EPD561" s="34"/>
      <c r="EPE561" s="34"/>
      <c r="EPF561" s="34"/>
      <c r="EPG561" s="34"/>
      <c r="EPH561" s="34"/>
      <c r="EPI561" s="34"/>
      <c r="EPJ561" s="34"/>
      <c r="EPK561" s="34"/>
      <c r="EPL561" s="34"/>
      <c r="EPM561" s="34"/>
      <c r="EPN561" s="34"/>
      <c r="EPO561" s="34"/>
      <c r="EPP561" s="34"/>
      <c r="EPQ561" s="34"/>
      <c r="EPR561" s="34"/>
      <c r="EPS561" s="34"/>
      <c r="EPT561" s="34"/>
      <c r="EPU561" s="34"/>
      <c r="EPV561" s="34"/>
      <c r="EPW561" s="34"/>
      <c r="EPX561" s="34"/>
      <c r="EPY561" s="34"/>
      <c r="EPZ561" s="34"/>
      <c r="EQA561" s="34"/>
      <c r="EQB561" s="34"/>
      <c r="EQC561" s="34"/>
      <c r="EQD561" s="34"/>
      <c r="EQE561" s="34"/>
      <c r="EQF561" s="34"/>
      <c r="EQG561" s="34"/>
      <c r="EQH561" s="34"/>
      <c r="EQI561" s="34"/>
      <c r="EQJ561" s="34"/>
      <c r="EQK561" s="34"/>
      <c r="EQL561" s="34"/>
      <c r="EQM561" s="34"/>
      <c r="EQN561" s="34"/>
      <c r="EQO561" s="34"/>
      <c r="EQP561" s="34"/>
      <c r="EQQ561" s="34"/>
      <c r="EQR561" s="34"/>
      <c r="EQS561" s="34"/>
      <c r="EQT561" s="34"/>
      <c r="EQU561" s="34"/>
      <c r="EQV561" s="34"/>
      <c r="EQW561" s="34"/>
      <c r="EQX561" s="34"/>
      <c r="EQY561" s="34"/>
      <c r="EQZ561" s="34"/>
      <c r="ERA561" s="34"/>
      <c r="ERB561" s="34"/>
      <c r="ERC561" s="34"/>
      <c r="ERD561" s="34"/>
      <c r="ERE561" s="34"/>
      <c r="ERF561" s="34"/>
      <c r="ERG561" s="34"/>
      <c r="ERH561" s="34"/>
      <c r="ERI561" s="34"/>
      <c r="ERJ561" s="34"/>
      <c r="ERK561" s="34"/>
      <c r="ERL561" s="34"/>
      <c r="ERM561" s="34"/>
      <c r="ERN561" s="34"/>
      <c r="ERO561" s="34"/>
      <c r="ERP561" s="34"/>
      <c r="ERQ561" s="34"/>
      <c r="ERR561" s="34"/>
      <c r="ERS561" s="34"/>
      <c r="ERT561" s="34"/>
      <c r="ERU561" s="34"/>
      <c r="ERV561" s="34"/>
      <c r="ERW561" s="34"/>
      <c r="ERX561" s="34"/>
      <c r="ERY561" s="34"/>
      <c r="ERZ561" s="34"/>
      <c r="ESA561" s="34"/>
      <c r="ESB561" s="34"/>
      <c r="ESC561" s="34"/>
      <c r="ESD561" s="34"/>
      <c r="ESE561" s="34"/>
      <c r="ESF561" s="34"/>
      <c r="ESG561" s="34"/>
      <c r="ESH561" s="34"/>
      <c r="ESI561" s="34"/>
      <c r="ESJ561" s="34"/>
      <c r="ESK561" s="34"/>
      <c r="ESL561" s="34"/>
      <c r="ESM561" s="34"/>
      <c r="ESN561" s="34"/>
      <c r="ESO561" s="34"/>
      <c r="ESP561" s="34"/>
      <c r="ESQ561" s="34"/>
      <c r="ESR561" s="34"/>
      <c r="ESS561" s="34"/>
      <c r="EST561" s="34"/>
      <c r="ESU561" s="34"/>
      <c r="ESV561" s="34"/>
      <c r="ESW561" s="34"/>
      <c r="ESX561" s="34"/>
      <c r="ESY561" s="34"/>
      <c r="ESZ561" s="34"/>
      <c r="ETA561" s="34"/>
      <c r="ETB561" s="34"/>
      <c r="ETC561" s="34"/>
      <c r="ETD561" s="34"/>
      <c r="ETE561" s="34"/>
      <c r="ETF561" s="34"/>
      <c r="ETG561" s="34"/>
      <c r="ETH561" s="34"/>
      <c r="ETI561" s="34"/>
      <c r="ETJ561" s="34"/>
      <c r="ETK561" s="34"/>
      <c r="ETL561" s="34"/>
      <c r="ETM561" s="34"/>
      <c r="ETN561" s="34"/>
      <c r="ETO561" s="34"/>
      <c r="ETP561" s="34"/>
      <c r="ETQ561" s="34"/>
      <c r="ETR561" s="34"/>
      <c r="ETS561" s="34"/>
      <c r="ETT561" s="34"/>
      <c r="ETU561" s="34"/>
      <c r="ETV561" s="34"/>
      <c r="ETW561" s="34"/>
      <c r="ETX561" s="34"/>
      <c r="ETY561" s="34"/>
      <c r="ETZ561" s="34"/>
      <c r="EUA561" s="34"/>
      <c r="EUB561" s="34"/>
      <c r="EUC561" s="34"/>
      <c r="EUD561" s="34"/>
      <c r="EUE561" s="34"/>
      <c r="EUF561" s="34"/>
      <c r="EUG561" s="34"/>
      <c r="EUH561" s="34"/>
      <c r="EUI561" s="34"/>
      <c r="EUJ561" s="34"/>
      <c r="EUK561" s="34"/>
      <c r="EUL561" s="34"/>
      <c r="EUM561" s="34"/>
      <c r="EUN561" s="34"/>
      <c r="EUO561" s="34"/>
      <c r="EUP561" s="34"/>
      <c r="EUQ561" s="34"/>
      <c r="EUR561" s="34"/>
      <c r="EUS561" s="34"/>
      <c r="EUT561" s="34"/>
      <c r="EUU561" s="34"/>
      <c r="EUV561" s="34"/>
      <c r="EUW561" s="34"/>
      <c r="EUX561" s="34"/>
      <c r="EUY561" s="34"/>
      <c r="EUZ561" s="34"/>
      <c r="EVA561" s="34"/>
      <c r="EVB561" s="34"/>
      <c r="EVC561" s="34"/>
      <c r="EVD561" s="34"/>
      <c r="EVE561" s="34"/>
      <c r="EVF561" s="34"/>
      <c r="EVG561" s="34"/>
      <c r="EVH561" s="34"/>
      <c r="EVI561" s="34"/>
      <c r="EVJ561" s="34"/>
      <c r="EVK561" s="34"/>
      <c r="EVL561" s="34"/>
      <c r="EVM561" s="34"/>
      <c r="EVN561" s="34"/>
      <c r="EVO561" s="34"/>
      <c r="EVP561" s="34"/>
      <c r="EVQ561" s="34"/>
      <c r="EVR561" s="34"/>
      <c r="EVS561" s="34"/>
      <c r="EVT561" s="34"/>
      <c r="EVU561" s="34"/>
      <c r="EVV561" s="34"/>
      <c r="EVW561" s="34"/>
      <c r="EVX561" s="34"/>
      <c r="EVY561" s="34"/>
      <c r="EVZ561" s="34"/>
      <c r="EWA561" s="34"/>
      <c r="EWB561" s="34"/>
      <c r="EWC561" s="34"/>
      <c r="EWD561" s="34"/>
      <c r="EWE561" s="34"/>
      <c r="EWF561" s="34"/>
      <c r="EWG561" s="34"/>
      <c r="EWH561" s="34"/>
      <c r="EWI561" s="34"/>
      <c r="EWJ561" s="34"/>
      <c r="EWK561" s="34"/>
      <c r="EWL561" s="34"/>
      <c r="EWM561" s="34"/>
      <c r="EWN561" s="34"/>
      <c r="EWO561" s="34"/>
      <c r="EWP561" s="34"/>
      <c r="EWQ561" s="34"/>
      <c r="EWR561" s="34"/>
      <c r="EWS561" s="34"/>
      <c r="EWT561" s="34"/>
      <c r="EWU561" s="34"/>
      <c r="EWV561" s="34"/>
      <c r="EWW561" s="34"/>
      <c r="EWX561" s="34"/>
      <c r="EWY561" s="34"/>
      <c r="EWZ561" s="34"/>
      <c r="EXA561" s="34"/>
      <c r="EXB561" s="34"/>
      <c r="EXC561" s="34"/>
      <c r="EXD561" s="34"/>
      <c r="EXE561" s="34"/>
      <c r="EXF561" s="34"/>
      <c r="EXG561" s="34"/>
      <c r="EXH561" s="34"/>
      <c r="EXI561" s="34"/>
      <c r="EXJ561" s="34"/>
      <c r="EXK561" s="34"/>
      <c r="EXL561" s="34"/>
      <c r="EXM561" s="34"/>
      <c r="EXN561" s="34"/>
      <c r="EXO561" s="34"/>
      <c r="EXP561" s="34"/>
      <c r="EXQ561" s="34"/>
      <c r="EXR561" s="34"/>
      <c r="EXS561" s="34"/>
      <c r="EXT561" s="34"/>
      <c r="EXU561" s="34"/>
      <c r="EXV561" s="34"/>
      <c r="EXW561" s="34"/>
      <c r="EXX561" s="34"/>
      <c r="EXY561" s="34"/>
      <c r="EXZ561" s="34"/>
      <c r="EYA561" s="34"/>
      <c r="EYB561" s="34"/>
      <c r="EYC561" s="34"/>
      <c r="EYD561" s="34"/>
      <c r="EYE561" s="34"/>
      <c r="EYF561" s="34"/>
      <c r="EYG561" s="34"/>
      <c r="EYH561" s="34"/>
      <c r="EYI561" s="34"/>
      <c r="EYJ561" s="34"/>
      <c r="EYK561" s="34"/>
      <c r="EYL561" s="34"/>
      <c r="EYM561" s="34"/>
      <c r="EYN561" s="34"/>
      <c r="EYO561" s="34"/>
      <c r="EYP561" s="34"/>
      <c r="EYQ561" s="34"/>
      <c r="EYR561" s="34"/>
      <c r="EYS561" s="34"/>
      <c r="EYT561" s="34"/>
      <c r="EYU561" s="34"/>
      <c r="EYV561" s="34"/>
      <c r="EYW561" s="34"/>
      <c r="EYX561" s="34"/>
      <c r="EYY561" s="34"/>
      <c r="EYZ561" s="34"/>
      <c r="EZA561" s="34"/>
      <c r="EZB561" s="34"/>
      <c r="EZC561" s="34"/>
      <c r="EZD561" s="34"/>
      <c r="EZE561" s="34"/>
      <c r="EZF561" s="34"/>
      <c r="EZG561" s="34"/>
      <c r="EZH561" s="34"/>
      <c r="EZI561" s="34"/>
      <c r="EZJ561" s="34"/>
      <c r="EZK561" s="34"/>
      <c r="EZL561" s="34"/>
      <c r="EZM561" s="34"/>
      <c r="EZN561" s="34"/>
      <c r="EZO561" s="34"/>
      <c r="EZP561" s="34"/>
      <c r="EZQ561" s="34"/>
      <c r="EZR561" s="34"/>
      <c r="EZS561" s="34"/>
      <c r="EZT561" s="34"/>
      <c r="EZU561" s="34"/>
      <c r="EZV561" s="34"/>
      <c r="EZW561" s="34"/>
      <c r="EZX561" s="34"/>
      <c r="EZY561" s="34"/>
      <c r="EZZ561" s="34"/>
      <c r="FAA561" s="34"/>
      <c r="FAB561" s="34"/>
      <c r="FAC561" s="34"/>
      <c r="FAD561" s="34"/>
      <c r="FAE561" s="34"/>
      <c r="FAF561" s="34"/>
      <c r="FAG561" s="34"/>
      <c r="FAH561" s="34"/>
      <c r="FAI561" s="34"/>
      <c r="FAJ561" s="34"/>
      <c r="FAK561" s="34"/>
      <c r="FAL561" s="34"/>
      <c r="FAM561" s="34"/>
      <c r="FAN561" s="34"/>
      <c r="FAO561" s="34"/>
      <c r="FAP561" s="34"/>
      <c r="FAQ561" s="34"/>
      <c r="FAR561" s="34"/>
      <c r="FAS561" s="34"/>
      <c r="FAT561" s="34"/>
      <c r="FAU561" s="34"/>
      <c r="FAV561" s="34"/>
      <c r="FAW561" s="34"/>
      <c r="FAX561" s="34"/>
      <c r="FAY561" s="34"/>
      <c r="FAZ561" s="34"/>
      <c r="FBA561" s="34"/>
      <c r="FBB561" s="34"/>
      <c r="FBC561" s="34"/>
      <c r="FBD561" s="34"/>
      <c r="FBE561" s="34"/>
      <c r="FBF561" s="34"/>
      <c r="FBG561" s="34"/>
      <c r="FBH561" s="34"/>
      <c r="FBI561" s="34"/>
      <c r="FBJ561" s="34"/>
      <c r="FBK561" s="34"/>
      <c r="FBL561" s="34"/>
      <c r="FBM561" s="34"/>
      <c r="FBN561" s="34"/>
      <c r="FBO561" s="34"/>
      <c r="FBP561" s="34"/>
      <c r="FBQ561" s="34"/>
      <c r="FBR561" s="34"/>
      <c r="FBS561" s="34"/>
      <c r="FBT561" s="34"/>
      <c r="FBU561" s="34"/>
      <c r="FBV561" s="34"/>
      <c r="FBW561" s="34"/>
      <c r="FBX561" s="34"/>
      <c r="FBY561" s="34"/>
      <c r="FBZ561" s="34"/>
      <c r="FCA561" s="34"/>
      <c r="FCB561" s="34"/>
      <c r="FCC561" s="34"/>
      <c r="FCD561" s="34"/>
      <c r="FCE561" s="34"/>
      <c r="FCF561" s="34"/>
      <c r="FCG561" s="34"/>
      <c r="FCH561" s="34"/>
      <c r="FCI561" s="34"/>
      <c r="FCJ561" s="34"/>
      <c r="FCK561" s="34"/>
      <c r="FCL561" s="34"/>
      <c r="FCM561" s="34"/>
      <c r="FCN561" s="34"/>
      <c r="FCO561" s="34"/>
      <c r="FCP561" s="34"/>
      <c r="FCQ561" s="34"/>
      <c r="FCR561" s="34"/>
      <c r="FCS561" s="34"/>
      <c r="FCT561" s="34"/>
      <c r="FCU561" s="34"/>
      <c r="FCV561" s="34"/>
      <c r="FCW561" s="34"/>
      <c r="FCX561" s="34"/>
      <c r="FCY561" s="34"/>
      <c r="FCZ561" s="34"/>
      <c r="FDA561" s="34"/>
      <c r="FDB561" s="34"/>
      <c r="FDC561" s="34"/>
      <c r="FDD561" s="34"/>
      <c r="FDE561" s="34"/>
      <c r="FDF561" s="34"/>
      <c r="FDG561" s="34"/>
      <c r="FDH561" s="34"/>
      <c r="FDI561" s="34"/>
      <c r="FDJ561" s="34"/>
      <c r="FDK561" s="34"/>
      <c r="FDL561" s="34"/>
      <c r="FDM561" s="34"/>
      <c r="FDN561" s="34"/>
      <c r="FDO561" s="34"/>
      <c r="FDP561" s="34"/>
      <c r="FDQ561" s="34"/>
      <c r="FDR561" s="34"/>
      <c r="FDS561" s="34"/>
      <c r="FDT561" s="34"/>
      <c r="FDU561" s="34"/>
      <c r="FDV561" s="34"/>
      <c r="FDW561" s="34"/>
      <c r="FDX561" s="34"/>
      <c r="FDY561" s="34"/>
      <c r="FDZ561" s="34"/>
      <c r="FEA561" s="34"/>
      <c r="FEB561" s="34"/>
      <c r="FEC561" s="34"/>
      <c r="FED561" s="34"/>
      <c r="FEE561" s="34"/>
      <c r="FEF561" s="34"/>
      <c r="FEG561" s="34"/>
      <c r="FEH561" s="34"/>
      <c r="FEI561" s="34"/>
      <c r="FEJ561" s="34"/>
      <c r="FEK561" s="34"/>
      <c r="FEL561" s="34"/>
      <c r="FEM561" s="34"/>
      <c r="FEN561" s="34"/>
      <c r="FEO561" s="34"/>
      <c r="FEP561" s="34"/>
      <c r="FEQ561" s="34"/>
      <c r="FER561" s="34"/>
      <c r="FES561" s="34"/>
      <c r="FET561" s="34"/>
      <c r="FEU561" s="34"/>
      <c r="FEV561" s="34"/>
      <c r="FEW561" s="34"/>
      <c r="FEX561" s="34"/>
      <c r="FEY561" s="34"/>
      <c r="FEZ561" s="34"/>
      <c r="FFA561" s="34"/>
      <c r="FFB561" s="34"/>
      <c r="FFC561" s="34"/>
      <c r="FFD561" s="34"/>
      <c r="FFE561" s="34"/>
      <c r="FFF561" s="34"/>
      <c r="FFG561" s="34"/>
      <c r="FFH561" s="34"/>
      <c r="FFI561" s="34"/>
      <c r="FFJ561" s="34"/>
      <c r="FFK561" s="34"/>
      <c r="FFL561" s="34"/>
      <c r="FFM561" s="34"/>
      <c r="FFN561" s="34"/>
      <c r="FFO561" s="34"/>
      <c r="FFP561" s="34"/>
      <c r="FFQ561" s="34"/>
      <c r="FFR561" s="34"/>
      <c r="FFS561" s="34"/>
      <c r="FFT561" s="34"/>
      <c r="FFU561" s="34"/>
      <c r="FFV561" s="34"/>
      <c r="FFW561" s="34"/>
      <c r="FFX561" s="34"/>
      <c r="FFY561" s="34"/>
      <c r="FFZ561" s="34"/>
      <c r="FGA561" s="34"/>
      <c r="FGB561" s="34"/>
      <c r="FGC561" s="34"/>
      <c r="FGD561" s="34"/>
      <c r="FGE561" s="34"/>
      <c r="FGF561" s="34"/>
      <c r="FGG561" s="34"/>
      <c r="FGH561" s="34"/>
      <c r="FGI561" s="34"/>
      <c r="FGJ561" s="34"/>
      <c r="FGK561" s="34"/>
      <c r="FGL561" s="34"/>
      <c r="FGM561" s="34"/>
      <c r="FGN561" s="34"/>
      <c r="FGO561" s="34"/>
      <c r="FGP561" s="34"/>
      <c r="FGQ561" s="34"/>
      <c r="FGR561" s="34"/>
      <c r="FGS561" s="34"/>
      <c r="FGT561" s="34"/>
      <c r="FGU561" s="34"/>
      <c r="FGV561" s="34"/>
      <c r="FGW561" s="34"/>
      <c r="FGX561" s="34"/>
      <c r="FGY561" s="34"/>
      <c r="FGZ561" s="34"/>
      <c r="FHA561" s="34"/>
      <c r="FHB561" s="34"/>
      <c r="FHC561" s="34"/>
      <c r="FHD561" s="34"/>
      <c r="FHE561" s="34"/>
      <c r="FHF561" s="34"/>
      <c r="FHG561" s="34"/>
      <c r="FHH561" s="34"/>
      <c r="FHI561" s="34"/>
      <c r="FHJ561" s="34"/>
      <c r="FHK561" s="34"/>
      <c r="FHL561" s="34"/>
      <c r="FHM561" s="34"/>
      <c r="FHN561" s="34"/>
      <c r="FHO561" s="34"/>
      <c r="FHP561" s="34"/>
      <c r="FHQ561" s="34"/>
      <c r="FHR561" s="34"/>
      <c r="FHS561" s="34"/>
      <c r="FHT561" s="34"/>
      <c r="FHU561" s="34"/>
      <c r="FHV561" s="34"/>
      <c r="FHW561" s="34"/>
      <c r="FHX561" s="34"/>
      <c r="FHY561" s="34"/>
      <c r="FHZ561" s="34"/>
      <c r="FIA561" s="34"/>
      <c r="FIB561" s="34"/>
      <c r="FIC561" s="34"/>
      <c r="FID561" s="34"/>
      <c r="FIE561" s="34"/>
      <c r="FIF561" s="34"/>
      <c r="FIG561" s="34"/>
      <c r="FIH561" s="34"/>
      <c r="FII561" s="34"/>
      <c r="FIJ561" s="34"/>
      <c r="FIK561" s="34"/>
      <c r="FIL561" s="34"/>
      <c r="FIM561" s="34"/>
      <c r="FIN561" s="34"/>
      <c r="FIO561" s="34"/>
      <c r="FIP561" s="34"/>
      <c r="FIQ561" s="34"/>
      <c r="FIR561" s="34"/>
      <c r="FIS561" s="34"/>
      <c r="FIT561" s="34"/>
      <c r="FIU561" s="34"/>
      <c r="FIV561" s="34"/>
      <c r="FIW561" s="34"/>
      <c r="FIX561" s="34"/>
      <c r="FIY561" s="34"/>
      <c r="FIZ561" s="34"/>
      <c r="FJA561" s="34"/>
      <c r="FJB561" s="34"/>
      <c r="FJC561" s="34"/>
      <c r="FJD561" s="34"/>
      <c r="FJE561" s="34"/>
      <c r="FJF561" s="34"/>
      <c r="FJG561" s="34"/>
      <c r="FJH561" s="34"/>
      <c r="FJI561" s="34"/>
      <c r="FJJ561" s="34"/>
      <c r="FJK561" s="34"/>
      <c r="FJL561" s="34"/>
      <c r="FJM561" s="34"/>
      <c r="FJN561" s="34"/>
      <c r="FJO561" s="34"/>
      <c r="FJP561" s="34"/>
      <c r="FJQ561" s="34"/>
      <c r="FJR561" s="34"/>
      <c r="FJS561" s="34"/>
      <c r="FJT561" s="34"/>
      <c r="FJU561" s="34"/>
      <c r="FJV561" s="34"/>
      <c r="FJW561" s="34"/>
      <c r="FJX561" s="34"/>
      <c r="FJY561" s="34"/>
      <c r="FJZ561" s="34"/>
      <c r="FKA561" s="34"/>
      <c r="FKB561" s="34"/>
      <c r="FKC561" s="34"/>
      <c r="FKD561" s="34"/>
      <c r="FKE561" s="34"/>
      <c r="FKF561" s="34"/>
      <c r="FKG561" s="34"/>
      <c r="FKH561" s="34"/>
      <c r="FKI561" s="34"/>
      <c r="FKJ561" s="34"/>
      <c r="FKK561" s="34"/>
      <c r="FKL561" s="34"/>
      <c r="FKM561" s="34"/>
      <c r="FKN561" s="34"/>
      <c r="FKO561" s="34"/>
      <c r="FKP561" s="34"/>
      <c r="FKQ561" s="34"/>
      <c r="FKR561" s="34"/>
      <c r="FKS561" s="34"/>
      <c r="FKT561" s="34"/>
      <c r="FKU561" s="34"/>
      <c r="FKV561" s="34"/>
      <c r="FKW561" s="34"/>
      <c r="FKX561" s="34"/>
      <c r="FKY561" s="34"/>
      <c r="FKZ561" s="34"/>
      <c r="FLA561" s="34"/>
      <c r="FLB561" s="34"/>
      <c r="FLC561" s="34"/>
      <c r="FLD561" s="34"/>
      <c r="FLE561" s="34"/>
      <c r="FLF561" s="34"/>
      <c r="FLG561" s="34"/>
      <c r="FLH561" s="34"/>
      <c r="FLI561" s="34"/>
      <c r="FLJ561" s="34"/>
      <c r="FLK561" s="34"/>
      <c r="FLL561" s="34"/>
      <c r="FLM561" s="34"/>
      <c r="FLN561" s="34"/>
      <c r="FLO561" s="34"/>
      <c r="FLP561" s="34"/>
      <c r="FLQ561" s="34"/>
      <c r="FLR561" s="34"/>
      <c r="FLS561" s="34"/>
      <c r="FLT561" s="34"/>
      <c r="FLU561" s="34"/>
      <c r="FLV561" s="34"/>
      <c r="FLW561" s="34"/>
      <c r="FLX561" s="34"/>
      <c r="FLY561" s="34"/>
      <c r="FLZ561" s="34"/>
      <c r="FMA561" s="34"/>
      <c r="FMB561" s="34"/>
      <c r="FMC561" s="34"/>
      <c r="FMD561" s="34"/>
      <c r="FME561" s="34"/>
      <c r="FMF561" s="34"/>
      <c r="FMG561" s="34"/>
      <c r="FMH561" s="34"/>
      <c r="FMI561" s="34"/>
      <c r="FMJ561" s="34"/>
      <c r="FMK561" s="34"/>
      <c r="FML561" s="34"/>
      <c r="FMM561" s="34"/>
      <c r="FMN561" s="34"/>
      <c r="FMO561" s="34"/>
      <c r="FMP561" s="34"/>
      <c r="FMQ561" s="34"/>
      <c r="FMR561" s="34"/>
      <c r="FMS561" s="34"/>
      <c r="FMT561" s="34"/>
      <c r="FMU561" s="34"/>
      <c r="FMV561" s="34"/>
      <c r="FMW561" s="34"/>
      <c r="FMX561" s="34"/>
      <c r="FMY561" s="34"/>
      <c r="FMZ561" s="34"/>
      <c r="FNA561" s="34"/>
      <c r="FNB561" s="34"/>
      <c r="FNC561" s="34"/>
      <c r="FND561" s="34"/>
      <c r="FNE561" s="34"/>
      <c r="FNF561" s="34"/>
      <c r="FNG561" s="34"/>
      <c r="FNH561" s="34"/>
      <c r="FNI561" s="34"/>
      <c r="FNJ561" s="34"/>
      <c r="FNK561" s="34"/>
      <c r="FNL561" s="34"/>
      <c r="FNM561" s="34"/>
      <c r="FNN561" s="34"/>
      <c r="FNO561" s="34"/>
      <c r="FNP561" s="34"/>
      <c r="FNQ561" s="34"/>
      <c r="FNR561" s="34"/>
      <c r="FNS561" s="34"/>
      <c r="FNT561" s="34"/>
      <c r="FNU561" s="34"/>
      <c r="FNV561" s="34"/>
      <c r="FNW561" s="34"/>
      <c r="FNX561" s="34"/>
      <c r="FNY561" s="34"/>
      <c r="FNZ561" s="34"/>
      <c r="FOA561" s="34"/>
      <c r="FOB561" s="34"/>
      <c r="FOC561" s="34"/>
      <c r="FOD561" s="34"/>
      <c r="FOE561" s="34"/>
      <c r="FOF561" s="34"/>
      <c r="FOG561" s="34"/>
      <c r="FOH561" s="34"/>
      <c r="FOI561" s="34"/>
      <c r="FOJ561" s="34"/>
      <c r="FOK561" s="34"/>
      <c r="FOL561" s="34"/>
      <c r="FOM561" s="34"/>
      <c r="FON561" s="34"/>
      <c r="FOO561" s="34"/>
      <c r="FOP561" s="34"/>
      <c r="FOQ561" s="34"/>
      <c r="FOR561" s="34"/>
      <c r="FOS561" s="34"/>
      <c r="FOT561" s="34"/>
      <c r="FOU561" s="34"/>
      <c r="FOV561" s="34"/>
      <c r="FOW561" s="34"/>
      <c r="FOX561" s="34"/>
      <c r="FOY561" s="34"/>
      <c r="FOZ561" s="34"/>
      <c r="FPA561" s="34"/>
      <c r="FPB561" s="34"/>
      <c r="FPC561" s="34"/>
      <c r="FPD561" s="34"/>
      <c r="FPE561" s="34"/>
      <c r="FPF561" s="34"/>
      <c r="FPG561" s="34"/>
      <c r="FPH561" s="34"/>
      <c r="FPI561" s="34"/>
      <c r="FPJ561" s="34"/>
      <c r="FPK561" s="34"/>
      <c r="FPL561" s="34"/>
      <c r="FPM561" s="34"/>
      <c r="FPN561" s="34"/>
      <c r="FPO561" s="34"/>
      <c r="FPP561" s="34"/>
      <c r="FPQ561" s="34"/>
      <c r="FPR561" s="34"/>
      <c r="FPS561" s="34"/>
      <c r="FPT561" s="34"/>
      <c r="FPU561" s="34"/>
      <c r="FPV561" s="34"/>
      <c r="FPW561" s="34"/>
      <c r="FPX561" s="34"/>
      <c r="FPY561" s="34"/>
      <c r="FPZ561" s="34"/>
      <c r="FQA561" s="34"/>
      <c r="FQB561" s="34"/>
      <c r="FQC561" s="34"/>
      <c r="FQD561" s="34"/>
      <c r="FQE561" s="34"/>
      <c r="FQF561" s="34"/>
      <c r="FQG561" s="34"/>
      <c r="FQH561" s="34"/>
      <c r="FQI561" s="34"/>
      <c r="FQJ561" s="34"/>
      <c r="FQK561" s="34"/>
      <c r="FQL561" s="34"/>
      <c r="FQM561" s="34"/>
      <c r="FQN561" s="34"/>
      <c r="FQO561" s="34"/>
      <c r="FQP561" s="34"/>
      <c r="FQQ561" s="34"/>
      <c r="FQR561" s="34"/>
      <c r="FQS561" s="34"/>
      <c r="FQT561" s="34"/>
      <c r="FQU561" s="34"/>
      <c r="FQV561" s="34"/>
      <c r="FQW561" s="34"/>
      <c r="FQX561" s="34"/>
      <c r="FQY561" s="34"/>
      <c r="FQZ561" s="34"/>
      <c r="FRA561" s="34"/>
      <c r="FRB561" s="34"/>
      <c r="FRC561" s="34"/>
      <c r="FRD561" s="34"/>
      <c r="FRE561" s="34"/>
      <c r="FRF561" s="34"/>
      <c r="FRG561" s="34"/>
      <c r="FRH561" s="34"/>
      <c r="FRI561" s="34"/>
      <c r="FRJ561" s="34"/>
      <c r="FRK561" s="34"/>
      <c r="FRL561" s="34"/>
      <c r="FRM561" s="34"/>
      <c r="FRN561" s="34"/>
      <c r="FRO561" s="34"/>
      <c r="FRP561" s="34"/>
      <c r="FRQ561" s="34"/>
      <c r="FRR561" s="34"/>
      <c r="FRS561" s="34"/>
      <c r="FRT561" s="34"/>
      <c r="FRU561" s="34"/>
      <c r="FRV561" s="34"/>
      <c r="FRW561" s="34"/>
      <c r="FRX561" s="34"/>
      <c r="FRY561" s="34"/>
      <c r="FRZ561" s="34"/>
      <c r="FSA561" s="34"/>
      <c r="FSB561" s="34"/>
      <c r="FSC561" s="34"/>
      <c r="FSD561" s="34"/>
      <c r="FSE561" s="34"/>
      <c r="FSF561" s="34"/>
      <c r="FSG561" s="34"/>
      <c r="FSH561" s="34"/>
      <c r="FSI561" s="34"/>
      <c r="FSJ561" s="34"/>
      <c r="FSK561" s="34"/>
      <c r="FSL561" s="34"/>
      <c r="FSM561" s="34"/>
      <c r="FSN561" s="34"/>
      <c r="FSO561" s="34"/>
      <c r="FSP561" s="34"/>
      <c r="FSQ561" s="34"/>
      <c r="FSR561" s="34"/>
      <c r="FSS561" s="34"/>
      <c r="FST561" s="34"/>
      <c r="FSU561" s="34"/>
      <c r="FSV561" s="34"/>
      <c r="FSW561" s="34"/>
      <c r="FSX561" s="34"/>
      <c r="FSY561" s="34"/>
      <c r="FSZ561" s="34"/>
      <c r="FTA561" s="34"/>
      <c r="FTB561" s="34"/>
      <c r="FTC561" s="34"/>
      <c r="FTD561" s="34"/>
      <c r="FTE561" s="34"/>
      <c r="FTF561" s="34"/>
      <c r="FTG561" s="34"/>
      <c r="FTH561" s="34"/>
      <c r="FTI561" s="34"/>
      <c r="FTJ561" s="34"/>
      <c r="FTK561" s="34"/>
      <c r="FTL561" s="34"/>
      <c r="FTM561" s="34"/>
      <c r="FTN561" s="34"/>
      <c r="FTO561" s="34"/>
      <c r="FTP561" s="34"/>
      <c r="FTQ561" s="34"/>
      <c r="FTR561" s="34"/>
      <c r="FTS561" s="34"/>
      <c r="FTT561" s="34"/>
      <c r="FTU561" s="34"/>
      <c r="FTV561" s="34"/>
      <c r="FTW561" s="34"/>
      <c r="FTX561" s="34"/>
      <c r="FTY561" s="34"/>
      <c r="FTZ561" s="34"/>
      <c r="FUA561" s="34"/>
      <c r="FUB561" s="34"/>
      <c r="FUC561" s="34"/>
      <c r="FUD561" s="34"/>
      <c r="FUE561" s="34"/>
      <c r="FUF561" s="34"/>
      <c r="FUG561" s="34"/>
      <c r="FUH561" s="34"/>
      <c r="FUI561" s="34"/>
      <c r="FUJ561" s="34"/>
      <c r="FUK561" s="34"/>
      <c r="FUL561" s="34"/>
      <c r="FUM561" s="34"/>
      <c r="FUN561" s="34"/>
      <c r="FUO561" s="34"/>
      <c r="FUP561" s="34"/>
      <c r="FUQ561" s="34"/>
      <c r="FUR561" s="34"/>
      <c r="FUS561" s="34"/>
      <c r="FUT561" s="34"/>
      <c r="FUU561" s="34"/>
      <c r="FUV561" s="34"/>
      <c r="FUW561" s="34"/>
      <c r="FUX561" s="34"/>
      <c r="FUY561" s="34"/>
      <c r="FUZ561" s="34"/>
      <c r="FVA561" s="34"/>
      <c r="FVB561" s="34"/>
      <c r="FVC561" s="34"/>
      <c r="FVD561" s="34"/>
      <c r="FVE561" s="34"/>
      <c r="FVF561" s="34"/>
      <c r="FVG561" s="34"/>
      <c r="FVH561" s="34"/>
      <c r="FVI561" s="34"/>
      <c r="FVJ561" s="34"/>
      <c r="FVK561" s="34"/>
      <c r="FVL561" s="34"/>
      <c r="FVM561" s="34"/>
      <c r="FVN561" s="34"/>
      <c r="FVO561" s="34"/>
      <c r="FVP561" s="34"/>
      <c r="FVQ561" s="34"/>
      <c r="FVR561" s="34"/>
      <c r="FVS561" s="34"/>
      <c r="FVT561" s="34"/>
      <c r="FVU561" s="34"/>
      <c r="FVV561" s="34"/>
      <c r="FVW561" s="34"/>
      <c r="FVX561" s="34"/>
      <c r="FVY561" s="34"/>
      <c r="FVZ561" s="34"/>
      <c r="FWA561" s="34"/>
      <c r="FWB561" s="34"/>
      <c r="FWC561" s="34"/>
      <c r="FWD561" s="34"/>
      <c r="FWE561" s="34"/>
      <c r="FWF561" s="34"/>
      <c r="FWG561" s="34"/>
      <c r="FWH561" s="34"/>
      <c r="FWI561" s="34"/>
      <c r="FWJ561" s="34"/>
      <c r="FWK561" s="34"/>
      <c r="FWL561" s="34"/>
      <c r="FWM561" s="34"/>
      <c r="FWN561" s="34"/>
      <c r="FWO561" s="34"/>
      <c r="FWP561" s="34"/>
      <c r="FWQ561" s="34"/>
      <c r="FWR561" s="34"/>
      <c r="FWS561" s="34"/>
      <c r="FWT561" s="34"/>
      <c r="FWU561" s="34"/>
      <c r="FWV561" s="34"/>
      <c r="FWW561" s="34"/>
      <c r="FWX561" s="34"/>
      <c r="FWY561" s="34"/>
      <c r="FWZ561" s="34"/>
      <c r="FXA561" s="34"/>
      <c r="FXB561" s="34"/>
      <c r="FXC561" s="34"/>
      <c r="FXD561" s="34"/>
      <c r="FXE561" s="34"/>
      <c r="FXF561" s="34"/>
      <c r="FXG561" s="34"/>
      <c r="FXH561" s="34"/>
      <c r="FXI561" s="34"/>
      <c r="FXJ561" s="34"/>
      <c r="FXK561" s="34"/>
      <c r="FXL561" s="34"/>
      <c r="FXM561" s="34"/>
      <c r="FXN561" s="34"/>
      <c r="FXO561" s="34"/>
      <c r="FXP561" s="34"/>
      <c r="FXQ561" s="34"/>
      <c r="FXR561" s="34"/>
      <c r="FXS561" s="34"/>
      <c r="FXT561" s="34"/>
      <c r="FXU561" s="34"/>
      <c r="FXV561" s="34"/>
      <c r="FXW561" s="34"/>
      <c r="FXX561" s="34"/>
      <c r="FXY561" s="34"/>
      <c r="FXZ561" s="34"/>
      <c r="FYA561" s="34"/>
      <c r="FYB561" s="34"/>
      <c r="FYC561" s="34"/>
      <c r="FYD561" s="34"/>
      <c r="FYE561" s="34"/>
      <c r="FYF561" s="34"/>
      <c r="FYG561" s="34"/>
      <c r="FYH561" s="34"/>
      <c r="FYI561" s="34"/>
      <c r="FYJ561" s="34"/>
      <c r="FYK561" s="34"/>
      <c r="FYL561" s="34"/>
      <c r="FYM561" s="34"/>
      <c r="FYN561" s="34"/>
      <c r="FYO561" s="34"/>
      <c r="FYP561" s="34"/>
      <c r="FYQ561" s="34"/>
      <c r="FYR561" s="34"/>
      <c r="FYS561" s="34"/>
      <c r="FYT561" s="34"/>
      <c r="FYU561" s="34"/>
      <c r="FYV561" s="34"/>
      <c r="FYW561" s="34"/>
      <c r="FYX561" s="34"/>
      <c r="FYY561" s="34"/>
      <c r="FYZ561" s="34"/>
      <c r="FZA561" s="34"/>
      <c r="FZB561" s="34"/>
      <c r="FZC561" s="34"/>
      <c r="FZD561" s="34"/>
      <c r="FZE561" s="34"/>
      <c r="FZF561" s="34"/>
      <c r="FZG561" s="34"/>
      <c r="FZH561" s="34"/>
      <c r="FZI561" s="34"/>
      <c r="FZJ561" s="34"/>
      <c r="FZK561" s="34"/>
      <c r="FZL561" s="34"/>
      <c r="FZM561" s="34"/>
      <c r="FZN561" s="34"/>
      <c r="FZO561" s="34"/>
      <c r="FZP561" s="34"/>
      <c r="FZQ561" s="34"/>
      <c r="FZR561" s="34"/>
      <c r="FZS561" s="34"/>
      <c r="FZT561" s="34"/>
      <c r="FZU561" s="34"/>
      <c r="FZV561" s="34"/>
      <c r="FZW561" s="34"/>
      <c r="FZX561" s="34"/>
      <c r="FZY561" s="34"/>
      <c r="FZZ561" s="34"/>
      <c r="GAA561" s="34"/>
      <c r="GAB561" s="34"/>
      <c r="GAC561" s="34"/>
      <c r="GAD561" s="34"/>
      <c r="GAE561" s="34"/>
      <c r="GAF561" s="34"/>
      <c r="GAG561" s="34"/>
      <c r="GAH561" s="34"/>
      <c r="GAI561" s="34"/>
      <c r="GAJ561" s="34"/>
      <c r="GAK561" s="34"/>
      <c r="GAL561" s="34"/>
      <c r="GAM561" s="34"/>
      <c r="GAN561" s="34"/>
      <c r="GAO561" s="34"/>
      <c r="GAP561" s="34"/>
      <c r="GAQ561" s="34"/>
      <c r="GAR561" s="34"/>
      <c r="GAS561" s="34"/>
      <c r="GAT561" s="34"/>
      <c r="GAU561" s="34"/>
      <c r="GAV561" s="34"/>
      <c r="GAW561" s="34"/>
      <c r="GAX561" s="34"/>
      <c r="GAY561" s="34"/>
      <c r="GAZ561" s="34"/>
      <c r="GBA561" s="34"/>
      <c r="GBB561" s="34"/>
      <c r="GBC561" s="34"/>
      <c r="GBD561" s="34"/>
      <c r="GBE561" s="34"/>
      <c r="GBF561" s="34"/>
      <c r="GBG561" s="34"/>
      <c r="GBH561" s="34"/>
      <c r="GBI561" s="34"/>
      <c r="GBJ561" s="34"/>
      <c r="GBK561" s="34"/>
      <c r="GBL561" s="34"/>
      <c r="GBM561" s="34"/>
      <c r="GBN561" s="34"/>
      <c r="GBO561" s="34"/>
      <c r="GBP561" s="34"/>
      <c r="GBQ561" s="34"/>
      <c r="GBR561" s="34"/>
      <c r="GBS561" s="34"/>
      <c r="GBT561" s="34"/>
      <c r="GBU561" s="34"/>
      <c r="GBV561" s="34"/>
      <c r="GBW561" s="34"/>
      <c r="GBX561" s="34"/>
      <c r="GBY561" s="34"/>
      <c r="GBZ561" s="34"/>
      <c r="GCA561" s="34"/>
      <c r="GCB561" s="34"/>
      <c r="GCC561" s="34"/>
      <c r="GCD561" s="34"/>
      <c r="GCE561" s="34"/>
      <c r="GCF561" s="34"/>
      <c r="GCG561" s="34"/>
      <c r="GCH561" s="34"/>
      <c r="GCI561" s="34"/>
      <c r="GCJ561" s="34"/>
      <c r="GCK561" s="34"/>
      <c r="GCL561" s="34"/>
      <c r="GCM561" s="34"/>
      <c r="GCN561" s="34"/>
      <c r="GCO561" s="34"/>
      <c r="GCP561" s="34"/>
      <c r="GCQ561" s="34"/>
      <c r="GCR561" s="34"/>
      <c r="GCS561" s="34"/>
      <c r="GCT561" s="34"/>
      <c r="GCU561" s="34"/>
      <c r="GCV561" s="34"/>
      <c r="GCW561" s="34"/>
      <c r="GCX561" s="34"/>
      <c r="GCY561" s="34"/>
      <c r="GCZ561" s="34"/>
      <c r="GDA561" s="34"/>
      <c r="GDB561" s="34"/>
      <c r="GDC561" s="34"/>
      <c r="GDD561" s="34"/>
      <c r="GDE561" s="34"/>
      <c r="GDF561" s="34"/>
      <c r="GDG561" s="34"/>
      <c r="GDH561" s="34"/>
      <c r="GDI561" s="34"/>
      <c r="GDJ561" s="34"/>
      <c r="GDK561" s="34"/>
      <c r="GDL561" s="34"/>
      <c r="GDM561" s="34"/>
      <c r="GDN561" s="34"/>
      <c r="GDO561" s="34"/>
      <c r="GDP561" s="34"/>
      <c r="GDQ561" s="34"/>
      <c r="GDR561" s="34"/>
      <c r="GDS561" s="34"/>
      <c r="GDT561" s="34"/>
      <c r="GDU561" s="34"/>
      <c r="GDV561" s="34"/>
      <c r="GDW561" s="34"/>
      <c r="GDX561" s="34"/>
      <c r="GDY561" s="34"/>
      <c r="GDZ561" s="34"/>
      <c r="GEA561" s="34"/>
      <c r="GEB561" s="34"/>
      <c r="GEC561" s="34"/>
      <c r="GED561" s="34"/>
      <c r="GEE561" s="34"/>
      <c r="GEF561" s="34"/>
      <c r="GEG561" s="34"/>
      <c r="GEH561" s="34"/>
      <c r="GEI561" s="34"/>
      <c r="GEJ561" s="34"/>
      <c r="GEK561" s="34"/>
      <c r="GEL561" s="34"/>
      <c r="GEM561" s="34"/>
      <c r="GEN561" s="34"/>
      <c r="GEO561" s="34"/>
      <c r="GEP561" s="34"/>
      <c r="GEQ561" s="34"/>
      <c r="GER561" s="34"/>
      <c r="GES561" s="34"/>
      <c r="GET561" s="34"/>
      <c r="GEU561" s="34"/>
      <c r="GEV561" s="34"/>
      <c r="GEW561" s="34"/>
      <c r="GEX561" s="34"/>
      <c r="GEY561" s="34"/>
      <c r="GEZ561" s="34"/>
      <c r="GFA561" s="34"/>
      <c r="GFB561" s="34"/>
      <c r="GFC561" s="34"/>
      <c r="GFD561" s="34"/>
      <c r="GFE561" s="34"/>
      <c r="GFF561" s="34"/>
      <c r="GFG561" s="34"/>
      <c r="GFH561" s="34"/>
      <c r="GFI561" s="34"/>
      <c r="GFJ561" s="34"/>
      <c r="GFK561" s="34"/>
      <c r="GFL561" s="34"/>
      <c r="GFM561" s="34"/>
      <c r="GFN561" s="34"/>
      <c r="GFO561" s="34"/>
      <c r="GFP561" s="34"/>
      <c r="GFQ561" s="34"/>
      <c r="GFR561" s="34"/>
      <c r="GFS561" s="34"/>
      <c r="GFT561" s="34"/>
      <c r="GFU561" s="34"/>
      <c r="GFV561" s="34"/>
      <c r="GFW561" s="34"/>
      <c r="GFX561" s="34"/>
      <c r="GFY561" s="34"/>
      <c r="GFZ561" s="34"/>
      <c r="GGA561" s="34"/>
      <c r="GGB561" s="34"/>
      <c r="GGC561" s="34"/>
      <c r="GGD561" s="34"/>
      <c r="GGE561" s="34"/>
      <c r="GGF561" s="34"/>
      <c r="GGG561" s="34"/>
      <c r="GGH561" s="34"/>
      <c r="GGI561" s="34"/>
      <c r="GGJ561" s="34"/>
      <c r="GGK561" s="34"/>
      <c r="GGL561" s="34"/>
      <c r="GGM561" s="34"/>
      <c r="GGN561" s="34"/>
      <c r="GGO561" s="34"/>
      <c r="GGP561" s="34"/>
      <c r="GGQ561" s="34"/>
      <c r="GGR561" s="34"/>
      <c r="GGS561" s="34"/>
      <c r="GGT561" s="34"/>
      <c r="GGU561" s="34"/>
      <c r="GGV561" s="34"/>
      <c r="GGW561" s="34"/>
      <c r="GGX561" s="34"/>
      <c r="GGY561" s="34"/>
      <c r="GGZ561" s="34"/>
      <c r="GHA561" s="34"/>
      <c r="GHB561" s="34"/>
      <c r="GHC561" s="34"/>
      <c r="GHD561" s="34"/>
      <c r="GHE561" s="34"/>
      <c r="GHF561" s="34"/>
      <c r="GHG561" s="34"/>
      <c r="GHH561" s="34"/>
      <c r="GHI561" s="34"/>
      <c r="GHJ561" s="34"/>
      <c r="GHK561" s="34"/>
      <c r="GHL561" s="34"/>
      <c r="GHM561" s="34"/>
      <c r="GHN561" s="34"/>
      <c r="GHO561" s="34"/>
      <c r="GHP561" s="34"/>
      <c r="GHQ561" s="34"/>
      <c r="GHR561" s="34"/>
      <c r="GHS561" s="34"/>
      <c r="GHT561" s="34"/>
      <c r="GHU561" s="34"/>
      <c r="GHV561" s="34"/>
      <c r="GHW561" s="34"/>
      <c r="GHX561" s="34"/>
      <c r="GHY561" s="34"/>
      <c r="GHZ561" s="34"/>
      <c r="GIA561" s="34"/>
      <c r="GIB561" s="34"/>
      <c r="GIC561" s="34"/>
      <c r="GID561" s="34"/>
      <c r="GIE561" s="34"/>
      <c r="GIF561" s="34"/>
      <c r="GIG561" s="34"/>
      <c r="GIH561" s="34"/>
      <c r="GII561" s="34"/>
      <c r="GIJ561" s="34"/>
      <c r="GIK561" s="34"/>
      <c r="GIL561" s="34"/>
      <c r="GIM561" s="34"/>
      <c r="GIN561" s="34"/>
      <c r="GIO561" s="34"/>
      <c r="GIP561" s="34"/>
      <c r="GIQ561" s="34"/>
      <c r="GIR561" s="34"/>
      <c r="GIS561" s="34"/>
      <c r="GIT561" s="34"/>
      <c r="GIU561" s="34"/>
      <c r="GIV561" s="34"/>
      <c r="GIW561" s="34"/>
      <c r="GIX561" s="34"/>
      <c r="GIY561" s="34"/>
      <c r="GIZ561" s="34"/>
      <c r="GJA561" s="34"/>
      <c r="GJB561" s="34"/>
      <c r="GJC561" s="34"/>
      <c r="GJD561" s="34"/>
      <c r="GJE561" s="34"/>
      <c r="GJF561" s="34"/>
      <c r="GJG561" s="34"/>
      <c r="GJH561" s="34"/>
      <c r="GJI561" s="34"/>
      <c r="GJJ561" s="34"/>
      <c r="GJK561" s="34"/>
      <c r="GJL561" s="34"/>
      <c r="GJM561" s="34"/>
      <c r="GJN561" s="34"/>
      <c r="GJO561" s="34"/>
      <c r="GJP561" s="34"/>
      <c r="GJQ561" s="34"/>
      <c r="GJR561" s="34"/>
      <c r="GJS561" s="34"/>
      <c r="GJT561" s="34"/>
      <c r="GJU561" s="34"/>
      <c r="GJV561" s="34"/>
      <c r="GJW561" s="34"/>
      <c r="GJX561" s="34"/>
      <c r="GJY561" s="34"/>
      <c r="GJZ561" s="34"/>
      <c r="GKA561" s="34"/>
      <c r="GKB561" s="34"/>
      <c r="GKC561" s="34"/>
      <c r="GKD561" s="34"/>
      <c r="GKE561" s="34"/>
      <c r="GKF561" s="34"/>
      <c r="GKG561" s="34"/>
      <c r="GKH561" s="34"/>
      <c r="GKI561" s="34"/>
      <c r="GKJ561" s="34"/>
      <c r="GKK561" s="34"/>
      <c r="GKL561" s="34"/>
      <c r="GKM561" s="34"/>
      <c r="GKN561" s="34"/>
      <c r="GKO561" s="34"/>
      <c r="GKP561" s="34"/>
      <c r="GKQ561" s="34"/>
      <c r="GKR561" s="34"/>
      <c r="GKS561" s="34"/>
      <c r="GKT561" s="34"/>
      <c r="GKU561" s="34"/>
      <c r="GKV561" s="34"/>
      <c r="GKW561" s="34"/>
      <c r="GKX561" s="34"/>
      <c r="GKY561" s="34"/>
      <c r="GKZ561" s="34"/>
      <c r="GLA561" s="34"/>
      <c r="GLB561" s="34"/>
      <c r="GLC561" s="34"/>
      <c r="GLD561" s="34"/>
      <c r="GLE561" s="34"/>
      <c r="GLF561" s="34"/>
      <c r="GLG561" s="34"/>
      <c r="GLH561" s="34"/>
      <c r="GLI561" s="34"/>
      <c r="GLJ561" s="34"/>
      <c r="GLK561" s="34"/>
      <c r="GLL561" s="34"/>
      <c r="GLM561" s="34"/>
      <c r="GLN561" s="34"/>
      <c r="GLO561" s="34"/>
      <c r="GLP561" s="34"/>
      <c r="GLQ561" s="34"/>
      <c r="GLR561" s="34"/>
      <c r="GLS561" s="34"/>
      <c r="GLT561" s="34"/>
      <c r="GLU561" s="34"/>
      <c r="GLV561" s="34"/>
      <c r="GLW561" s="34"/>
      <c r="GLX561" s="34"/>
      <c r="GLY561" s="34"/>
      <c r="GLZ561" s="34"/>
      <c r="GMA561" s="34"/>
      <c r="GMB561" s="34"/>
      <c r="GMC561" s="34"/>
      <c r="GMD561" s="34"/>
      <c r="GME561" s="34"/>
      <c r="GMF561" s="34"/>
      <c r="GMG561" s="34"/>
      <c r="GMH561" s="34"/>
      <c r="GMI561" s="34"/>
      <c r="GMJ561" s="34"/>
      <c r="GMK561" s="34"/>
      <c r="GML561" s="34"/>
      <c r="GMM561" s="34"/>
      <c r="GMN561" s="34"/>
      <c r="GMO561" s="34"/>
      <c r="GMP561" s="34"/>
      <c r="GMQ561" s="34"/>
      <c r="GMR561" s="34"/>
      <c r="GMS561" s="34"/>
      <c r="GMT561" s="34"/>
      <c r="GMU561" s="34"/>
      <c r="GMV561" s="34"/>
      <c r="GMW561" s="34"/>
      <c r="GMX561" s="34"/>
      <c r="GMY561" s="34"/>
      <c r="GMZ561" s="34"/>
      <c r="GNA561" s="34"/>
      <c r="GNB561" s="34"/>
      <c r="GNC561" s="34"/>
      <c r="GND561" s="34"/>
      <c r="GNE561" s="34"/>
      <c r="GNF561" s="34"/>
      <c r="GNG561" s="34"/>
      <c r="GNH561" s="34"/>
      <c r="GNI561" s="34"/>
      <c r="GNJ561" s="34"/>
      <c r="GNK561" s="34"/>
      <c r="GNL561" s="34"/>
      <c r="GNM561" s="34"/>
      <c r="GNN561" s="34"/>
      <c r="GNO561" s="34"/>
      <c r="GNP561" s="34"/>
      <c r="GNQ561" s="34"/>
      <c r="GNR561" s="34"/>
      <c r="GNS561" s="34"/>
      <c r="GNT561" s="34"/>
      <c r="GNU561" s="34"/>
      <c r="GNV561" s="34"/>
      <c r="GNW561" s="34"/>
      <c r="GNX561" s="34"/>
      <c r="GNY561" s="34"/>
      <c r="GNZ561" s="34"/>
      <c r="GOA561" s="34"/>
      <c r="GOB561" s="34"/>
      <c r="GOC561" s="34"/>
      <c r="GOD561" s="34"/>
      <c r="GOE561" s="34"/>
      <c r="GOF561" s="34"/>
      <c r="GOG561" s="34"/>
      <c r="GOH561" s="34"/>
      <c r="GOI561" s="34"/>
      <c r="GOJ561" s="34"/>
      <c r="GOK561" s="34"/>
      <c r="GOL561" s="34"/>
      <c r="GOM561" s="34"/>
      <c r="GON561" s="34"/>
      <c r="GOO561" s="34"/>
      <c r="GOP561" s="34"/>
      <c r="GOQ561" s="34"/>
      <c r="GOR561" s="34"/>
      <c r="GOS561" s="34"/>
      <c r="GOT561" s="34"/>
      <c r="GOU561" s="34"/>
      <c r="GOV561" s="34"/>
      <c r="GOW561" s="34"/>
      <c r="GOX561" s="34"/>
      <c r="GOY561" s="34"/>
      <c r="GOZ561" s="34"/>
      <c r="GPA561" s="34"/>
      <c r="GPB561" s="34"/>
      <c r="GPC561" s="34"/>
      <c r="GPD561" s="34"/>
      <c r="GPE561" s="34"/>
      <c r="GPF561" s="34"/>
      <c r="GPG561" s="34"/>
      <c r="GPH561" s="34"/>
      <c r="GPI561" s="34"/>
      <c r="GPJ561" s="34"/>
      <c r="GPK561" s="34"/>
      <c r="GPL561" s="34"/>
      <c r="GPM561" s="34"/>
      <c r="GPN561" s="34"/>
      <c r="GPO561" s="34"/>
      <c r="GPP561" s="34"/>
      <c r="GPQ561" s="34"/>
      <c r="GPR561" s="34"/>
      <c r="GPS561" s="34"/>
      <c r="GPT561" s="34"/>
      <c r="GPU561" s="34"/>
      <c r="GPV561" s="34"/>
      <c r="GPW561" s="34"/>
      <c r="GPX561" s="34"/>
      <c r="GPY561" s="34"/>
      <c r="GPZ561" s="34"/>
      <c r="GQA561" s="34"/>
      <c r="GQB561" s="34"/>
      <c r="GQC561" s="34"/>
      <c r="GQD561" s="34"/>
      <c r="GQE561" s="34"/>
      <c r="GQF561" s="34"/>
      <c r="GQG561" s="34"/>
      <c r="GQH561" s="34"/>
      <c r="GQI561" s="34"/>
      <c r="GQJ561" s="34"/>
      <c r="GQK561" s="34"/>
      <c r="GQL561" s="34"/>
      <c r="GQM561" s="34"/>
      <c r="GQN561" s="34"/>
      <c r="GQO561" s="34"/>
      <c r="GQP561" s="34"/>
      <c r="GQQ561" s="34"/>
      <c r="GQR561" s="34"/>
      <c r="GQS561" s="34"/>
      <c r="GQT561" s="34"/>
      <c r="GQU561" s="34"/>
      <c r="GQV561" s="34"/>
      <c r="GQW561" s="34"/>
      <c r="GQX561" s="34"/>
      <c r="GQY561" s="34"/>
      <c r="GQZ561" s="34"/>
      <c r="GRA561" s="34"/>
      <c r="GRB561" s="34"/>
      <c r="GRC561" s="34"/>
      <c r="GRD561" s="34"/>
      <c r="GRE561" s="34"/>
      <c r="GRF561" s="34"/>
      <c r="GRG561" s="34"/>
      <c r="GRH561" s="34"/>
      <c r="GRI561" s="34"/>
      <c r="GRJ561" s="34"/>
      <c r="GRK561" s="34"/>
      <c r="GRL561" s="34"/>
      <c r="GRM561" s="34"/>
      <c r="GRN561" s="34"/>
      <c r="GRO561" s="34"/>
      <c r="GRP561" s="34"/>
      <c r="GRQ561" s="34"/>
      <c r="GRR561" s="34"/>
      <c r="GRS561" s="34"/>
      <c r="GRT561" s="34"/>
      <c r="GRU561" s="34"/>
      <c r="GRV561" s="34"/>
      <c r="GRW561" s="34"/>
      <c r="GRX561" s="34"/>
      <c r="GRY561" s="34"/>
      <c r="GRZ561" s="34"/>
      <c r="GSA561" s="34"/>
      <c r="GSB561" s="34"/>
      <c r="GSC561" s="34"/>
      <c r="GSD561" s="34"/>
      <c r="GSE561" s="34"/>
      <c r="GSF561" s="34"/>
      <c r="GSG561" s="34"/>
      <c r="GSH561" s="34"/>
      <c r="GSI561" s="34"/>
      <c r="GSJ561" s="34"/>
      <c r="GSK561" s="34"/>
      <c r="GSL561" s="34"/>
      <c r="GSM561" s="34"/>
      <c r="GSN561" s="34"/>
      <c r="GSO561" s="34"/>
      <c r="GSP561" s="34"/>
      <c r="GSQ561" s="34"/>
      <c r="GSR561" s="34"/>
      <c r="GSS561" s="34"/>
      <c r="GST561" s="34"/>
      <c r="GSU561" s="34"/>
      <c r="GSV561" s="34"/>
      <c r="GSW561" s="34"/>
      <c r="GSX561" s="34"/>
      <c r="GSY561" s="34"/>
      <c r="GSZ561" s="34"/>
      <c r="GTA561" s="34"/>
      <c r="GTB561" s="34"/>
      <c r="GTC561" s="34"/>
      <c r="GTD561" s="34"/>
      <c r="GTE561" s="34"/>
      <c r="GTF561" s="34"/>
      <c r="GTG561" s="34"/>
      <c r="GTH561" s="34"/>
      <c r="GTI561" s="34"/>
      <c r="GTJ561" s="34"/>
      <c r="GTK561" s="34"/>
      <c r="GTL561" s="34"/>
      <c r="GTM561" s="34"/>
      <c r="GTN561" s="34"/>
      <c r="GTO561" s="34"/>
      <c r="GTP561" s="34"/>
      <c r="GTQ561" s="34"/>
      <c r="GTR561" s="34"/>
      <c r="GTS561" s="34"/>
      <c r="GTT561" s="34"/>
      <c r="GTU561" s="34"/>
      <c r="GTV561" s="34"/>
      <c r="GTW561" s="34"/>
      <c r="GTX561" s="34"/>
      <c r="GTY561" s="34"/>
      <c r="GTZ561" s="34"/>
      <c r="GUA561" s="34"/>
      <c r="GUB561" s="34"/>
      <c r="GUC561" s="34"/>
      <c r="GUD561" s="34"/>
      <c r="GUE561" s="34"/>
      <c r="GUF561" s="34"/>
      <c r="GUG561" s="34"/>
      <c r="GUH561" s="34"/>
      <c r="GUI561" s="34"/>
      <c r="GUJ561" s="34"/>
      <c r="GUK561" s="34"/>
      <c r="GUL561" s="34"/>
      <c r="GUM561" s="34"/>
      <c r="GUN561" s="34"/>
      <c r="GUO561" s="34"/>
      <c r="GUP561" s="34"/>
      <c r="GUQ561" s="34"/>
      <c r="GUR561" s="34"/>
      <c r="GUS561" s="34"/>
      <c r="GUT561" s="34"/>
      <c r="GUU561" s="34"/>
      <c r="GUV561" s="34"/>
      <c r="GUW561" s="34"/>
      <c r="GUX561" s="34"/>
      <c r="GUY561" s="34"/>
      <c r="GUZ561" s="34"/>
      <c r="GVA561" s="34"/>
      <c r="GVB561" s="34"/>
      <c r="GVC561" s="34"/>
      <c r="GVD561" s="34"/>
      <c r="GVE561" s="34"/>
      <c r="GVF561" s="34"/>
      <c r="GVG561" s="34"/>
      <c r="GVH561" s="34"/>
      <c r="GVI561" s="34"/>
      <c r="GVJ561" s="34"/>
      <c r="GVK561" s="34"/>
      <c r="GVL561" s="34"/>
      <c r="GVM561" s="34"/>
      <c r="GVN561" s="34"/>
      <c r="GVO561" s="34"/>
      <c r="GVP561" s="34"/>
      <c r="GVQ561" s="34"/>
      <c r="GVR561" s="34"/>
      <c r="GVS561" s="34"/>
      <c r="GVT561" s="34"/>
      <c r="GVU561" s="34"/>
      <c r="GVV561" s="34"/>
      <c r="GVW561" s="34"/>
      <c r="GVX561" s="34"/>
      <c r="GVY561" s="34"/>
      <c r="GVZ561" s="34"/>
      <c r="GWA561" s="34"/>
      <c r="GWB561" s="34"/>
      <c r="GWC561" s="34"/>
      <c r="GWD561" s="34"/>
      <c r="GWE561" s="34"/>
      <c r="GWF561" s="34"/>
      <c r="GWG561" s="34"/>
      <c r="GWH561" s="34"/>
      <c r="GWI561" s="34"/>
      <c r="GWJ561" s="34"/>
      <c r="GWK561" s="34"/>
      <c r="GWL561" s="34"/>
      <c r="GWM561" s="34"/>
      <c r="GWN561" s="34"/>
      <c r="GWO561" s="34"/>
      <c r="GWP561" s="34"/>
      <c r="GWQ561" s="34"/>
      <c r="GWR561" s="34"/>
      <c r="GWS561" s="34"/>
      <c r="GWT561" s="34"/>
      <c r="GWU561" s="34"/>
      <c r="GWV561" s="34"/>
      <c r="GWW561" s="34"/>
      <c r="GWX561" s="34"/>
      <c r="GWY561" s="34"/>
      <c r="GWZ561" s="34"/>
      <c r="GXA561" s="34"/>
      <c r="GXB561" s="34"/>
      <c r="GXC561" s="34"/>
      <c r="GXD561" s="34"/>
      <c r="GXE561" s="34"/>
      <c r="GXF561" s="34"/>
      <c r="GXG561" s="34"/>
      <c r="GXH561" s="34"/>
      <c r="GXI561" s="34"/>
      <c r="GXJ561" s="34"/>
      <c r="GXK561" s="34"/>
      <c r="GXL561" s="34"/>
      <c r="GXM561" s="34"/>
      <c r="GXN561" s="34"/>
      <c r="GXO561" s="34"/>
      <c r="GXP561" s="34"/>
      <c r="GXQ561" s="34"/>
      <c r="GXR561" s="34"/>
      <c r="GXS561" s="34"/>
      <c r="GXT561" s="34"/>
      <c r="GXU561" s="34"/>
      <c r="GXV561" s="34"/>
      <c r="GXW561" s="34"/>
      <c r="GXX561" s="34"/>
      <c r="GXY561" s="34"/>
      <c r="GXZ561" s="34"/>
      <c r="GYA561" s="34"/>
      <c r="GYB561" s="34"/>
      <c r="GYC561" s="34"/>
      <c r="GYD561" s="34"/>
      <c r="GYE561" s="34"/>
      <c r="GYF561" s="34"/>
      <c r="GYG561" s="34"/>
      <c r="GYH561" s="34"/>
      <c r="GYI561" s="34"/>
      <c r="GYJ561" s="34"/>
      <c r="GYK561" s="34"/>
      <c r="GYL561" s="34"/>
      <c r="GYM561" s="34"/>
      <c r="GYN561" s="34"/>
      <c r="GYO561" s="34"/>
      <c r="GYP561" s="34"/>
      <c r="GYQ561" s="34"/>
      <c r="GYR561" s="34"/>
      <c r="GYS561" s="34"/>
      <c r="GYT561" s="34"/>
      <c r="GYU561" s="34"/>
      <c r="GYV561" s="34"/>
      <c r="GYW561" s="34"/>
      <c r="GYX561" s="34"/>
      <c r="GYY561" s="34"/>
      <c r="GYZ561" s="34"/>
      <c r="GZA561" s="34"/>
      <c r="GZB561" s="34"/>
      <c r="GZC561" s="34"/>
      <c r="GZD561" s="34"/>
      <c r="GZE561" s="34"/>
      <c r="GZF561" s="34"/>
      <c r="GZG561" s="34"/>
      <c r="GZH561" s="34"/>
      <c r="GZI561" s="34"/>
      <c r="GZJ561" s="34"/>
      <c r="GZK561" s="34"/>
      <c r="GZL561" s="34"/>
      <c r="GZM561" s="34"/>
      <c r="GZN561" s="34"/>
      <c r="GZO561" s="34"/>
      <c r="GZP561" s="34"/>
      <c r="GZQ561" s="34"/>
      <c r="GZR561" s="34"/>
      <c r="GZS561" s="34"/>
      <c r="GZT561" s="34"/>
      <c r="GZU561" s="34"/>
      <c r="GZV561" s="34"/>
      <c r="GZW561" s="34"/>
      <c r="GZX561" s="34"/>
      <c r="GZY561" s="34"/>
      <c r="GZZ561" s="34"/>
      <c r="HAA561" s="34"/>
      <c r="HAB561" s="34"/>
      <c r="HAC561" s="34"/>
      <c r="HAD561" s="34"/>
      <c r="HAE561" s="34"/>
      <c r="HAF561" s="34"/>
      <c r="HAG561" s="34"/>
      <c r="HAH561" s="34"/>
      <c r="HAI561" s="34"/>
      <c r="HAJ561" s="34"/>
      <c r="HAK561" s="34"/>
      <c r="HAL561" s="34"/>
      <c r="HAM561" s="34"/>
      <c r="HAN561" s="34"/>
      <c r="HAO561" s="34"/>
      <c r="HAP561" s="34"/>
      <c r="HAQ561" s="34"/>
      <c r="HAR561" s="34"/>
      <c r="HAS561" s="34"/>
      <c r="HAT561" s="34"/>
      <c r="HAU561" s="34"/>
      <c r="HAV561" s="34"/>
      <c r="HAW561" s="34"/>
      <c r="HAX561" s="34"/>
      <c r="HAY561" s="34"/>
      <c r="HAZ561" s="34"/>
      <c r="HBA561" s="34"/>
      <c r="HBB561" s="34"/>
      <c r="HBC561" s="34"/>
      <c r="HBD561" s="34"/>
      <c r="HBE561" s="34"/>
      <c r="HBF561" s="34"/>
      <c r="HBG561" s="34"/>
      <c r="HBH561" s="34"/>
      <c r="HBI561" s="34"/>
      <c r="HBJ561" s="34"/>
      <c r="HBK561" s="34"/>
      <c r="HBL561" s="34"/>
      <c r="HBM561" s="34"/>
      <c r="HBN561" s="34"/>
      <c r="HBO561" s="34"/>
      <c r="HBP561" s="34"/>
      <c r="HBQ561" s="34"/>
      <c r="HBR561" s="34"/>
      <c r="HBS561" s="34"/>
      <c r="HBT561" s="34"/>
      <c r="HBU561" s="34"/>
      <c r="HBV561" s="34"/>
      <c r="HBW561" s="34"/>
      <c r="HBX561" s="34"/>
      <c r="HBY561" s="34"/>
      <c r="HBZ561" s="34"/>
      <c r="HCA561" s="34"/>
      <c r="HCB561" s="34"/>
      <c r="HCC561" s="34"/>
      <c r="HCD561" s="34"/>
      <c r="HCE561" s="34"/>
      <c r="HCF561" s="34"/>
      <c r="HCG561" s="34"/>
      <c r="HCH561" s="34"/>
      <c r="HCI561" s="34"/>
      <c r="HCJ561" s="34"/>
      <c r="HCK561" s="34"/>
      <c r="HCL561" s="34"/>
      <c r="HCM561" s="34"/>
      <c r="HCN561" s="34"/>
      <c r="HCO561" s="34"/>
      <c r="HCP561" s="34"/>
      <c r="HCQ561" s="34"/>
      <c r="HCR561" s="34"/>
      <c r="HCS561" s="34"/>
      <c r="HCT561" s="34"/>
      <c r="HCU561" s="34"/>
      <c r="HCV561" s="34"/>
      <c r="HCW561" s="34"/>
      <c r="HCX561" s="34"/>
      <c r="HCY561" s="34"/>
      <c r="HCZ561" s="34"/>
      <c r="HDA561" s="34"/>
      <c r="HDB561" s="34"/>
      <c r="HDC561" s="34"/>
      <c r="HDD561" s="34"/>
      <c r="HDE561" s="34"/>
      <c r="HDF561" s="34"/>
      <c r="HDG561" s="34"/>
      <c r="HDH561" s="34"/>
      <c r="HDI561" s="34"/>
      <c r="HDJ561" s="34"/>
      <c r="HDK561" s="34"/>
      <c r="HDL561" s="34"/>
      <c r="HDM561" s="34"/>
      <c r="HDN561" s="34"/>
      <c r="HDO561" s="34"/>
      <c r="HDP561" s="34"/>
      <c r="HDQ561" s="34"/>
      <c r="HDR561" s="34"/>
      <c r="HDS561" s="34"/>
      <c r="HDT561" s="34"/>
      <c r="HDU561" s="34"/>
      <c r="HDV561" s="34"/>
      <c r="HDW561" s="34"/>
      <c r="HDX561" s="34"/>
      <c r="HDY561" s="34"/>
      <c r="HDZ561" s="34"/>
      <c r="HEA561" s="34"/>
      <c r="HEB561" s="34"/>
      <c r="HEC561" s="34"/>
      <c r="HED561" s="34"/>
      <c r="HEE561" s="34"/>
      <c r="HEF561" s="34"/>
      <c r="HEG561" s="34"/>
      <c r="HEH561" s="34"/>
      <c r="HEI561" s="34"/>
      <c r="HEJ561" s="34"/>
      <c r="HEK561" s="34"/>
      <c r="HEL561" s="34"/>
      <c r="HEM561" s="34"/>
      <c r="HEN561" s="34"/>
      <c r="HEO561" s="34"/>
      <c r="HEP561" s="34"/>
      <c r="HEQ561" s="34"/>
      <c r="HER561" s="34"/>
      <c r="HES561" s="34"/>
      <c r="HET561" s="34"/>
      <c r="HEU561" s="34"/>
      <c r="HEV561" s="34"/>
      <c r="HEW561" s="34"/>
      <c r="HEX561" s="34"/>
      <c r="HEY561" s="34"/>
      <c r="HEZ561" s="34"/>
      <c r="HFA561" s="34"/>
      <c r="HFB561" s="34"/>
      <c r="HFC561" s="34"/>
      <c r="HFD561" s="34"/>
      <c r="HFE561" s="34"/>
      <c r="HFF561" s="34"/>
      <c r="HFG561" s="34"/>
      <c r="HFH561" s="34"/>
      <c r="HFI561" s="34"/>
      <c r="HFJ561" s="34"/>
      <c r="HFK561" s="34"/>
      <c r="HFL561" s="34"/>
      <c r="HFM561" s="34"/>
      <c r="HFN561" s="34"/>
      <c r="HFO561" s="34"/>
      <c r="HFP561" s="34"/>
      <c r="HFQ561" s="34"/>
      <c r="HFR561" s="34"/>
      <c r="HFS561" s="34"/>
      <c r="HFT561" s="34"/>
      <c r="HFU561" s="34"/>
      <c r="HFV561" s="34"/>
      <c r="HFW561" s="34"/>
      <c r="HFX561" s="34"/>
      <c r="HFY561" s="34"/>
      <c r="HFZ561" s="34"/>
      <c r="HGA561" s="34"/>
      <c r="HGB561" s="34"/>
      <c r="HGC561" s="34"/>
      <c r="HGD561" s="34"/>
      <c r="HGE561" s="34"/>
      <c r="HGF561" s="34"/>
      <c r="HGG561" s="34"/>
      <c r="HGH561" s="34"/>
      <c r="HGI561" s="34"/>
      <c r="HGJ561" s="34"/>
      <c r="HGK561" s="34"/>
      <c r="HGL561" s="34"/>
      <c r="HGM561" s="34"/>
      <c r="HGN561" s="34"/>
      <c r="HGO561" s="34"/>
      <c r="HGP561" s="34"/>
      <c r="HGQ561" s="34"/>
      <c r="HGR561" s="34"/>
      <c r="HGS561" s="34"/>
      <c r="HGT561" s="34"/>
      <c r="HGU561" s="34"/>
      <c r="HGV561" s="34"/>
      <c r="HGW561" s="34"/>
      <c r="HGX561" s="34"/>
      <c r="HGY561" s="34"/>
      <c r="HGZ561" s="34"/>
      <c r="HHA561" s="34"/>
      <c r="HHB561" s="34"/>
      <c r="HHC561" s="34"/>
      <c r="HHD561" s="34"/>
      <c r="HHE561" s="34"/>
      <c r="HHF561" s="34"/>
      <c r="HHG561" s="34"/>
      <c r="HHH561" s="34"/>
      <c r="HHI561" s="34"/>
      <c r="HHJ561" s="34"/>
      <c r="HHK561" s="34"/>
      <c r="HHL561" s="34"/>
      <c r="HHM561" s="34"/>
      <c r="HHN561" s="34"/>
      <c r="HHO561" s="34"/>
      <c r="HHP561" s="34"/>
      <c r="HHQ561" s="34"/>
      <c r="HHR561" s="34"/>
      <c r="HHS561" s="34"/>
      <c r="HHT561" s="34"/>
      <c r="HHU561" s="34"/>
      <c r="HHV561" s="34"/>
      <c r="HHW561" s="34"/>
      <c r="HHX561" s="34"/>
      <c r="HHY561" s="34"/>
      <c r="HHZ561" s="34"/>
      <c r="HIA561" s="34"/>
      <c r="HIB561" s="34"/>
      <c r="HIC561" s="34"/>
      <c r="HID561" s="34"/>
      <c r="HIE561" s="34"/>
      <c r="HIF561" s="34"/>
      <c r="HIG561" s="34"/>
      <c r="HIH561" s="34"/>
      <c r="HII561" s="34"/>
      <c r="HIJ561" s="34"/>
      <c r="HIK561" s="34"/>
      <c r="HIL561" s="34"/>
      <c r="HIM561" s="34"/>
      <c r="HIN561" s="34"/>
      <c r="HIO561" s="34"/>
      <c r="HIP561" s="34"/>
      <c r="HIQ561" s="34"/>
      <c r="HIR561" s="34"/>
      <c r="HIS561" s="34"/>
      <c r="HIT561" s="34"/>
      <c r="HIU561" s="34"/>
      <c r="HIV561" s="34"/>
      <c r="HIW561" s="34"/>
      <c r="HIX561" s="34"/>
      <c r="HIY561" s="34"/>
      <c r="HIZ561" s="34"/>
      <c r="HJA561" s="34"/>
      <c r="HJB561" s="34"/>
      <c r="HJC561" s="34"/>
      <c r="HJD561" s="34"/>
      <c r="HJE561" s="34"/>
      <c r="HJF561" s="34"/>
      <c r="HJG561" s="34"/>
      <c r="HJH561" s="34"/>
      <c r="HJI561" s="34"/>
      <c r="HJJ561" s="34"/>
      <c r="HJK561" s="34"/>
      <c r="HJL561" s="34"/>
      <c r="HJM561" s="34"/>
      <c r="HJN561" s="34"/>
      <c r="HJO561" s="34"/>
      <c r="HJP561" s="34"/>
      <c r="HJQ561" s="34"/>
      <c r="HJR561" s="34"/>
      <c r="HJS561" s="34"/>
      <c r="HJT561" s="34"/>
      <c r="HJU561" s="34"/>
      <c r="HJV561" s="34"/>
      <c r="HJW561" s="34"/>
      <c r="HJX561" s="34"/>
      <c r="HJY561" s="34"/>
      <c r="HJZ561" s="34"/>
      <c r="HKA561" s="34"/>
      <c r="HKB561" s="34"/>
      <c r="HKC561" s="34"/>
      <c r="HKD561" s="34"/>
      <c r="HKE561" s="34"/>
      <c r="HKF561" s="34"/>
      <c r="HKG561" s="34"/>
      <c r="HKH561" s="34"/>
      <c r="HKI561" s="34"/>
      <c r="HKJ561" s="34"/>
      <c r="HKK561" s="34"/>
      <c r="HKL561" s="34"/>
      <c r="HKM561" s="34"/>
      <c r="HKN561" s="34"/>
      <c r="HKO561" s="34"/>
      <c r="HKP561" s="34"/>
      <c r="HKQ561" s="34"/>
      <c r="HKR561" s="34"/>
      <c r="HKS561" s="34"/>
      <c r="HKT561" s="34"/>
      <c r="HKU561" s="34"/>
      <c r="HKV561" s="34"/>
      <c r="HKW561" s="34"/>
      <c r="HKX561" s="34"/>
      <c r="HKY561" s="34"/>
      <c r="HKZ561" s="34"/>
      <c r="HLA561" s="34"/>
      <c r="HLB561" s="34"/>
      <c r="HLC561" s="34"/>
      <c r="HLD561" s="34"/>
      <c r="HLE561" s="34"/>
      <c r="HLF561" s="34"/>
      <c r="HLG561" s="34"/>
      <c r="HLH561" s="34"/>
      <c r="HLI561" s="34"/>
      <c r="HLJ561" s="34"/>
      <c r="HLK561" s="34"/>
      <c r="HLL561" s="34"/>
      <c r="HLM561" s="34"/>
      <c r="HLN561" s="34"/>
      <c r="HLO561" s="34"/>
      <c r="HLP561" s="34"/>
      <c r="HLQ561" s="34"/>
      <c r="HLR561" s="34"/>
      <c r="HLS561" s="34"/>
      <c r="HLT561" s="34"/>
      <c r="HLU561" s="34"/>
      <c r="HLV561" s="34"/>
      <c r="HLW561" s="34"/>
      <c r="HLX561" s="34"/>
      <c r="HLY561" s="34"/>
      <c r="HLZ561" s="34"/>
      <c r="HMA561" s="34"/>
      <c r="HMB561" s="34"/>
      <c r="HMC561" s="34"/>
      <c r="HMD561" s="34"/>
      <c r="HME561" s="34"/>
      <c r="HMF561" s="34"/>
      <c r="HMG561" s="34"/>
      <c r="HMH561" s="34"/>
      <c r="HMI561" s="34"/>
      <c r="HMJ561" s="34"/>
      <c r="HMK561" s="34"/>
      <c r="HML561" s="34"/>
      <c r="HMM561" s="34"/>
      <c r="HMN561" s="34"/>
      <c r="HMO561" s="34"/>
      <c r="HMP561" s="34"/>
      <c r="HMQ561" s="34"/>
      <c r="HMR561" s="34"/>
      <c r="HMS561" s="34"/>
      <c r="HMT561" s="34"/>
      <c r="HMU561" s="34"/>
      <c r="HMV561" s="34"/>
      <c r="HMW561" s="34"/>
      <c r="HMX561" s="34"/>
      <c r="HMY561" s="34"/>
      <c r="HMZ561" s="34"/>
      <c r="HNA561" s="34"/>
      <c r="HNB561" s="34"/>
      <c r="HNC561" s="34"/>
      <c r="HND561" s="34"/>
      <c r="HNE561" s="34"/>
      <c r="HNF561" s="34"/>
      <c r="HNG561" s="34"/>
      <c r="HNH561" s="34"/>
      <c r="HNI561" s="34"/>
      <c r="HNJ561" s="34"/>
      <c r="HNK561" s="34"/>
      <c r="HNL561" s="34"/>
      <c r="HNM561" s="34"/>
      <c r="HNN561" s="34"/>
      <c r="HNO561" s="34"/>
      <c r="HNP561" s="34"/>
      <c r="HNQ561" s="34"/>
      <c r="HNR561" s="34"/>
      <c r="HNS561" s="34"/>
      <c r="HNT561" s="34"/>
      <c r="HNU561" s="34"/>
      <c r="HNV561" s="34"/>
      <c r="HNW561" s="34"/>
      <c r="HNX561" s="34"/>
      <c r="HNY561" s="34"/>
      <c r="HNZ561" s="34"/>
      <c r="HOA561" s="34"/>
      <c r="HOB561" s="34"/>
      <c r="HOC561" s="34"/>
      <c r="HOD561" s="34"/>
      <c r="HOE561" s="34"/>
      <c r="HOF561" s="34"/>
      <c r="HOG561" s="34"/>
      <c r="HOH561" s="34"/>
      <c r="HOI561" s="34"/>
      <c r="HOJ561" s="34"/>
      <c r="HOK561" s="34"/>
      <c r="HOL561" s="34"/>
      <c r="HOM561" s="34"/>
      <c r="HON561" s="34"/>
      <c r="HOO561" s="34"/>
      <c r="HOP561" s="34"/>
      <c r="HOQ561" s="34"/>
      <c r="HOR561" s="34"/>
      <c r="HOS561" s="34"/>
      <c r="HOT561" s="34"/>
      <c r="HOU561" s="34"/>
      <c r="HOV561" s="34"/>
      <c r="HOW561" s="34"/>
      <c r="HOX561" s="34"/>
      <c r="HOY561" s="34"/>
      <c r="HOZ561" s="34"/>
      <c r="HPA561" s="34"/>
      <c r="HPB561" s="34"/>
      <c r="HPC561" s="34"/>
      <c r="HPD561" s="34"/>
      <c r="HPE561" s="34"/>
      <c r="HPF561" s="34"/>
      <c r="HPG561" s="34"/>
      <c r="HPH561" s="34"/>
      <c r="HPI561" s="34"/>
      <c r="HPJ561" s="34"/>
      <c r="HPK561" s="34"/>
      <c r="HPL561" s="34"/>
      <c r="HPM561" s="34"/>
      <c r="HPN561" s="34"/>
      <c r="HPO561" s="34"/>
      <c r="HPP561" s="34"/>
      <c r="HPQ561" s="34"/>
      <c r="HPR561" s="34"/>
      <c r="HPS561" s="34"/>
      <c r="HPT561" s="34"/>
      <c r="HPU561" s="34"/>
      <c r="HPV561" s="34"/>
      <c r="HPW561" s="34"/>
      <c r="HPX561" s="34"/>
      <c r="HPY561" s="34"/>
      <c r="HPZ561" s="34"/>
      <c r="HQA561" s="34"/>
      <c r="HQB561" s="34"/>
      <c r="HQC561" s="34"/>
      <c r="HQD561" s="34"/>
      <c r="HQE561" s="34"/>
      <c r="HQF561" s="34"/>
      <c r="HQG561" s="34"/>
      <c r="HQH561" s="34"/>
      <c r="HQI561" s="34"/>
      <c r="HQJ561" s="34"/>
      <c r="HQK561" s="34"/>
      <c r="HQL561" s="34"/>
      <c r="HQM561" s="34"/>
      <c r="HQN561" s="34"/>
      <c r="HQO561" s="34"/>
      <c r="HQP561" s="34"/>
      <c r="HQQ561" s="34"/>
      <c r="HQR561" s="34"/>
      <c r="HQS561" s="34"/>
      <c r="HQT561" s="34"/>
      <c r="HQU561" s="34"/>
      <c r="HQV561" s="34"/>
      <c r="HQW561" s="34"/>
      <c r="HQX561" s="34"/>
      <c r="HQY561" s="34"/>
      <c r="HQZ561" s="34"/>
      <c r="HRA561" s="34"/>
      <c r="HRB561" s="34"/>
      <c r="HRC561" s="34"/>
      <c r="HRD561" s="34"/>
      <c r="HRE561" s="34"/>
      <c r="HRF561" s="34"/>
      <c r="HRG561" s="34"/>
      <c r="HRH561" s="34"/>
      <c r="HRI561" s="34"/>
      <c r="HRJ561" s="34"/>
      <c r="HRK561" s="34"/>
      <c r="HRL561" s="34"/>
      <c r="HRM561" s="34"/>
      <c r="HRN561" s="34"/>
      <c r="HRO561" s="34"/>
      <c r="HRP561" s="34"/>
      <c r="HRQ561" s="34"/>
      <c r="HRR561" s="34"/>
      <c r="HRS561" s="34"/>
      <c r="HRT561" s="34"/>
      <c r="HRU561" s="34"/>
      <c r="HRV561" s="34"/>
      <c r="HRW561" s="34"/>
      <c r="HRX561" s="34"/>
      <c r="HRY561" s="34"/>
      <c r="HRZ561" s="34"/>
      <c r="HSA561" s="34"/>
      <c r="HSB561" s="34"/>
      <c r="HSC561" s="34"/>
      <c r="HSD561" s="34"/>
      <c r="HSE561" s="34"/>
      <c r="HSF561" s="34"/>
      <c r="HSG561" s="34"/>
      <c r="HSH561" s="34"/>
      <c r="HSI561" s="34"/>
      <c r="HSJ561" s="34"/>
      <c r="HSK561" s="34"/>
      <c r="HSL561" s="34"/>
      <c r="HSM561" s="34"/>
      <c r="HSN561" s="34"/>
      <c r="HSO561" s="34"/>
      <c r="HSP561" s="34"/>
      <c r="HSQ561" s="34"/>
      <c r="HSR561" s="34"/>
      <c r="HSS561" s="34"/>
      <c r="HST561" s="34"/>
      <c r="HSU561" s="34"/>
      <c r="HSV561" s="34"/>
      <c r="HSW561" s="34"/>
      <c r="HSX561" s="34"/>
      <c r="HSY561" s="34"/>
      <c r="HSZ561" s="34"/>
      <c r="HTA561" s="34"/>
      <c r="HTB561" s="34"/>
      <c r="HTC561" s="34"/>
      <c r="HTD561" s="34"/>
      <c r="HTE561" s="34"/>
      <c r="HTF561" s="34"/>
      <c r="HTG561" s="34"/>
      <c r="HTH561" s="34"/>
      <c r="HTI561" s="34"/>
      <c r="HTJ561" s="34"/>
      <c r="HTK561" s="34"/>
      <c r="HTL561" s="34"/>
      <c r="HTM561" s="34"/>
      <c r="HTN561" s="34"/>
      <c r="HTO561" s="34"/>
      <c r="HTP561" s="34"/>
      <c r="HTQ561" s="34"/>
      <c r="HTR561" s="34"/>
      <c r="HTS561" s="34"/>
      <c r="HTT561" s="34"/>
      <c r="HTU561" s="34"/>
      <c r="HTV561" s="34"/>
      <c r="HTW561" s="34"/>
      <c r="HTX561" s="34"/>
      <c r="HTY561" s="34"/>
      <c r="HTZ561" s="34"/>
      <c r="HUA561" s="34"/>
      <c r="HUB561" s="34"/>
      <c r="HUC561" s="34"/>
      <c r="HUD561" s="34"/>
      <c r="HUE561" s="34"/>
      <c r="HUF561" s="34"/>
      <c r="HUG561" s="34"/>
      <c r="HUH561" s="34"/>
      <c r="HUI561" s="34"/>
      <c r="HUJ561" s="34"/>
      <c r="HUK561" s="34"/>
      <c r="HUL561" s="34"/>
      <c r="HUM561" s="34"/>
      <c r="HUN561" s="34"/>
      <c r="HUO561" s="34"/>
      <c r="HUP561" s="34"/>
      <c r="HUQ561" s="34"/>
      <c r="HUR561" s="34"/>
      <c r="HUS561" s="34"/>
      <c r="HUT561" s="34"/>
      <c r="HUU561" s="34"/>
      <c r="HUV561" s="34"/>
      <c r="HUW561" s="34"/>
      <c r="HUX561" s="34"/>
      <c r="HUY561" s="34"/>
      <c r="HUZ561" s="34"/>
      <c r="HVA561" s="34"/>
      <c r="HVB561" s="34"/>
      <c r="HVC561" s="34"/>
      <c r="HVD561" s="34"/>
      <c r="HVE561" s="34"/>
      <c r="HVF561" s="34"/>
      <c r="HVG561" s="34"/>
      <c r="HVH561" s="34"/>
      <c r="HVI561" s="34"/>
      <c r="HVJ561" s="34"/>
      <c r="HVK561" s="34"/>
      <c r="HVL561" s="34"/>
      <c r="HVM561" s="34"/>
      <c r="HVN561" s="34"/>
      <c r="HVO561" s="34"/>
      <c r="HVP561" s="34"/>
      <c r="HVQ561" s="34"/>
      <c r="HVR561" s="34"/>
      <c r="HVS561" s="34"/>
      <c r="HVT561" s="34"/>
      <c r="HVU561" s="34"/>
      <c r="HVV561" s="34"/>
      <c r="HVW561" s="34"/>
      <c r="HVX561" s="34"/>
      <c r="HVY561" s="34"/>
      <c r="HVZ561" s="34"/>
      <c r="HWA561" s="34"/>
      <c r="HWB561" s="34"/>
      <c r="HWC561" s="34"/>
      <c r="HWD561" s="34"/>
      <c r="HWE561" s="34"/>
      <c r="HWF561" s="34"/>
      <c r="HWG561" s="34"/>
      <c r="HWH561" s="34"/>
      <c r="HWI561" s="34"/>
      <c r="HWJ561" s="34"/>
      <c r="HWK561" s="34"/>
      <c r="HWL561" s="34"/>
      <c r="HWM561" s="34"/>
      <c r="HWN561" s="34"/>
      <c r="HWO561" s="34"/>
      <c r="HWP561" s="34"/>
      <c r="HWQ561" s="34"/>
      <c r="HWR561" s="34"/>
      <c r="HWS561" s="34"/>
      <c r="HWT561" s="34"/>
      <c r="HWU561" s="34"/>
      <c r="HWV561" s="34"/>
      <c r="HWW561" s="34"/>
      <c r="HWX561" s="34"/>
      <c r="HWY561" s="34"/>
      <c r="HWZ561" s="34"/>
      <c r="HXA561" s="34"/>
      <c r="HXB561" s="34"/>
      <c r="HXC561" s="34"/>
      <c r="HXD561" s="34"/>
      <c r="HXE561" s="34"/>
      <c r="HXF561" s="34"/>
      <c r="HXG561" s="34"/>
      <c r="HXH561" s="34"/>
      <c r="HXI561" s="34"/>
      <c r="HXJ561" s="34"/>
      <c r="HXK561" s="34"/>
      <c r="HXL561" s="34"/>
      <c r="HXM561" s="34"/>
      <c r="HXN561" s="34"/>
      <c r="HXO561" s="34"/>
      <c r="HXP561" s="34"/>
      <c r="HXQ561" s="34"/>
      <c r="HXR561" s="34"/>
      <c r="HXS561" s="34"/>
      <c r="HXT561" s="34"/>
      <c r="HXU561" s="34"/>
      <c r="HXV561" s="34"/>
      <c r="HXW561" s="34"/>
      <c r="HXX561" s="34"/>
      <c r="HXY561" s="34"/>
      <c r="HXZ561" s="34"/>
      <c r="HYA561" s="34"/>
      <c r="HYB561" s="34"/>
      <c r="HYC561" s="34"/>
      <c r="HYD561" s="34"/>
      <c r="HYE561" s="34"/>
      <c r="HYF561" s="34"/>
      <c r="HYG561" s="34"/>
      <c r="HYH561" s="34"/>
      <c r="HYI561" s="34"/>
      <c r="HYJ561" s="34"/>
      <c r="HYK561" s="34"/>
      <c r="HYL561" s="34"/>
      <c r="HYM561" s="34"/>
      <c r="HYN561" s="34"/>
      <c r="HYO561" s="34"/>
      <c r="HYP561" s="34"/>
      <c r="HYQ561" s="34"/>
      <c r="HYR561" s="34"/>
      <c r="HYS561" s="34"/>
      <c r="HYT561" s="34"/>
      <c r="HYU561" s="34"/>
      <c r="HYV561" s="34"/>
      <c r="HYW561" s="34"/>
      <c r="HYX561" s="34"/>
      <c r="HYY561" s="34"/>
      <c r="HYZ561" s="34"/>
      <c r="HZA561" s="34"/>
      <c r="HZB561" s="34"/>
      <c r="HZC561" s="34"/>
      <c r="HZD561" s="34"/>
      <c r="HZE561" s="34"/>
      <c r="HZF561" s="34"/>
      <c r="HZG561" s="34"/>
      <c r="HZH561" s="34"/>
      <c r="HZI561" s="34"/>
      <c r="HZJ561" s="34"/>
      <c r="HZK561" s="34"/>
      <c r="HZL561" s="34"/>
      <c r="HZM561" s="34"/>
      <c r="HZN561" s="34"/>
      <c r="HZO561" s="34"/>
      <c r="HZP561" s="34"/>
      <c r="HZQ561" s="34"/>
      <c r="HZR561" s="34"/>
      <c r="HZS561" s="34"/>
      <c r="HZT561" s="34"/>
      <c r="HZU561" s="34"/>
      <c r="HZV561" s="34"/>
      <c r="HZW561" s="34"/>
      <c r="HZX561" s="34"/>
      <c r="HZY561" s="34"/>
      <c r="HZZ561" s="34"/>
      <c r="IAA561" s="34"/>
      <c r="IAB561" s="34"/>
      <c r="IAC561" s="34"/>
      <c r="IAD561" s="34"/>
      <c r="IAE561" s="34"/>
      <c r="IAF561" s="34"/>
      <c r="IAG561" s="34"/>
      <c r="IAH561" s="34"/>
      <c r="IAI561" s="34"/>
      <c r="IAJ561" s="34"/>
      <c r="IAK561" s="34"/>
      <c r="IAL561" s="34"/>
      <c r="IAM561" s="34"/>
      <c r="IAN561" s="34"/>
      <c r="IAO561" s="34"/>
      <c r="IAP561" s="34"/>
      <c r="IAQ561" s="34"/>
      <c r="IAR561" s="34"/>
      <c r="IAS561" s="34"/>
      <c r="IAT561" s="34"/>
      <c r="IAU561" s="34"/>
      <c r="IAV561" s="34"/>
      <c r="IAW561" s="34"/>
      <c r="IAX561" s="34"/>
      <c r="IAY561" s="34"/>
      <c r="IAZ561" s="34"/>
      <c r="IBA561" s="34"/>
      <c r="IBB561" s="34"/>
      <c r="IBC561" s="34"/>
      <c r="IBD561" s="34"/>
      <c r="IBE561" s="34"/>
      <c r="IBF561" s="34"/>
      <c r="IBG561" s="34"/>
      <c r="IBH561" s="34"/>
      <c r="IBI561" s="34"/>
      <c r="IBJ561" s="34"/>
      <c r="IBK561" s="34"/>
      <c r="IBL561" s="34"/>
      <c r="IBM561" s="34"/>
      <c r="IBN561" s="34"/>
      <c r="IBO561" s="34"/>
      <c r="IBP561" s="34"/>
      <c r="IBQ561" s="34"/>
      <c r="IBR561" s="34"/>
      <c r="IBS561" s="34"/>
      <c r="IBT561" s="34"/>
      <c r="IBU561" s="34"/>
      <c r="IBV561" s="34"/>
      <c r="IBW561" s="34"/>
      <c r="IBX561" s="34"/>
      <c r="IBY561" s="34"/>
      <c r="IBZ561" s="34"/>
      <c r="ICA561" s="34"/>
      <c r="ICB561" s="34"/>
      <c r="ICC561" s="34"/>
      <c r="ICD561" s="34"/>
      <c r="ICE561" s="34"/>
      <c r="ICF561" s="34"/>
      <c r="ICG561" s="34"/>
      <c r="ICH561" s="34"/>
      <c r="ICI561" s="34"/>
      <c r="ICJ561" s="34"/>
      <c r="ICK561" s="34"/>
      <c r="ICL561" s="34"/>
      <c r="ICM561" s="34"/>
      <c r="ICN561" s="34"/>
      <c r="ICO561" s="34"/>
      <c r="ICP561" s="34"/>
      <c r="ICQ561" s="34"/>
      <c r="ICR561" s="34"/>
      <c r="ICS561" s="34"/>
      <c r="ICT561" s="34"/>
      <c r="ICU561" s="34"/>
      <c r="ICV561" s="34"/>
      <c r="ICW561" s="34"/>
      <c r="ICX561" s="34"/>
      <c r="ICY561" s="34"/>
      <c r="ICZ561" s="34"/>
      <c r="IDA561" s="34"/>
      <c r="IDB561" s="34"/>
      <c r="IDC561" s="34"/>
      <c r="IDD561" s="34"/>
      <c r="IDE561" s="34"/>
      <c r="IDF561" s="34"/>
      <c r="IDG561" s="34"/>
      <c r="IDH561" s="34"/>
      <c r="IDI561" s="34"/>
      <c r="IDJ561" s="34"/>
      <c r="IDK561" s="34"/>
      <c r="IDL561" s="34"/>
      <c r="IDM561" s="34"/>
      <c r="IDN561" s="34"/>
      <c r="IDO561" s="34"/>
      <c r="IDP561" s="34"/>
      <c r="IDQ561" s="34"/>
      <c r="IDR561" s="34"/>
      <c r="IDS561" s="34"/>
      <c r="IDT561" s="34"/>
      <c r="IDU561" s="34"/>
      <c r="IDV561" s="34"/>
      <c r="IDW561" s="34"/>
      <c r="IDX561" s="34"/>
      <c r="IDY561" s="34"/>
      <c r="IDZ561" s="34"/>
      <c r="IEA561" s="34"/>
      <c r="IEB561" s="34"/>
      <c r="IEC561" s="34"/>
      <c r="IED561" s="34"/>
      <c r="IEE561" s="34"/>
      <c r="IEF561" s="34"/>
      <c r="IEG561" s="34"/>
      <c r="IEH561" s="34"/>
      <c r="IEI561" s="34"/>
      <c r="IEJ561" s="34"/>
      <c r="IEK561" s="34"/>
      <c r="IEL561" s="34"/>
      <c r="IEM561" s="34"/>
      <c r="IEN561" s="34"/>
      <c r="IEO561" s="34"/>
      <c r="IEP561" s="34"/>
      <c r="IEQ561" s="34"/>
      <c r="IER561" s="34"/>
      <c r="IES561" s="34"/>
      <c r="IET561" s="34"/>
      <c r="IEU561" s="34"/>
      <c r="IEV561" s="34"/>
      <c r="IEW561" s="34"/>
      <c r="IEX561" s="34"/>
      <c r="IEY561" s="34"/>
      <c r="IEZ561" s="34"/>
      <c r="IFA561" s="34"/>
      <c r="IFB561" s="34"/>
      <c r="IFC561" s="34"/>
      <c r="IFD561" s="34"/>
      <c r="IFE561" s="34"/>
      <c r="IFF561" s="34"/>
      <c r="IFG561" s="34"/>
      <c r="IFH561" s="34"/>
      <c r="IFI561" s="34"/>
      <c r="IFJ561" s="34"/>
      <c r="IFK561" s="34"/>
      <c r="IFL561" s="34"/>
      <c r="IFM561" s="34"/>
      <c r="IFN561" s="34"/>
      <c r="IFO561" s="34"/>
      <c r="IFP561" s="34"/>
      <c r="IFQ561" s="34"/>
      <c r="IFR561" s="34"/>
      <c r="IFS561" s="34"/>
      <c r="IFT561" s="34"/>
      <c r="IFU561" s="34"/>
      <c r="IFV561" s="34"/>
      <c r="IFW561" s="34"/>
      <c r="IFX561" s="34"/>
      <c r="IFY561" s="34"/>
      <c r="IFZ561" s="34"/>
      <c r="IGA561" s="34"/>
      <c r="IGB561" s="34"/>
      <c r="IGC561" s="34"/>
      <c r="IGD561" s="34"/>
      <c r="IGE561" s="34"/>
      <c r="IGF561" s="34"/>
      <c r="IGG561" s="34"/>
      <c r="IGH561" s="34"/>
      <c r="IGI561" s="34"/>
      <c r="IGJ561" s="34"/>
      <c r="IGK561" s="34"/>
      <c r="IGL561" s="34"/>
      <c r="IGM561" s="34"/>
      <c r="IGN561" s="34"/>
      <c r="IGO561" s="34"/>
      <c r="IGP561" s="34"/>
      <c r="IGQ561" s="34"/>
      <c r="IGR561" s="34"/>
      <c r="IGS561" s="34"/>
      <c r="IGT561" s="34"/>
      <c r="IGU561" s="34"/>
      <c r="IGV561" s="34"/>
      <c r="IGW561" s="34"/>
      <c r="IGX561" s="34"/>
      <c r="IGY561" s="34"/>
      <c r="IGZ561" s="34"/>
      <c r="IHA561" s="34"/>
      <c r="IHB561" s="34"/>
      <c r="IHC561" s="34"/>
      <c r="IHD561" s="34"/>
      <c r="IHE561" s="34"/>
      <c r="IHF561" s="34"/>
      <c r="IHG561" s="34"/>
      <c r="IHH561" s="34"/>
      <c r="IHI561" s="34"/>
      <c r="IHJ561" s="34"/>
      <c r="IHK561" s="34"/>
      <c r="IHL561" s="34"/>
      <c r="IHM561" s="34"/>
      <c r="IHN561" s="34"/>
      <c r="IHO561" s="34"/>
      <c r="IHP561" s="34"/>
      <c r="IHQ561" s="34"/>
      <c r="IHR561" s="34"/>
      <c r="IHS561" s="34"/>
      <c r="IHT561" s="34"/>
      <c r="IHU561" s="34"/>
      <c r="IHV561" s="34"/>
      <c r="IHW561" s="34"/>
      <c r="IHX561" s="34"/>
      <c r="IHY561" s="34"/>
      <c r="IHZ561" s="34"/>
      <c r="IIA561" s="34"/>
      <c r="IIB561" s="34"/>
      <c r="IIC561" s="34"/>
      <c r="IID561" s="34"/>
      <c r="IIE561" s="34"/>
      <c r="IIF561" s="34"/>
      <c r="IIG561" s="34"/>
      <c r="IIH561" s="34"/>
      <c r="III561" s="34"/>
      <c r="IIJ561" s="34"/>
      <c r="IIK561" s="34"/>
      <c r="IIL561" s="34"/>
      <c r="IIM561" s="34"/>
      <c r="IIN561" s="34"/>
      <c r="IIO561" s="34"/>
      <c r="IIP561" s="34"/>
      <c r="IIQ561" s="34"/>
      <c r="IIR561" s="34"/>
      <c r="IIS561" s="34"/>
      <c r="IIT561" s="34"/>
      <c r="IIU561" s="34"/>
      <c r="IIV561" s="34"/>
      <c r="IIW561" s="34"/>
      <c r="IIX561" s="34"/>
      <c r="IIY561" s="34"/>
      <c r="IIZ561" s="34"/>
      <c r="IJA561" s="34"/>
      <c r="IJB561" s="34"/>
      <c r="IJC561" s="34"/>
      <c r="IJD561" s="34"/>
      <c r="IJE561" s="34"/>
      <c r="IJF561" s="34"/>
      <c r="IJG561" s="34"/>
      <c r="IJH561" s="34"/>
      <c r="IJI561" s="34"/>
      <c r="IJJ561" s="34"/>
      <c r="IJK561" s="34"/>
      <c r="IJL561" s="34"/>
      <c r="IJM561" s="34"/>
      <c r="IJN561" s="34"/>
      <c r="IJO561" s="34"/>
      <c r="IJP561" s="34"/>
      <c r="IJQ561" s="34"/>
      <c r="IJR561" s="34"/>
      <c r="IJS561" s="34"/>
      <c r="IJT561" s="34"/>
      <c r="IJU561" s="34"/>
      <c r="IJV561" s="34"/>
      <c r="IJW561" s="34"/>
      <c r="IJX561" s="34"/>
      <c r="IJY561" s="34"/>
      <c r="IJZ561" s="34"/>
      <c r="IKA561" s="34"/>
      <c r="IKB561" s="34"/>
      <c r="IKC561" s="34"/>
      <c r="IKD561" s="34"/>
      <c r="IKE561" s="34"/>
      <c r="IKF561" s="34"/>
      <c r="IKG561" s="34"/>
      <c r="IKH561" s="34"/>
      <c r="IKI561" s="34"/>
      <c r="IKJ561" s="34"/>
      <c r="IKK561" s="34"/>
      <c r="IKL561" s="34"/>
      <c r="IKM561" s="34"/>
      <c r="IKN561" s="34"/>
      <c r="IKO561" s="34"/>
      <c r="IKP561" s="34"/>
      <c r="IKQ561" s="34"/>
      <c r="IKR561" s="34"/>
      <c r="IKS561" s="34"/>
      <c r="IKT561" s="34"/>
      <c r="IKU561" s="34"/>
      <c r="IKV561" s="34"/>
      <c r="IKW561" s="34"/>
      <c r="IKX561" s="34"/>
      <c r="IKY561" s="34"/>
      <c r="IKZ561" s="34"/>
      <c r="ILA561" s="34"/>
      <c r="ILB561" s="34"/>
      <c r="ILC561" s="34"/>
      <c r="ILD561" s="34"/>
      <c r="ILE561" s="34"/>
      <c r="ILF561" s="34"/>
      <c r="ILG561" s="34"/>
      <c r="ILH561" s="34"/>
      <c r="ILI561" s="34"/>
      <c r="ILJ561" s="34"/>
      <c r="ILK561" s="34"/>
      <c r="ILL561" s="34"/>
      <c r="ILM561" s="34"/>
      <c r="ILN561" s="34"/>
      <c r="ILO561" s="34"/>
      <c r="ILP561" s="34"/>
      <c r="ILQ561" s="34"/>
      <c r="ILR561" s="34"/>
      <c r="ILS561" s="34"/>
      <c r="ILT561" s="34"/>
      <c r="ILU561" s="34"/>
      <c r="ILV561" s="34"/>
      <c r="ILW561" s="34"/>
      <c r="ILX561" s="34"/>
      <c r="ILY561" s="34"/>
      <c r="ILZ561" s="34"/>
      <c r="IMA561" s="34"/>
      <c r="IMB561" s="34"/>
      <c r="IMC561" s="34"/>
      <c r="IMD561" s="34"/>
      <c r="IME561" s="34"/>
      <c r="IMF561" s="34"/>
      <c r="IMG561" s="34"/>
      <c r="IMH561" s="34"/>
      <c r="IMI561" s="34"/>
      <c r="IMJ561" s="34"/>
      <c r="IMK561" s="34"/>
      <c r="IML561" s="34"/>
      <c r="IMM561" s="34"/>
      <c r="IMN561" s="34"/>
      <c r="IMO561" s="34"/>
      <c r="IMP561" s="34"/>
      <c r="IMQ561" s="34"/>
      <c r="IMR561" s="34"/>
      <c r="IMS561" s="34"/>
      <c r="IMT561" s="34"/>
      <c r="IMU561" s="34"/>
      <c r="IMV561" s="34"/>
      <c r="IMW561" s="34"/>
      <c r="IMX561" s="34"/>
      <c r="IMY561" s="34"/>
      <c r="IMZ561" s="34"/>
      <c r="INA561" s="34"/>
      <c r="INB561" s="34"/>
      <c r="INC561" s="34"/>
      <c r="IND561" s="34"/>
      <c r="INE561" s="34"/>
      <c r="INF561" s="34"/>
      <c r="ING561" s="34"/>
      <c r="INH561" s="34"/>
      <c r="INI561" s="34"/>
      <c r="INJ561" s="34"/>
      <c r="INK561" s="34"/>
      <c r="INL561" s="34"/>
      <c r="INM561" s="34"/>
      <c r="INN561" s="34"/>
      <c r="INO561" s="34"/>
      <c r="INP561" s="34"/>
      <c r="INQ561" s="34"/>
      <c r="INR561" s="34"/>
      <c r="INS561" s="34"/>
      <c r="INT561" s="34"/>
      <c r="INU561" s="34"/>
      <c r="INV561" s="34"/>
      <c r="INW561" s="34"/>
      <c r="INX561" s="34"/>
      <c r="INY561" s="34"/>
      <c r="INZ561" s="34"/>
      <c r="IOA561" s="34"/>
      <c r="IOB561" s="34"/>
      <c r="IOC561" s="34"/>
      <c r="IOD561" s="34"/>
      <c r="IOE561" s="34"/>
      <c r="IOF561" s="34"/>
      <c r="IOG561" s="34"/>
      <c r="IOH561" s="34"/>
      <c r="IOI561" s="34"/>
      <c r="IOJ561" s="34"/>
      <c r="IOK561" s="34"/>
      <c r="IOL561" s="34"/>
      <c r="IOM561" s="34"/>
      <c r="ION561" s="34"/>
      <c r="IOO561" s="34"/>
      <c r="IOP561" s="34"/>
      <c r="IOQ561" s="34"/>
      <c r="IOR561" s="34"/>
      <c r="IOS561" s="34"/>
      <c r="IOT561" s="34"/>
      <c r="IOU561" s="34"/>
      <c r="IOV561" s="34"/>
      <c r="IOW561" s="34"/>
      <c r="IOX561" s="34"/>
      <c r="IOY561" s="34"/>
      <c r="IOZ561" s="34"/>
      <c r="IPA561" s="34"/>
      <c r="IPB561" s="34"/>
      <c r="IPC561" s="34"/>
      <c r="IPD561" s="34"/>
      <c r="IPE561" s="34"/>
      <c r="IPF561" s="34"/>
      <c r="IPG561" s="34"/>
      <c r="IPH561" s="34"/>
      <c r="IPI561" s="34"/>
      <c r="IPJ561" s="34"/>
      <c r="IPK561" s="34"/>
      <c r="IPL561" s="34"/>
      <c r="IPM561" s="34"/>
      <c r="IPN561" s="34"/>
      <c r="IPO561" s="34"/>
      <c r="IPP561" s="34"/>
      <c r="IPQ561" s="34"/>
      <c r="IPR561" s="34"/>
      <c r="IPS561" s="34"/>
      <c r="IPT561" s="34"/>
      <c r="IPU561" s="34"/>
      <c r="IPV561" s="34"/>
      <c r="IPW561" s="34"/>
      <c r="IPX561" s="34"/>
      <c r="IPY561" s="34"/>
      <c r="IPZ561" s="34"/>
      <c r="IQA561" s="34"/>
      <c r="IQB561" s="34"/>
      <c r="IQC561" s="34"/>
      <c r="IQD561" s="34"/>
      <c r="IQE561" s="34"/>
      <c r="IQF561" s="34"/>
      <c r="IQG561" s="34"/>
      <c r="IQH561" s="34"/>
      <c r="IQI561" s="34"/>
      <c r="IQJ561" s="34"/>
      <c r="IQK561" s="34"/>
      <c r="IQL561" s="34"/>
      <c r="IQM561" s="34"/>
      <c r="IQN561" s="34"/>
      <c r="IQO561" s="34"/>
      <c r="IQP561" s="34"/>
      <c r="IQQ561" s="34"/>
      <c r="IQR561" s="34"/>
      <c r="IQS561" s="34"/>
      <c r="IQT561" s="34"/>
      <c r="IQU561" s="34"/>
      <c r="IQV561" s="34"/>
      <c r="IQW561" s="34"/>
      <c r="IQX561" s="34"/>
      <c r="IQY561" s="34"/>
      <c r="IQZ561" s="34"/>
      <c r="IRA561" s="34"/>
      <c r="IRB561" s="34"/>
      <c r="IRC561" s="34"/>
      <c r="IRD561" s="34"/>
      <c r="IRE561" s="34"/>
      <c r="IRF561" s="34"/>
      <c r="IRG561" s="34"/>
      <c r="IRH561" s="34"/>
      <c r="IRI561" s="34"/>
      <c r="IRJ561" s="34"/>
      <c r="IRK561" s="34"/>
      <c r="IRL561" s="34"/>
      <c r="IRM561" s="34"/>
      <c r="IRN561" s="34"/>
      <c r="IRO561" s="34"/>
      <c r="IRP561" s="34"/>
      <c r="IRQ561" s="34"/>
      <c r="IRR561" s="34"/>
      <c r="IRS561" s="34"/>
      <c r="IRT561" s="34"/>
      <c r="IRU561" s="34"/>
      <c r="IRV561" s="34"/>
      <c r="IRW561" s="34"/>
      <c r="IRX561" s="34"/>
      <c r="IRY561" s="34"/>
      <c r="IRZ561" s="34"/>
      <c r="ISA561" s="34"/>
      <c r="ISB561" s="34"/>
      <c r="ISC561" s="34"/>
      <c r="ISD561" s="34"/>
      <c r="ISE561" s="34"/>
      <c r="ISF561" s="34"/>
      <c r="ISG561" s="34"/>
      <c r="ISH561" s="34"/>
      <c r="ISI561" s="34"/>
      <c r="ISJ561" s="34"/>
      <c r="ISK561" s="34"/>
      <c r="ISL561" s="34"/>
      <c r="ISM561" s="34"/>
      <c r="ISN561" s="34"/>
      <c r="ISO561" s="34"/>
      <c r="ISP561" s="34"/>
      <c r="ISQ561" s="34"/>
      <c r="ISR561" s="34"/>
      <c r="ISS561" s="34"/>
      <c r="IST561" s="34"/>
      <c r="ISU561" s="34"/>
      <c r="ISV561" s="34"/>
      <c r="ISW561" s="34"/>
      <c r="ISX561" s="34"/>
      <c r="ISY561" s="34"/>
      <c r="ISZ561" s="34"/>
      <c r="ITA561" s="34"/>
      <c r="ITB561" s="34"/>
      <c r="ITC561" s="34"/>
      <c r="ITD561" s="34"/>
      <c r="ITE561" s="34"/>
      <c r="ITF561" s="34"/>
      <c r="ITG561" s="34"/>
      <c r="ITH561" s="34"/>
      <c r="ITI561" s="34"/>
      <c r="ITJ561" s="34"/>
      <c r="ITK561" s="34"/>
      <c r="ITL561" s="34"/>
      <c r="ITM561" s="34"/>
      <c r="ITN561" s="34"/>
      <c r="ITO561" s="34"/>
      <c r="ITP561" s="34"/>
      <c r="ITQ561" s="34"/>
      <c r="ITR561" s="34"/>
      <c r="ITS561" s="34"/>
      <c r="ITT561" s="34"/>
      <c r="ITU561" s="34"/>
      <c r="ITV561" s="34"/>
      <c r="ITW561" s="34"/>
      <c r="ITX561" s="34"/>
      <c r="ITY561" s="34"/>
      <c r="ITZ561" s="34"/>
      <c r="IUA561" s="34"/>
      <c r="IUB561" s="34"/>
      <c r="IUC561" s="34"/>
      <c r="IUD561" s="34"/>
      <c r="IUE561" s="34"/>
      <c r="IUF561" s="34"/>
      <c r="IUG561" s="34"/>
      <c r="IUH561" s="34"/>
      <c r="IUI561" s="34"/>
      <c r="IUJ561" s="34"/>
      <c r="IUK561" s="34"/>
      <c r="IUL561" s="34"/>
      <c r="IUM561" s="34"/>
      <c r="IUN561" s="34"/>
      <c r="IUO561" s="34"/>
      <c r="IUP561" s="34"/>
      <c r="IUQ561" s="34"/>
      <c r="IUR561" s="34"/>
      <c r="IUS561" s="34"/>
      <c r="IUT561" s="34"/>
      <c r="IUU561" s="34"/>
      <c r="IUV561" s="34"/>
      <c r="IUW561" s="34"/>
      <c r="IUX561" s="34"/>
      <c r="IUY561" s="34"/>
      <c r="IUZ561" s="34"/>
      <c r="IVA561" s="34"/>
      <c r="IVB561" s="34"/>
      <c r="IVC561" s="34"/>
      <c r="IVD561" s="34"/>
      <c r="IVE561" s="34"/>
      <c r="IVF561" s="34"/>
      <c r="IVG561" s="34"/>
      <c r="IVH561" s="34"/>
      <c r="IVI561" s="34"/>
      <c r="IVJ561" s="34"/>
      <c r="IVK561" s="34"/>
      <c r="IVL561" s="34"/>
      <c r="IVM561" s="34"/>
      <c r="IVN561" s="34"/>
      <c r="IVO561" s="34"/>
      <c r="IVP561" s="34"/>
      <c r="IVQ561" s="34"/>
      <c r="IVR561" s="34"/>
      <c r="IVS561" s="34"/>
      <c r="IVT561" s="34"/>
      <c r="IVU561" s="34"/>
      <c r="IVV561" s="34"/>
      <c r="IVW561" s="34"/>
      <c r="IVX561" s="34"/>
      <c r="IVY561" s="34"/>
      <c r="IVZ561" s="34"/>
      <c r="IWA561" s="34"/>
      <c r="IWB561" s="34"/>
      <c r="IWC561" s="34"/>
      <c r="IWD561" s="34"/>
      <c r="IWE561" s="34"/>
      <c r="IWF561" s="34"/>
      <c r="IWG561" s="34"/>
      <c r="IWH561" s="34"/>
      <c r="IWI561" s="34"/>
      <c r="IWJ561" s="34"/>
      <c r="IWK561" s="34"/>
      <c r="IWL561" s="34"/>
      <c r="IWM561" s="34"/>
      <c r="IWN561" s="34"/>
      <c r="IWO561" s="34"/>
      <c r="IWP561" s="34"/>
      <c r="IWQ561" s="34"/>
      <c r="IWR561" s="34"/>
      <c r="IWS561" s="34"/>
      <c r="IWT561" s="34"/>
      <c r="IWU561" s="34"/>
      <c r="IWV561" s="34"/>
      <c r="IWW561" s="34"/>
      <c r="IWX561" s="34"/>
      <c r="IWY561" s="34"/>
      <c r="IWZ561" s="34"/>
      <c r="IXA561" s="34"/>
      <c r="IXB561" s="34"/>
      <c r="IXC561" s="34"/>
      <c r="IXD561" s="34"/>
      <c r="IXE561" s="34"/>
      <c r="IXF561" s="34"/>
      <c r="IXG561" s="34"/>
      <c r="IXH561" s="34"/>
      <c r="IXI561" s="34"/>
      <c r="IXJ561" s="34"/>
      <c r="IXK561" s="34"/>
      <c r="IXL561" s="34"/>
      <c r="IXM561" s="34"/>
      <c r="IXN561" s="34"/>
      <c r="IXO561" s="34"/>
      <c r="IXP561" s="34"/>
      <c r="IXQ561" s="34"/>
      <c r="IXR561" s="34"/>
      <c r="IXS561" s="34"/>
      <c r="IXT561" s="34"/>
      <c r="IXU561" s="34"/>
      <c r="IXV561" s="34"/>
      <c r="IXW561" s="34"/>
      <c r="IXX561" s="34"/>
      <c r="IXY561" s="34"/>
      <c r="IXZ561" s="34"/>
      <c r="IYA561" s="34"/>
      <c r="IYB561" s="34"/>
      <c r="IYC561" s="34"/>
      <c r="IYD561" s="34"/>
      <c r="IYE561" s="34"/>
      <c r="IYF561" s="34"/>
      <c r="IYG561" s="34"/>
      <c r="IYH561" s="34"/>
      <c r="IYI561" s="34"/>
      <c r="IYJ561" s="34"/>
      <c r="IYK561" s="34"/>
      <c r="IYL561" s="34"/>
      <c r="IYM561" s="34"/>
      <c r="IYN561" s="34"/>
      <c r="IYO561" s="34"/>
      <c r="IYP561" s="34"/>
      <c r="IYQ561" s="34"/>
      <c r="IYR561" s="34"/>
      <c r="IYS561" s="34"/>
      <c r="IYT561" s="34"/>
      <c r="IYU561" s="34"/>
      <c r="IYV561" s="34"/>
      <c r="IYW561" s="34"/>
      <c r="IYX561" s="34"/>
      <c r="IYY561" s="34"/>
      <c r="IYZ561" s="34"/>
      <c r="IZA561" s="34"/>
      <c r="IZB561" s="34"/>
      <c r="IZC561" s="34"/>
      <c r="IZD561" s="34"/>
      <c r="IZE561" s="34"/>
      <c r="IZF561" s="34"/>
      <c r="IZG561" s="34"/>
      <c r="IZH561" s="34"/>
      <c r="IZI561" s="34"/>
      <c r="IZJ561" s="34"/>
      <c r="IZK561" s="34"/>
      <c r="IZL561" s="34"/>
      <c r="IZM561" s="34"/>
      <c r="IZN561" s="34"/>
      <c r="IZO561" s="34"/>
      <c r="IZP561" s="34"/>
      <c r="IZQ561" s="34"/>
      <c r="IZR561" s="34"/>
      <c r="IZS561" s="34"/>
      <c r="IZT561" s="34"/>
      <c r="IZU561" s="34"/>
      <c r="IZV561" s="34"/>
      <c r="IZW561" s="34"/>
      <c r="IZX561" s="34"/>
      <c r="IZY561" s="34"/>
      <c r="IZZ561" s="34"/>
      <c r="JAA561" s="34"/>
      <c r="JAB561" s="34"/>
      <c r="JAC561" s="34"/>
      <c r="JAD561" s="34"/>
      <c r="JAE561" s="34"/>
      <c r="JAF561" s="34"/>
      <c r="JAG561" s="34"/>
      <c r="JAH561" s="34"/>
      <c r="JAI561" s="34"/>
      <c r="JAJ561" s="34"/>
      <c r="JAK561" s="34"/>
      <c r="JAL561" s="34"/>
      <c r="JAM561" s="34"/>
      <c r="JAN561" s="34"/>
      <c r="JAO561" s="34"/>
      <c r="JAP561" s="34"/>
      <c r="JAQ561" s="34"/>
      <c r="JAR561" s="34"/>
      <c r="JAS561" s="34"/>
      <c r="JAT561" s="34"/>
      <c r="JAU561" s="34"/>
      <c r="JAV561" s="34"/>
      <c r="JAW561" s="34"/>
      <c r="JAX561" s="34"/>
      <c r="JAY561" s="34"/>
      <c r="JAZ561" s="34"/>
      <c r="JBA561" s="34"/>
      <c r="JBB561" s="34"/>
      <c r="JBC561" s="34"/>
      <c r="JBD561" s="34"/>
      <c r="JBE561" s="34"/>
      <c r="JBF561" s="34"/>
      <c r="JBG561" s="34"/>
      <c r="JBH561" s="34"/>
      <c r="JBI561" s="34"/>
      <c r="JBJ561" s="34"/>
      <c r="JBK561" s="34"/>
      <c r="JBL561" s="34"/>
      <c r="JBM561" s="34"/>
      <c r="JBN561" s="34"/>
      <c r="JBO561" s="34"/>
      <c r="JBP561" s="34"/>
      <c r="JBQ561" s="34"/>
      <c r="JBR561" s="34"/>
      <c r="JBS561" s="34"/>
      <c r="JBT561" s="34"/>
      <c r="JBU561" s="34"/>
      <c r="JBV561" s="34"/>
      <c r="JBW561" s="34"/>
      <c r="JBX561" s="34"/>
      <c r="JBY561" s="34"/>
      <c r="JBZ561" s="34"/>
      <c r="JCA561" s="34"/>
      <c r="JCB561" s="34"/>
      <c r="JCC561" s="34"/>
      <c r="JCD561" s="34"/>
      <c r="JCE561" s="34"/>
      <c r="JCF561" s="34"/>
      <c r="JCG561" s="34"/>
      <c r="JCH561" s="34"/>
      <c r="JCI561" s="34"/>
      <c r="JCJ561" s="34"/>
      <c r="JCK561" s="34"/>
      <c r="JCL561" s="34"/>
      <c r="JCM561" s="34"/>
      <c r="JCN561" s="34"/>
      <c r="JCO561" s="34"/>
      <c r="JCP561" s="34"/>
      <c r="JCQ561" s="34"/>
      <c r="JCR561" s="34"/>
      <c r="JCS561" s="34"/>
      <c r="JCT561" s="34"/>
      <c r="JCU561" s="34"/>
      <c r="JCV561" s="34"/>
      <c r="JCW561" s="34"/>
      <c r="JCX561" s="34"/>
      <c r="JCY561" s="34"/>
      <c r="JCZ561" s="34"/>
      <c r="JDA561" s="34"/>
      <c r="JDB561" s="34"/>
      <c r="JDC561" s="34"/>
      <c r="JDD561" s="34"/>
      <c r="JDE561" s="34"/>
      <c r="JDF561" s="34"/>
      <c r="JDG561" s="34"/>
      <c r="JDH561" s="34"/>
      <c r="JDI561" s="34"/>
      <c r="JDJ561" s="34"/>
      <c r="JDK561" s="34"/>
      <c r="JDL561" s="34"/>
      <c r="JDM561" s="34"/>
      <c r="JDN561" s="34"/>
      <c r="JDO561" s="34"/>
      <c r="JDP561" s="34"/>
      <c r="JDQ561" s="34"/>
      <c r="JDR561" s="34"/>
      <c r="JDS561" s="34"/>
      <c r="JDT561" s="34"/>
      <c r="JDU561" s="34"/>
      <c r="JDV561" s="34"/>
      <c r="JDW561" s="34"/>
      <c r="JDX561" s="34"/>
      <c r="JDY561" s="34"/>
      <c r="JDZ561" s="34"/>
      <c r="JEA561" s="34"/>
      <c r="JEB561" s="34"/>
      <c r="JEC561" s="34"/>
      <c r="JED561" s="34"/>
      <c r="JEE561" s="34"/>
      <c r="JEF561" s="34"/>
      <c r="JEG561" s="34"/>
      <c r="JEH561" s="34"/>
      <c r="JEI561" s="34"/>
      <c r="JEJ561" s="34"/>
      <c r="JEK561" s="34"/>
      <c r="JEL561" s="34"/>
      <c r="JEM561" s="34"/>
      <c r="JEN561" s="34"/>
      <c r="JEO561" s="34"/>
      <c r="JEP561" s="34"/>
      <c r="JEQ561" s="34"/>
      <c r="JER561" s="34"/>
      <c r="JES561" s="34"/>
      <c r="JET561" s="34"/>
      <c r="JEU561" s="34"/>
      <c r="JEV561" s="34"/>
      <c r="JEW561" s="34"/>
      <c r="JEX561" s="34"/>
      <c r="JEY561" s="34"/>
      <c r="JEZ561" s="34"/>
      <c r="JFA561" s="34"/>
      <c r="JFB561" s="34"/>
      <c r="JFC561" s="34"/>
      <c r="JFD561" s="34"/>
      <c r="JFE561" s="34"/>
      <c r="JFF561" s="34"/>
      <c r="JFG561" s="34"/>
      <c r="JFH561" s="34"/>
      <c r="JFI561" s="34"/>
      <c r="JFJ561" s="34"/>
      <c r="JFK561" s="34"/>
      <c r="JFL561" s="34"/>
      <c r="JFM561" s="34"/>
      <c r="JFN561" s="34"/>
      <c r="JFO561" s="34"/>
      <c r="JFP561" s="34"/>
      <c r="JFQ561" s="34"/>
      <c r="JFR561" s="34"/>
      <c r="JFS561" s="34"/>
      <c r="JFT561" s="34"/>
      <c r="JFU561" s="34"/>
      <c r="JFV561" s="34"/>
      <c r="JFW561" s="34"/>
      <c r="JFX561" s="34"/>
      <c r="JFY561" s="34"/>
      <c r="JFZ561" s="34"/>
      <c r="JGA561" s="34"/>
      <c r="JGB561" s="34"/>
      <c r="JGC561" s="34"/>
      <c r="JGD561" s="34"/>
      <c r="JGE561" s="34"/>
      <c r="JGF561" s="34"/>
      <c r="JGG561" s="34"/>
      <c r="JGH561" s="34"/>
      <c r="JGI561" s="34"/>
      <c r="JGJ561" s="34"/>
      <c r="JGK561" s="34"/>
      <c r="JGL561" s="34"/>
      <c r="JGM561" s="34"/>
      <c r="JGN561" s="34"/>
      <c r="JGO561" s="34"/>
      <c r="JGP561" s="34"/>
      <c r="JGQ561" s="34"/>
      <c r="JGR561" s="34"/>
      <c r="JGS561" s="34"/>
      <c r="JGT561" s="34"/>
      <c r="JGU561" s="34"/>
      <c r="JGV561" s="34"/>
      <c r="JGW561" s="34"/>
      <c r="JGX561" s="34"/>
      <c r="JGY561" s="34"/>
      <c r="JGZ561" s="34"/>
      <c r="JHA561" s="34"/>
      <c r="JHB561" s="34"/>
      <c r="JHC561" s="34"/>
      <c r="JHD561" s="34"/>
      <c r="JHE561" s="34"/>
      <c r="JHF561" s="34"/>
      <c r="JHG561" s="34"/>
      <c r="JHH561" s="34"/>
      <c r="JHI561" s="34"/>
      <c r="JHJ561" s="34"/>
      <c r="JHK561" s="34"/>
      <c r="JHL561" s="34"/>
      <c r="JHM561" s="34"/>
      <c r="JHN561" s="34"/>
      <c r="JHO561" s="34"/>
      <c r="JHP561" s="34"/>
      <c r="JHQ561" s="34"/>
      <c r="JHR561" s="34"/>
      <c r="JHS561" s="34"/>
      <c r="JHT561" s="34"/>
      <c r="JHU561" s="34"/>
      <c r="JHV561" s="34"/>
      <c r="JHW561" s="34"/>
      <c r="JHX561" s="34"/>
      <c r="JHY561" s="34"/>
      <c r="JHZ561" s="34"/>
      <c r="JIA561" s="34"/>
      <c r="JIB561" s="34"/>
      <c r="JIC561" s="34"/>
      <c r="JID561" s="34"/>
      <c r="JIE561" s="34"/>
      <c r="JIF561" s="34"/>
      <c r="JIG561" s="34"/>
      <c r="JIH561" s="34"/>
      <c r="JII561" s="34"/>
      <c r="JIJ561" s="34"/>
      <c r="JIK561" s="34"/>
      <c r="JIL561" s="34"/>
      <c r="JIM561" s="34"/>
      <c r="JIN561" s="34"/>
      <c r="JIO561" s="34"/>
      <c r="JIP561" s="34"/>
      <c r="JIQ561" s="34"/>
      <c r="JIR561" s="34"/>
      <c r="JIS561" s="34"/>
      <c r="JIT561" s="34"/>
      <c r="JIU561" s="34"/>
      <c r="JIV561" s="34"/>
      <c r="JIW561" s="34"/>
      <c r="JIX561" s="34"/>
      <c r="JIY561" s="34"/>
      <c r="JIZ561" s="34"/>
      <c r="JJA561" s="34"/>
      <c r="JJB561" s="34"/>
      <c r="JJC561" s="34"/>
      <c r="JJD561" s="34"/>
      <c r="JJE561" s="34"/>
      <c r="JJF561" s="34"/>
      <c r="JJG561" s="34"/>
      <c r="JJH561" s="34"/>
      <c r="JJI561" s="34"/>
      <c r="JJJ561" s="34"/>
      <c r="JJK561" s="34"/>
      <c r="JJL561" s="34"/>
      <c r="JJM561" s="34"/>
      <c r="JJN561" s="34"/>
      <c r="JJO561" s="34"/>
      <c r="JJP561" s="34"/>
      <c r="JJQ561" s="34"/>
      <c r="JJR561" s="34"/>
      <c r="JJS561" s="34"/>
      <c r="JJT561" s="34"/>
      <c r="JJU561" s="34"/>
      <c r="JJV561" s="34"/>
      <c r="JJW561" s="34"/>
      <c r="JJX561" s="34"/>
      <c r="JJY561" s="34"/>
      <c r="JJZ561" s="34"/>
      <c r="JKA561" s="34"/>
      <c r="JKB561" s="34"/>
      <c r="JKC561" s="34"/>
      <c r="JKD561" s="34"/>
      <c r="JKE561" s="34"/>
      <c r="JKF561" s="34"/>
      <c r="JKG561" s="34"/>
      <c r="JKH561" s="34"/>
      <c r="JKI561" s="34"/>
      <c r="JKJ561" s="34"/>
      <c r="JKK561" s="34"/>
      <c r="JKL561" s="34"/>
      <c r="JKM561" s="34"/>
      <c r="JKN561" s="34"/>
      <c r="JKO561" s="34"/>
      <c r="JKP561" s="34"/>
      <c r="JKQ561" s="34"/>
      <c r="JKR561" s="34"/>
      <c r="JKS561" s="34"/>
      <c r="JKT561" s="34"/>
      <c r="JKU561" s="34"/>
      <c r="JKV561" s="34"/>
      <c r="JKW561" s="34"/>
      <c r="JKX561" s="34"/>
      <c r="JKY561" s="34"/>
      <c r="JKZ561" s="34"/>
      <c r="JLA561" s="34"/>
      <c r="JLB561" s="34"/>
      <c r="JLC561" s="34"/>
      <c r="JLD561" s="34"/>
      <c r="JLE561" s="34"/>
      <c r="JLF561" s="34"/>
      <c r="JLG561" s="34"/>
      <c r="JLH561" s="34"/>
      <c r="JLI561" s="34"/>
      <c r="JLJ561" s="34"/>
      <c r="JLK561" s="34"/>
      <c r="JLL561" s="34"/>
      <c r="JLM561" s="34"/>
      <c r="JLN561" s="34"/>
      <c r="JLO561" s="34"/>
      <c r="JLP561" s="34"/>
      <c r="JLQ561" s="34"/>
      <c r="JLR561" s="34"/>
      <c r="JLS561" s="34"/>
      <c r="JLT561" s="34"/>
      <c r="JLU561" s="34"/>
      <c r="JLV561" s="34"/>
      <c r="JLW561" s="34"/>
      <c r="JLX561" s="34"/>
      <c r="JLY561" s="34"/>
      <c r="JLZ561" s="34"/>
      <c r="JMA561" s="34"/>
      <c r="JMB561" s="34"/>
      <c r="JMC561" s="34"/>
      <c r="JMD561" s="34"/>
      <c r="JME561" s="34"/>
      <c r="JMF561" s="34"/>
      <c r="JMG561" s="34"/>
      <c r="JMH561" s="34"/>
      <c r="JMI561" s="34"/>
      <c r="JMJ561" s="34"/>
      <c r="JMK561" s="34"/>
      <c r="JML561" s="34"/>
      <c r="JMM561" s="34"/>
      <c r="JMN561" s="34"/>
      <c r="JMO561" s="34"/>
      <c r="JMP561" s="34"/>
      <c r="JMQ561" s="34"/>
      <c r="JMR561" s="34"/>
      <c r="JMS561" s="34"/>
      <c r="JMT561" s="34"/>
      <c r="JMU561" s="34"/>
      <c r="JMV561" s="34"/>
      <c r="JMW561" s="34"/>
      <c r="JMX561" s="34"/>
      <c r="JMY561" s="34"/>
      <c r="JMZ561" s="34"/>
      <c r="JNA561" s="34"/>
      <c r="JNB561" s="34"/>
      <c r="JNC561" s="34"/>
      <c r="JND561" s="34"/>
      <c r="JNE561" s="34"/>
      <c r="JNF561" s="34"/>
      <c r="JNG561" s="34"/>
      <c r="JNH561" s="34"/>
      <c r="JNI561" s="34"/>
      <c r="JNJ561" s="34"/>
      <c r="JNK561" s="34"/>
      <c r="JNL561" s="34"/>
      <c r="JNM561" s="34"/>
      <c r="JNN561" s="34"/>
      <c r="JNO561" s="34"/>
      <c r="JNP561" s="34"/>
      <c r="JNQ561" s="34"/>
      <c r="JNR561" s="34"/>
      <c r="JNS561" s="34"/>
      <c r="JNT561" s="34"/>
      <c r="JNU561" s="34"/>
      <c r="JNV561" s="34"/>
      <c r="JNW561" s="34"/>
      <c r="JNX561" s="34"/>
      <c r="JNY561" s="34"/>
      <c r="JNZ561" s="34"/>
      <c r="JOA561" s="34"/>
      <c r="JOB561" s="34"/>
      <c r="JOC561" s="34"/>
      <c r="JOD561" s="34"/>
      <c r="JOE561" s="34"/>
      <c r="JOF561" s="34"/>
      <c r="JOG561" s="34"/>
      <c r="JOH561" s="34"/>
      <c r="JOI561" s="34"/>
      <c r="JOJ561" s="34"/>
      <c r="JOK561" s="34"/>
      <c r="JOL561" s="34"/>
      <c r="JOM561" s="34"/>
      <c r="JON561" s="34"/>
      <c r="JOO561" s="34"/>
      <c r="JOP561" s="34"/>
      <c r="JOQ561" s="34"/>
      <c r="JOR561" s="34"/>
      <c r="JOS561" s="34"/>
      <c r="JOT561" s="34"/>
      <c r="JOU561" s="34"/>
      <c r="JOV561" s="34"/>
      <c r="JOW561" s="34"/>
      <c r="JOX561" s="34"/>
      <c r="JOY561" s="34"/>
      <c r="JOZ561" s="34"/>
      <c r="JPA561" s="34"/>
      <c r="JPB561" s="34"/>
      <c r="JPC561" s="34"/>
      <c r="JPD561" s="34"/>
      <c r="JPE561" s="34"/>
      <c r="JPF561" s="34"/>
      <c r="JPG561" s="34"/>
      <c r="JPH561" s="34"/>
      <c r="JPI561" s="34"/>
      <c r="JPJ561" s="34"/>
      <c r="JPK561" s="34"/>
      <c r="JPL561" s="34"/>
      <c r="JPM561" s="34"/>
      <c r="JPN561" s="34"/>
      <c r="JPO561" s="34"/>
      <c r="JPP561" s="34"/>
      <c r="JPQ561" s="34"/>
      <c r="JPR561" s="34"/>
      <c r="JPS561" s="34"/>
      <c r="JPT561" s="34"/>
      <c r="JPU561" s="34"/>
      <c r="JPV561" s="34"/>
      <c r="JPW561" s="34"/>
      <c r="JPX561" s="34"/>
      <c r="JPY561" s="34"/>
      <c r="JPZ561" s="34"/>
      <c r="JQA561" s="34"/>
      <c r="JQB561" s="34"/>
      <c r="JQC561" s="34"/>
      <c r="JQD561" s="34"/>
      <c r="JQE561" s="34"/>
      <c r="JQF561" s="34"/>
      <c r="JQG561" s="34"/>
      <c r="JQH561" s="34"/>
      <c r="JQI561" s="34"/>
      <c r="JQJ561" s="34"/>
      <c r="JQK561" s="34"/>
      <c r="JQL561" s="34"/>
      <c r="JQM561" s="34"/>
      <c r="JQN561" s="34"/>
      <c r="JQO561" s="34"/>
      <c r="JQP561" s="34"/>
      <c r="JQQ561" s="34"/>
      <c r="JQR561" s="34"/>
      <c r="JQS561" s="34"/>
      <c r="JQT561" s="34"/>
      <c r="JQU561" s="34"/>
      <c r="JQV561" s="34"/>
      <c r="JQW561" s="34"/>
      <c r="JQX561" s="34"/>
      <c r="JQY561" s="34"/>
      <c r="JQZ561" s="34"/>
      <c r="JRA561" s="34"/>
      <c r="JRB561" s="34"/>
      <c r="JRC561" s="34"/>
      <c r="JRD561" s="34"/>
      <c r="JRE561" s="34"/>
      <c r="JRF561" s="34"/>
      <c r="JRG561" s="34"/>
      <c r="JRH561" s="34"/>
      <c r="JRI561" s="34"/>
      <c r="JRJ561" s="34"/>
      <c r="JRK561" s="34"/>
      <c r="JRL561" s="34"/>
      <c r="JRM561" s="34"/>
      <c r="JRN561" s="34"/>
      <c r="JRO561" s="34"/>
      <c r="JRP561" s="34"/>
      <c r="JRQ561" s="34"/>
      <c r="JRR561" s="34"/>
      <c r="JRS561" s="34"/>
      <c r="JRT561" s="34"/>
      <c r="JRU561" s="34"/>
      <c r="JRV561" s="34"/>
      <c r="JRW561" s="34"/>
      <c r="JRX561" s="34"/>
      <c r="JRY561" s="34"/>
      <c r="JRZ561" s="34"/>
      <c r="JSA561" s="34"/>
      <c r="JSB561" s="34"/>
      <c r="JSC561" s="34"/>
      <c r="JSD561" s="34"/>
      <c r="JSE561" s="34"/>
      <c r="JSF561" s="34"/>
      <c r="JSG561" s="34"/>
      <c r="JSH561" s="34"/>
      <c r="JSI561" s="34"/>
      <c r="JSJ561" s="34"/>
      <c r="JSK561" s="34"/>
      <c r="JSL561" s="34"/>
      <c r="JSM561" s="34"/>
      <c r="JSN561" s="34"/>
      <c r="JSO561" s="34"/>
      <c r="JSP561" s="34"/>
      <c r="JSQ561" s="34"/>
      <c r="JSR561" s="34"/>
      <c r="JSS561" s="34"/>
      <c r="JST561" s="34"/>
      <c r="JSU561" s="34"/>
      <c r="JSV561" s="34"/>
      <c r="JSW561" s="34"/>
      <c r="JSX561" s="34"/>
      <c r="JSY561" s="34"/>
      <c r="JSZ561" s="34"/>
      <c r="JTA561" s="34"/>
      <c r="JTB561" s="34"/>
      <c r="JTC561" s="34"/>
      <c r="JTD561" s="34"/>
      <c r="JTE561" s="34"/>
      <c r="JTF561" s="34"/>
      <c r="JTG561" s="34"/>
      <c r="JTH561" s="34"/>
      <c r="JTI561" s="34"/>
      <c r="JTJ561" s="34"/>
      <c r="JTK561" s="34"/>
      <c r="JTL561" s="34"/>
      <c r="JTM561" s="34"/>
      <c r="JTN561" s="34"/>
      <c r="JTO561" s="34"/>
      <c r="JTP561" s="34"/>
      <c r="JTQ561" s="34"/>
      <c r="JTR561" s="34"/>
      <c r="JTS561" s="34"/>
      <c r="JTT561" s="34"/>
      <c r="JTU561" s="34"/>
      <c r="JTV561" s="34"/>
      <c r="JTW561" s="34"/>
      <c r="JTX561" s="34"/>
      <c r="JTY561" s="34"/>
      <c r="JTZ561" s="34"/>
      <c r="JUA561" s="34"/>
      <c r="JUB561" s="34"/>
      <c r="JUC561" s="34"/>
      <c r="JUD561" s="34"/>
      <c r="JUE561" s="34"/>
      <c r="JUF561" s="34"/>
      <c r="JUG561" s="34"/>
      <c r="JUH561" s="34"/>
      <c r="JUI561" s="34"/>
      <c r="JUJ561" s="34"/>
      <c r="JUK561" s="34"/>
      <c r="JUL561" s="34"/>
      <c r="JUM561" s="34"/>
      <c r="JUN561" s="34"/>
      <c r="JUO561" s="34"/>
      <c r="JUP561" s="34"/>
      <c r="JUQ561" s="34"/>
      <c r="JUR561" s="34"/>
      <c r="JUS561" s="34"/>
      <c r="JUT561" s="34"/>
      <c r="JUU561" s="34"/>
      <c r="JUV561" s="34"/>
      <c r="JUW561" s="34"/>
      <c r="JUX561" s="34"/>
      <c r="JUY561" s="34"/>
      <c r="JUZ561" s="34"/>
      <c r="JVA561" s="34"/>
      <c r="JVB561" s="34"/>
      <c r="JVC561" s="34"/>
      <c r="JVD561" s="34"/>
      <c r="JVE561" s="34"/>
      <c r="JVF561" s="34"/>
      <c r="JVG561" s="34"/>
      <c r="JVH561" s="34"/>
      <c r="JVI561" s="34"/>
      <c r="JVJ561" s="34"/>
      <c r="JVK561" s="34"/>
      <c r="JVL561" s="34"/>
      <c r="JVM561" s="34"/>
      <c r="JVN561" s="34"/>
      <c r="JVO561" s="34"/>
      <c r="JVP561" s="34"/>
      <c r="JVQ561" s="34"/>
      <c r="JVR561" s="34"/>
      <c r="JVS561" s="34"/>
      <c r="JVT561" s="34"/>
      <c r="JVU561" s="34"/>
      <c r="JVV561" s="34"/>
      <c r="JVW561" s="34"/>
      <c r="JVX561" s="34"/>
      <c r="JVY561" s="34"/>
      <c r="JVZ561" s="34"/>
      <c r="JWA561" s="34"/>
      <c r="JWB561" s="34"/>
      <c r="JWC561" s="34"/>
      <c r="JWD561" s="34"/>
      <c r="JWE561" s="34"/>
      <c r="JWF561" s="34"/>
      <c r="JWG561" s="34"/>
      <c r="JWH561" s="34"/>
      <c r="JWI561" s="34"/>
      <c r="JWJ561" s="34"/>
      <c r="JWK561" s="34"/>
      <c r="JWL561" s="34"/>
      <c r="JWM561" s="34"/>
      <c r="JWN561" s="34"/>
      <c r="JWO561" s="34"/>
      <c r="JWP561" s="34"/>
      <c r="JWQ561" s="34"/>
      <c r="JWR561" s="34"/>
      <c r="JWS561" s="34"/>
      <c r="JWT561" s="34"/>
      <c r="JWU561" s="34"/>
      <c r="JWV561" s="34"/>
      <c r="JWW561" s="34"/>
      <c r="JWX561" s="34"/>
      <c r="JWY561" s="34"/>
      <c r="JWZ561" s="34"/>
      <c r="JXA561" s="34"/>
      <c r="JXB561" s="34"/>
      <c r="JXC561" s="34"/>
      <c r="JXD561" s="34"/>
      <c r="JXE561" s="34"/>
      <c r="JXF561" s="34"/>
      <c r="JXG561" s="34"/>
      <c r="JXH561" s="34"/>
      <c r="JXI561" s="34"/>
      <c r="JXJ561" s="34"/>
      <c r="JXK561" s="34"/>
      <c r="JXL561" s="34"/>
      <c r="JXM561" s="34"/>
      <c r="JXN561" s="34"/>
      <c r="JXO561" s="34"/>
      <c r="JXP561" s="34"/>
      <c r="JXQ561" s="34"/>
      <c r="JXR561" s="34"/>
      <c r="JXS561" s="34"/>
      <c r="JXT561" s="34"/>
      <c r="JXU561" s="34"/>
      <c r="JXV561" s="34"/>
      <c r="JXW561" s="34"/>
      <c r="JXX561" s="34"/>
      <c r="JXY561" s="34"/>
      <c r="JXZ561" s="34"/>
      <c r="JYA561" s="34"/>
      <c r="JYB561" s="34"/>
      <c r="JYC561" s="34"/>
      <c r="JYD561" s="34"/>
      <c r="JYE561" s="34"/>
      <c r="JYF561" s="34"/>
      <c r="JYG561" s="34"/>
      <c r="JYH561" s="34"/>
      <c r="JYI561" s="34"/>
      <c r="JYJ561" s="34"/>
      <c r="JYK561" s="34"/>
      <c r="JYL561" s="34"/>
      <c r="JYM561" s="34"/>
      <c r="JYN561" s="34"/>
      <c r="JYO561" s="34"/>
      <c r="JYP561" s="34"/>
      <c r="JYQ561" s="34"/>
      <c r="JYR561" s="34"/>
      <c r="JYS561" s="34"/>
      <c r="JYT561" s="34"/>
      <c r="JYU561" s="34"/>
      <c r="JYV561" s="34"/>
      <c r="JYW561" s="34"/>
      <c r="JYX561" s="34"/>
      <c r="JYY561" s="34"/>
      <c r="JYZ561" s="34"/>
      <c r="JZA561" s="34"/>
      <c r="JZB561" s="34"/>
      <c r="JZC561" s="34"/>
      <c r="JZD561" s="34"/>
      <c r="JZE561" s="34"/>
      <c r="JZF561" s="34"/>
      <c r="JZG561" s="34"/>
      <c r="JZH561" s="34"/>
      <c r="JZI561" s="34"/>
      <c r="JZJ561" s="34"/>
      <c r="JZK561" s="34"/>
      <c r="JZL561" s="34"/>
      <c r="JZM561" s="34"/>
      <c r="JZN561" s="34"/>
      <c r="JZO561" s="34"/>
      <c r="JZP561" s="34"/>
      <c r="JZQ561" s="34"/>
      <c r="JZR561" s="34"/>
      <c r="JZS561" s="34"/>
      <c r="JZT561" s="34"/>
      <c r="JZU561" s="34"/>
      <c r="JZV561" s="34"/>
      <c r="JZW561" s="34"/>
      <c r="JZX561" s="34"/>
      <c r="JZY561" s="34"/>
      <c r="JZZ561" s="34"/>
      <c r="KAA561" s="34"/>
      <c r="KAB561" s="34"/>
      <c r="KAC561" s="34"/>
      <c r="KAD561" s="34"/>
      <c r="KAE561" s="34"/>
      <c r="KAF561" s="34"/>
      <c r="KAG561" s="34"/>
      <c r="KAH561" s="34"/>
      <c r="KAI561" s="34"/>
      <c r="KAJ561" s="34"/>
      <c r="KAK561" s="34"/>
      <c r="KAL561" s="34"/>
      <c r="KAM561" s="34"/>
      <c r="KAN561" s="34"/>
      <c r="KAO561" s="34"/>
      <c r="KAP561" s="34"/>
      <c r="KAQ561" s="34"/>
      <c r="KAR561" s="34"/>
      <c r="KAS561" s="34"/>
      <c r="KAT561" s="34"/>
      <c r="KAU561" s="34"/>
      <c r="KAV561" s="34"/>
      <c r="KAW561" s="34"/>
      <c r="KAX561" s="34"/>
      <c r="KAY561" s="34"/>
      <c r="KAZ561" s="34"/>
      <c r="KBA561" s="34"/>
      <c r="KBB561" s="34"/>
      <c r="KBC561" s="34"/>
      <c r="KBD561" s="34"/>
      <c r="KBE561" s="34"/>
      <c r="KBF561" s="34"/>
      <c r="KBG561" s="34"/>
      <c r="KBH561" s="34"/>
      <c r="KBI561" s="34"/>
      <c r="KBJ561" s="34"/>
      <c r="KBK561" s="34"/>
      <c r="KBL561" s="34"/>
      <c r="KBM561" s="34"/>
      <c r="KBN561" s="34"/>
      <c r="KBO561" s="34"/>
      <c r="KBP561" s="34"/>
      <c r="KBQ561" s="34"/>
      <c r="KBR561" s="34"/>
      <c r="KBS561" s="34"/>
      <c r="KBT561" s="34"/>
      <c r="KBU561" s="34"/>
      <c r="KBV561" s="34"/>
      <c r="KBW561" s="34"/>
      <c r="KBX561" s="34"/>
      <c r="KBY561" s="34"/>
      <c r="KBZ561" s="34"/>
      <c r="KCA561" s="34"/>
      <c r="KCB561" s="34"/>
      <c r="KCC561" s="34"/>
      <c r="KCD561" s="34"/>
      <c r="KCE561" s="34"/>
      <c r="KCF561" s="34"/>
      <c r="KCG561" s="34"/>
      <c r="KCH561" s="34"/>
      <c r="KCI561" s="34"/>
      <c r="KCJ561" s="34"/>
      <c r="KCK561" s="34"/>
      <c r="KCL561" s="34"/>
      <c r="KCM561" s="34"/>
      <c r="KCN561" s="34"/>
      <c r="KCO561" s="34"/>
      <c r="KCP561" s="34"/>
      <c r="KCQ561" s="34"/>
      <c r="KCR561" s="34"/>
      <c r="KCS561" s="34"/>
      <c r="KCT561" s="34"/>
      <c r="KCU561" s="34"/>
      <c r="KCV561" s="34"/>
      <c r="KCW561" s="34"/>
      <c r="KCX561" s="34"/>
      <c r="KCY561" s="34"/>
      <c r="KCZ561" s="34"/>
      <c r="KDA561" s="34"/>
      <c r="KDB561" s="34"/>
      <c r="KDC561" s="34"/>
      <c r="KDD561" s="34"/>
      <c r="KDE561" s="34"/>
      <c r="KDF561" s="34"/>
      <c r="KDG561" s="34"/>
      <c r="KDH561" s="34"/>
      <c r="KDI561" s="34"/>
      <c r="KDJ561" s="34"/>
      <c r="KDK561" s="34"/>
      <c r="KDL561" s="34"/>
      <c r="KDM561" s="34"/>
      <c r="KDN561" s="34"/>
      <c r="KDO561" s="34"/>
      <c r="KDP561" s="34"/>
      <c r="KDQ561" s="34"/>
      <c r="KDR561" s="34"/>
      <c r="KDS561" s="34"/>
      <c r="KDT561" s="34"/>
      <c r="KDU561" s="34"/>
      <c r="KDV561" s="34"/>
      <c r="KDW561" s="34"/>
      <c r="KDX561" s="34"/>
      <c r="KDY561" s="34"/>
      <c r="KDZ561" s="34"/>
      <c r="KEA561" s="34"/>
      <c r="KEB561" s="34"/>
      <c r="KEC561" s="34"/>
      <c r="KED561" s="34"/>
      <c r="KEE561" s="34"/>
      <c r="KEF561" s="34"/>
      <c r="KEG561" s="34"/>
      <c r="KEH561" s="34"/>
      <c r="KEI561" s="34"/>
      <c r="KEJ561" s="34"/>
      <c r="KEK561" s="34"/>
      <c r="KEL561" s="34"/>
      <c r="KEM561" s="34"/>
      <c r="KEN561" s="34"/>
      <c r="KEO561" s="34"/>
      <c r="KEP561" s="34"/>
      <c r="KEQ561" s="34"/>
      <c r="KER561" s="34"/>
      <c r="KES561" s="34"/>
      <c r="KET561" s="34"/>
      <c r="KEU561" s="34"/>
      <c r="KEV561" s="34"/>
      <c r="KEW561" s="34"/>
      <c r="KEX561" s="34"/>
      <c r="KEY561" s="34"/>
      <c r="KEZ561" s="34"/>
      <c r="KFA561" s="34"/>
      <c r="KFB561" s="34"/>
      <c r="KFC561" s="34"/>
      <c r="KFD561" s="34"/>
      <c r="KFE561" s="34"/>
      <c r="KFF561" s="34"/>
      <c r="KFG561" s="34"/>
      <c r="KFH561" s="34"/>
      <c r="KFI561" s="34"/>
      <c r="KFJ561" s="34"/>
      <c r="KFK561" s="34"/>
      <c r="KFL561" s="34"/>
      <c r="KFM561" s="34"/>
      <c r="KFN561" s="34"/>
      <c r="KFO561" s="34"/>
      <c r="KFP561" s="34"/>
      <c r="KFQ561" s="34"/>
      <c r="KFR561" s="34"/>
      <c r="KFS561" s="34"/>
      <c r="KFT561" s="34"/>
      <c r="KFU561" s="34"/>
      <c r="KFV561" s="34"/>
      <c r="KFW561" s="34"/>
      <c r="KFX561" s="34"/>
      <c r="KFY561" s="34"/>
      <c r="KFZ561" s="34"/>
      <c r="KGA561" s="34"/>
      <c r="KGB561" s="34"/>
      <c r="KGC561" s="34"/>
      <c r="KGD561" s="34"/>
      <c r="KGE561" s="34"/>
      <c r="KGF561" s="34"/>
      <c r="KGG561" s="34"/>
      <c r="KGH561" s="34"/>
      <c r="KGI561" s="34"/>
      <c r="KGJ561" s="34"/>
      <c r="KGK561" s="34"/>
      <c r="KGL561" s="34"/>
      <c r="KGM561" s="34"/>
      <c r="KGN561" s="34"/>
      <c r="KGO561" s="34"/>
      <c r="KGP561" s="34"/>
      <c r="KGQ561" s="34"/>
      <c r="KGR561" s="34"/>
      <c r="KGS561" s="34"/>
      <c r="KGT561" s="34"/>
      <c r="KGU561" s="34"/>
      <c r="KGV561" s="34"/>
      <c r="KGW561" s="34"/>
      <c r="KGX561" s="34"/>
      <c r="KGY561" s="34"/>
      <c r="KGZ561" s="34"/>
      <c r="KHA561" s="34"/>
      <c r="KHB561" s="34"/>
      <c r="KHC561" s="34"/>
      <c r="KHD561" s="34"/>
      <c r="KHE561" s="34"/>
      <c r="KHF561" s="34"/>
      <c r="KHG561" s="34"/>
      <c r="KHH561" s="34"/>
      <c r="KHI561" s="34"/>
      <c r="KHJ561" s="34"/>
      <c r="KHK561" s="34"/>
      <c r="KHL561" s="34"/>
      <c r="KHM561" s="34"/>
      <c r="KHN561" s="34"/>
      <c r="KHO561" s="34"/>
      <c r="KHP561" s="34"/>
      <c r="KHQ561" s="34"/>
      <c r="KHR561" s="34"/>
      <c r="KHS561" s="34"/>
      <c r="KHT561" s="34"/>
      <c r="KHU561" s="34"/>
      <c r="KHV561" s="34"/>
      <c r="KHW561" s="34"/>
      <c r="KHX561" s="34"/>
      <c r="KHY561" s="34"/>
      <c r="KHZ561" s="34"/>
      <c r="KIA561" s="34"/>
      <c r="KIB561" s="34"/>
      <c r="KIC561" s="34"/>
      <c r="KID561" s="34"/>
      <c r="KIE561" s="34"/>
      <c r="KIF561" s="34"/>
      <c r="KIG561" s="34"/>
      <c r="KIH561" s="34"/>
      <c r="KII561" s="34"/>
      <c r="KIJ561" s="34"/>
      <c r="KIK561" s="34"/>
      <c r="KIL561" s="34"/>
      <c r="KIM561" s="34"/>
      <c r="KIN561" s="34"/>
      <c r="KIO561" s="34"/>
      <c r="KIP561" s="34"/>
      <c r="KIQ561" s="34"/>
      <c r="KIR561" s="34"/>
      <c r="KIS561" s="34"/>
      <c r="KIT561" s="34"/>
      <c r="KIU561" s="34"/>
      <c r="KIV561" s="34"/>
      <c r="KIW561" s="34"/>
      <c r="KIX561" s="34"/>
      <c r="KIY561" s="34"/>
      <c r="KIZ561" s="34"/>
      <c r="KJA561" s="34"/>
      <c r="KJB561" s="34"/>
      <c r="KJC561" s="34"/>
      <c r="KJD561" s="34"/>
      <c r="KJE561" s="34"/>
      <c r="KJF561" s="34"/>
      <c r="KJG561" s="34"/>
      <c r="KJH561" s="34"/>
      <c r="KJI561" s="34"/>
      <c r="KJJ561" s="34"/>
      <c r="KJK561" s="34"/>
      <c r="KJL561" s="34"/>
      <c r="KJM561" s="34"/>
      <c r="KJN561" s="34"/>
      <c r="KJO561" s="34"/>
      <c r="KJP561" s="34"/>
      <c r="KJQ561" s="34"/>
      <c r="KJR561" s="34"/>
      <c r="KJS561" s="34"/>
      <c r="KJT561" s="34"/>
      <c r="KJU561" s="34"/>
      <c r="KJV561" s="34"/>
      <c r="KJW561" s="34"/>
      <c r="KJX561" s="34"/>
      <c r="KJY561" s="34"/>
      <c r="KJZ561" s="34"/>
      <c r="KKA561" s="34"/>
      <c r="KKB561" s="34"/>
      <c r="KKC561" s="34"/>
      <c r="KKD561" s="34"/>
      <c r="KKE561" s="34"/>
      <c r="KKF561" s="34"/>
      <c r="KKG561" s="34"/>
      <c r="KKH561" s="34"/>
      <c r="KKI561" s="34"/>
      <c r="KKJ561" s="34"/>
      <c r="KKK561" s="34"/>
      <c r="KKL561" s="34"/>
      <c r="KKM561" s="34"/>
      <c r="KKN561" s="34"/>
      <c r="KKO561" s="34"/>
      <c r="KKP561" s="34"/>
      <c r="KKQ561" s="34"/>
      <c r="KKR561" s="34"/>
      <c r="KKS561" s="34"/>
      <c r="KKT561" s="34"/>
      <c r="KKU561" s="34"/>
      <c r="KKV561" s="34"/>
      <c r="KKW561" s="34"/>
      <c r="KKX561" s="34"/>
      <c r="KKY561" s="34"/>
      <c r="KKZ561" s="34"/>
      <c r="KLA561" s="34"/>
      <c r="KLB561" s="34"/>
      <c r="KLC561" s="34"/>
      <c r="KLD561" s="34"/>
      <c r="KLE561" s="34"/>
      <c r="KLF561" s="34"/>
      <c r="KLG561" s="34"/>
      <c r="KLH561" s="34"/>
      <c r="KLI561" s="34"/>
      <c r="KLJ561" s="34"/>
      <c r="KLK561" s="34"/>
      <c r="KLL561" s="34"/>
      <c r="KLM561" s="34"/>
      <c r="KLN561" s="34"/>
      <c r="KLO561" s="34"/>
      <c r="KLP561" s="34"/>
      <c r="KLQ561" s="34"/>
      <c r="KLR561" s="34"/>
      <c r="KLS561" s="34"/>
      <c r="KLT561" s="34"/>
      <c r="KLU561" s="34"/>
      <c r="KLV561" s="34"/>
      <c r="KLW561" s="34"/>
      <c r="KLX561" s="34"/>
      <c r="KLY561" s="34"/>
      <c r="KLZ561" s="34"/>
      <c r="KMA561" s="34"/>
      <c r="KMB561" s="34"/>
      <c r="KMC561" s="34"/>
      <c r="KMD561" s="34"/>
      <c r="KME561" s="34"/>
      <c r="KMF561" s="34"/>
      <c r="KMG561" s="34"/>
      <c r="KMH561" s="34"/>
      <c r="KMI561" s="34"/>
      <c r="KMJ561" s="34"/>
      <c r="KMK561" s="34"/>
      <c r="KML561" s="34"/>
      <c r="KMM561" s="34"/>
      <c r="KMN561" s="34"/>
      <c r="KMO561" s="34"/>
      <c r="KMP561" s="34"/>
      <c r="KMQ561" s="34"/>
      <c r="KMR561" s="34"/>
      <c r="KMS561" s="34"/>
      <c r="KMT561" s="34"/>
      <c r="KMU561" s="34"/>
      <c r="KMV561" s="34"/>
      <c r="KMW561" s="34"/>
      <c r="KMX561" s="34"/>
      <c r="KMY561" s="34"/>
      <c r="KMZ561" s="34"/>
      <c r="KNA561" s="34"/>
      <c r="KNB561" s="34"/>
      <c r="KNC561" s="34"/>
      <c r="KND561" s="34"/>
      <c r="KNE561" s="34"/>
      <c r="KNF561" s="34"/>
      <c r="KNG561" s="34"/>
      <c r="KNH561" s="34"/>
      <c r="KNI561" s="34"/>
      <c r="KNJ561" s="34"/>
      <c r="KNK561" s="34"/>
      <c r="KNL561" s="34"/>
      <c r="KNM561" s="34"/>
      <c r="KNN561" s="34"/>
      <c r="KNO561" s="34"/>
      <c r="KNP561" s="34"/>
      <c r="KNQ561" s="34"/>
      <c r="KNR561" s="34"/>
      <c r="KNS561" s="34"/>
      <c r="KNT561" s="34"/>
      <c r="KNU561" s="34"/>
      <c r="KNV561" s="34"/>
      <c r="KNW561" s="34"/>
      <c r="KNX561" s="34"/>
      <c r="KNY561" s="34"/>
      <c r="KNZ561" s="34"/>
      <c r="KOA561" s="34"/>
      <c r="KOB561" s="34"/>
      <c r="KOC561" s="34"/>
      <c r="KOD561" s="34"/>
      <c r="KOE561" s="34"/>
      <c r="KOF561" s="34"/>
      <c r="KOG561" s="34"/>
      <c r="KOH561" s="34"/>
      <c r="KOI561" s="34"/>
      <c r="KOJ561" s="34"/>
      <c r="KOK561" s="34"/>
      <c r="KOL561" s="34"/>
      <c r="KOM561" s="34"/>
      <c r="KON561" s="34"/>
      <c r="KOO561" s="34"/>
      <c r="KOP561" s="34"/>
      <c r="KOQ561" s="34"/>
      <c r="KOR561" s="34"/>
      <c r="KOS561" s="34"/>
      <c r="KOT561" s="34"/>
      <c r="KOU561" s="34"/>
      <c r="KOV561" s="34"/>
      <c r="KOW561" s="34"/>
      <c r="KOX561" s="34"/>
      <c r="KOY561" s="34"/>
      <c r="KOZ561" s="34"/>
      <c r="KPA561" s="34"/>
      <c r="KPB561" s="34"/>
      <c r="KPC561" s="34"/>
      <c r="KPD561" s="34"/>
      <c r="KPE561" s="34"/>
      <c r="KPF561" s="34"/>
      <c r="KPG561" s="34"/>
      <c r="KPH561" s="34"/>
      <c r="KPI561" s="34"/>
      <c r="KPJ561" s="34"/>
      <c r="KPK561" s="34"/>
    </row>
    <row r="562" spans="1:7863" ht="10.5" customHeight="1">
      <c r="A562" s="39" t="s">
        <v>617</v>
      </c>
      <c r="B562" s="321"/>
      <c r="C562" s="246" t="s">
        <v>482</v>
      </c>
      <c r="D562" s="321" t="s">
        <v>618</v>
      </c>
      <c r="E562" s="250" t="s">
        <v>482</v>
      </c>
      <c r="F562" s="321" t="s">
        <v>618</v>
      </c>
      <c r="G562" s="66">
        <f>SUM('прил3 '!I666)</f>
        <v>25562.2</v>
      </c>
      <c r="H562" s="36">
        <f t="shared" si="113"/>
        <v>0</v>
      </c>
      <c r="I562" s="66">
        <f>SUM('прил3 '!K666)</f>
        <v>25562.2</v>
      </c>
      <c r="J562" s="36">
        <f t="shared" si="120"/>
        <v>0</v>
      </c>
      <c r="K562" s="66">
        <f>SUM('прил3 '!M666)</f>
        <v>25562.2</v>
      </c>
      <c r="L562" s="36">
        <f t="shared" si="116"/>
        <v>-11794</v>
      </c>
      <c r="M562" s="251">
        <f>SUM('прил3 '!O666)</f>
        <v>13768.2</v>
      </c>
      <c r="N562" s="235">
        <f t="shared" si="117"/>
        <v>0</v>
      </c>
      <c r="O562" s="251">
        <f>SUM('прил3 '!Q666)</f>
        <v>13768.2</v>
      </c>
      <c r="P562" s="251">
        <f>SUM('прил3 '!R666)</f>
        <v>0</v>
      </c>
      <c r="Q562" s="251">
        <f>SUM('прил3 '!S666)</f>
        <v>13768.2</v>
      </c>
      <c r="R562" s="235" t="e">
        <f>SUM(#REF!-Q562)</f>
        <v>#REF!</v>
      </c>
      <c r="S562" s="251">
        <f>SUM('прил3 '!U666)</f>
        <v>13768.2</v>
      </c>
      <c r="T562" s="235">
        <f t="shared" si="127"/>
        <v>0</v>
      </c>
      <c r="U562" s="251">
        <f>SUM('прил3 '!W666)</f>
        <v>13768.2</v>
      </c>
      <c r="V562" s="235">
        <f t="shared" si="126"/>
        <v>-2000</v>
      </c>
      <c r="W562" s="251">
        <f>SUM('прил3 '!Y666)</f>
        <v>11768.2</v>
      </c>
      <c r="X562" s="235" t="e">
        <f>SUM(#REF!-W562)</f>
        <v>#REF!</v>
      </c>
      <c r="Y562" s="251">
        <f>SUM('прил3 '!AA666)</f>
        <v>11768.2</v>
      </c>
      <c r="Z562" s="235">
        <f t="shared" si="122"/>
        <v>0</v>
      </c>
      <c r="AA562" s="251">
        <f>SUM('прил3 '!AC666)</f>
        <v>11768.2</v>
      </c>
      <c r="AB562" s="251">
        <f>SUM('прил3 '!AD666)</f>
        <v>0</v>
      </c>
      <c r="AC562" s="66">
        <f>SUM('прил3 '!AE666)</f>
        <v>10940</v>
      </c>
      <c r="AD562" s="66">
        <f>SUM('прил3 '!AF666)</f>
        <v>9522.7999999999993</v>
      </c>
      <c r="AE562" s="349">
        <f t="shared" si="125"/>
        <v>87.045703839122481</v>
      </c>
      <c r="AF562" s="34"/>
      <c r="AG562" s="34"/>
      <c r="AH562" s="34"/>
      <c r="AI562" s="34"/>
      <c r="AJ562" s="34"/>
      <c r="AK562" s="34"/>
      <c r="AL562" s="34"/>
      <c r="AM562" s="34"/>
      <c r="AN562" s="34"/>
      <c r="AO562" s="34"/>
      <c r="AP562" s="34"/>
      <c r="AQ562" s="34"/>
      <c r="AR562" s="34"/>
      <c r="AS562" s="34"/>
      <c r="AT562" s="34"/>
      <c r="AU562" s="34"/>
      <c r="AV562" s="34"/>
      <c r="AW562" s="34"/>
      <c r="AX562" s="34"/>
      <c r="AY562" s="34"/>
      <c r="AZ562" s="34"/>
      <c r="BA562" s="34"/>
      <c r="BB562" s="34"/>
      <c r="BC562" s="34"/>
      <c r="BD562" s="34"/>
      <c r="BE562" s="34"/>
      <c r="BF562" s="34"/>
      <c r="BG562" s="34"/>
      <c r="BH562" s="34"/>
      <c r="BI562" s="34"/>
      <c r="BJ562" s="34"/>
      <c r="BK562" s="34"/>
      <c r="BL562" s="34"/>
      <c r="BM562" s="34"/>
      <c r="BN562" s="34"/>
      <c r="BO562" s="34"/>
      <c r="BP562" s="34"/>
      <c r="BQ562" s="34"/>
      <c r="BR562" s="34"/>
      <c r="BS562" s="34"/>
      <c r="BT562" s="34"/>
      <c r="BU562" s="34"/>
      <c r="BV562" s="34"/>
      <c r="BW562" s="34"/>
      <c r="BX562" s="34"/>
      <c r="BY562" s="34"/>
      <c r="BZ562" s="34"/>
      <c r="CA562" s="34"/>
      <c r="CB562" s="34"/>
      <c r="CC562" s="34"/>
      <c r="CD562" s="34"/>
      <c r="CE562" s="34"/>
      <c r="CF562" s="34"/>
      <c r="CG562" s="34"/>
      <c r="CH562" s="34"/>
      <c r="CI562" s="34"/>
      <c r="CJ562" s="34"/>
      <c r="CK562" s="34"/>
      <c r="CL562" s="34"/>
      <c r="CM562" s="34"/>
      <c r="CN562" s="34"/>
      <c r="CO562" s="34"/>
      <c r="CP562" s="34"/>
      <c r="CQ562" s="34"/>
      <c r="CR562" s="34"/>
      <c r="CS562" s="34"/>
      <c r="CT562" s="34"/>
      <c r="CU562" s="34"/>
      <c r="CV562" s="34"/>
      <c r="CW562" s="34"/>
      <c r="CX562" s="34"/>
      <c r="CY562" s="34"/>
      <c r="CZ562" s="34"/>
      <c r="DA562" s="34"/>
      <c r="DB562" s="34"/>
      <c r="DC562" s="34"/>
      <c r="DD562" s="34"/>
      <c r="DE562" s="34"/>
      <c r="DF562" s="34"/>
      <c r="DG562" s="34"/>
      <c r="DH562" s="34"/>
      <c r="DI562" s="34"/>
      <c r="DJ562" s="34"/>
      <c r="DK562" s="34"/>
      <c r="DL562" s="34"/>
      <c r="DM562" s="34"/>
      <c r="DN562" s="34"/>
      <c r="DO562" s="34"/>
      <c r="DP562" s="34"/>
      <c r="DQ562" s="34"/>
      <c r="DR562" s="34"/>
      <c r="DS562" s="34"/>
      <c r="DT562" s="34"/>
      <c r="DU562" s="34"/>
      <c r="DV562" s="34"/>
      <c r="DW562" s="34"/>
      <c r="DX562" s="34"/>
      <c r="DY562" s="34"/>
      <c r="DZ562" s="34"/>
      <c r="EA562" s="34"/>
      <c r="EB562" s="34"/>
      <c r="EC562" s="34"/>
      <c r="ED562" s="34"/>
      <c r="EE562" s="34"/>
      <c r="EF562" s="34"/>
      <c r="EG562" s="34"/>
      <c r="EH562" s="34"/>
      <c r="EI562" s="34"/>
      <c r="EJ562" s="34"/>
      <c r="EK562" s="34"/>
      <c r="EL562" s="34"/>
      <c r="EM562" s="34"/>
      <c r="EN562" s="34"/>
      <c r="EO562" s="34"/>
      <c r="EP562" s="34"/>
      <c r="EQ562" s="34"/>
      <c r="ER562" s="34"/>
      <c r="ES562" s="34"/>
      <c r="ET562" s="34"/>
      <c r="EU562" s="34"/>
      <c r="EV562" s="34"/>
      <c r="EW562" s="34"/>
      <c r="EX562" s="34"/>
      <c r="EY562" s="34"/>
      <c r="EZ562" s="34"/>
      <c r="FA562" s="34"/>
      <c r="FB562" s="34"/>
      <c r="FC562" s="34"/>
      <c r="FD562" s="34"/>
      <c r="FE562" s="34"/>
      <c r="FF562" s="34"/>
      <c r="FG562" s="34"/>
      <c r="FH562" s="34"/>
      <c r="FI562" s="34"/>
      <c r="FJ562" s="34"/>
      <c r="FK562" s="34"/>
      <c r="FL562" s="34"/>
      <c r="FM562" s="34"/>
      <c r="FN562" s="34"/>
      <c r="FO562" s="34"/>
      <c r="FP562" s="34"/>
      <c r="FQ562" s="34"/>
      <c r="FR562" s="34"/>
      <c r="FS562" s="34"/>
      <c r="FT562" s="34"/>
      <c r="FU562" s="34"/>
      <c r="FV562" s="34"/>
      <c r="FW562" s="34"/>
      <c r="FX562" s="34"/>
      <c r="FY562" s="34"/>
      <c r="FZ562" s="34"/>
      <c r="GA562" s="34"/>
      <c r="GB562" s="34"/>
      <c r="GC562" s="34"/>
      <c r="GD562" s="34"/>
      <c r="GE562" s="34"/>
      <c r="GF562" s="34"/>
      <c r="GG562" s="34"/>
      <c r="GH562" s="34"/>
      <c r="GI562" s="34"/>
      <c r="GJ562" s="34"/>
      <c r="GK562" s="34"/>
      <c r="GL562" s="34"/>
      <c r="GM562" s="34"/>
      <c r="GN562" s="34"/>
      <c r="GO562" s="34"/>
      <c r="GP562" s="34"/>
      <c r="GQ562" s="34"/>
      <c r="GR562" s="34"/>
      <c r="GS562" s="34"/>
      <c r="GT562" s="34"/>
      <c r="GU562" s="34"/>
      <c r="GV562" s="34"/>
      <c r="GW562" s="34"/>
      <c r="GX562" s="34"/>
      <c r="GY562" s="34"/>
      <c r="GZ562" s="34"/>
      <c r="HA562" s="34"/>
      <c r="HB562" s="34"/>
      <c r="HC562" s="34"/>
      <c r="HD562" s="34"/>
      <c r="HE562" s="34"/>
      <c r="HF562" s="34"/>
      <c r="HG562" s="34"/>
      <c r="HH562" s="34"/>
      <c r="HI562" s="34"/>
      <c r="HJ562" s="34"/>
      <c r="HK562" s="34"/>
      <c r="HL562" s="34"/>
      <c r="HM562" s="34"/>
      <c r="HN562" s="34"/>
      <c r="HO562" s="34"/>
      <c r="HP562" s="34"/>
      <c r="HQ562" s="34"/>
      <c r="HR562" s="34"/>
      <c r="HS562" s="34"/>
      <c r="HT562" s="34"/>
      <c r="HU562" s="34"/>
      <c r="HV562" s="34"/>
      <c r="HW562" s="34"/>
      <c r="HX562" s="34"/>
      <c r="HY562" s="34"/>
      <c r="HZ562" s="34"/>
      <c r="IA562" s="34"/>
      <c r="IB562" s="34"/>
      <c r="IC562" s="34"/>
      <c r="ID562" s="34"/>
      <c r="IE562" s="34"/>
      <c r="IF562" s="34"/>
      <c r="IG562" s="34"/>
      <c r="IH562" s="34"/>
      <c r="II562" s="34"/>
      <c r="IJ562" s="34"/>
      <c r="IK562" s="34"/>
      <c r="IL562" s="34"/>
      <c r="IM562" s="34"/>
      <c r="IN562" s="34"/>
      <c r="IO562" s="34"/>
      <c r="IP562" s="34"/>
      <c r="IQ562" s="34"/>
      <c r="IR562" s="34"/>
      <c r="IS562" s="34"/>
      <c r="IT562" s="34"/>
      <c r="IU562" s="34"/>
      <c r="IV562" s="34"/>
      <c r="IW562" s="34"/>
      <c r="IX562" s="34"/>
      <c r="IY562" s="34"/>
      <c r="IZ562" s="34"/>
      <c r="JA562" s="34"/>
      <c r="JB562" s="34"/>
      <c r="JC562" s="34"/>
      <c r="JD562" s="34"/>
      <c r="JE562" s="34"/>
      <c r="JF562" s="34"/>
      <c r="JG562" s="34"/>
      <c r="JH562" s="34"/>
      <c r="JI562" s="34"/>
      <c r="JJ562" s="34"/>
      <c r="JK562" s="34"/>
      <c r="JL562" s="34"/>
      <c r="JM562" s="34"/>
      <c r="JN562" s="34"/>
      <c r="JO562" s="34"/>
      <c r="JP562" s="34"/>
      <c r="JQ562" s="34"/>
      <c r="JR562" s="34"/>
      <c r="JS562" s="34"/>
      <c r="JT562" s="34"/>
      <c r="JU562" s="34"/>
      <c r="JV562" s="34"/>
      <c r="JW562" s="34"/>
      <c r="JX562" s="34"/>
      <c r="JY562" s="34"/>
      <c r="JZ562" s="34"/>
      <c r="KA562" s="34"/>
      <c r="KB562" s="34"/>
      <c r="KC562" s="34"/>
      <c r="KD562" s="34"/>
      <c r="KE562" s="34"/>
      <c r="KF562" s="34"/>
      <c r="KG562" s="34"/>
      <c r="KH562" s="34"/>
      <c r="KI562" s="34"/>
      <c r="KJ562" s="34"/>
      <c r="KK562" s="34"/>
      <c r="KL562" s="34"/>
      <c r="KM562" s="34"/>
      <c r="KN562" s="34"/>
      <c r="KO562" s="34"/>
      <c r="KP562" s="34"/>
      <c r="KQ562" s="34"/>
      <c r="KR562" s="34"/>
      <c r="KS562" s="34"/>
      <c r="KT562" s="34"/>
      <c r="KU562" s="34"/>
      <c r="KV562" s="34"/>
      <c r="KW562" s="34"/>
      <c r="KX562" s="34"/>
      <c r="KY562" s="34"/>
      <c r="KZ562" s="34"/>
      <c r="LA562" s="34"/>
      <c r="LB562" s="34"/>
      <c r="LC562" s="34"/>
      <c r="LD562" s="34"/>
      <c r="LE562" s="34"/>
      <c r="LF562" s="34"/>
      <c r="LG562" s="34"/>
      <c r="LH562" s="34"/>
      <c r="LI562" s="34"/>
      <c r="LJ562" s="34"/>
      <c r="LK562" s="34"/>
      <c r="LL562" s="34"/>
      <c r="LM562" s="34"/>
      <c r="LN562" s="34"/>
      <c r="LO562" s="34"/>
      <c r="LP562" s="34"/>
      <c r="LQ562" s="34"/>
      <c r="LR562" s="34"/>
      <c r="LS562" s="34"/>
      <c r="LT562" s="34"/>
      <c r="LU562" s="34"/>
      <c r="LV562" s="34"/>
      <c r="LW562" s="34"/>
      <c r="LX562" s="34"/>
      <c r="LY562" s="34"/>
      <c r="LZ562" s="34"/>
      <c r="MA562" s="34"/>
      <c r="MB562" s="34"/>
      <c r="MC562" s="34"/>
      <c r="MD562" s="34"/>
      <c r="ME562" s="34"/>
      <c r="MF562" s="34"/>
      <c r="MG562" s="34"/>
      <c r="MH562" s="34"/>
      <c r="MI562" s="34"/>
      <c r="MJ562" s="34"/>
      <c r="MK562" s="34"/>
      <c r="ML562" s="34"/>
      <c r="MM562" s="34"/>
      <c r="MN562" s="34"/>
      <c r="MO562" s="34"/>
      <c r="MP562" s="34"/>
      <c r="MQ562" s="34"/>
      <c r="MR562" s="34"/>
      <c r="MS562" s="34"/>
      <c r="MT562" s="34"/>
      <c r="MU562" s="34"/>
      <c r="MV562" s="34"/>
      <c r="MW562" s="34"/>
      <c r="MX562" s="34"/>
      <c r="MY562" s="34"/>
      <c r="MZ562" s="34"/>
      <c r="NA562" s="34"/>
      <c r="NB562" s="34"/>
      <c r="NC562" s="34"/>
      <c r="ND562" s="34"/>
      <c r="NE562" s="34"/>
      <c r="NF562" s="34"/>
      <c r="NG562" s="34"/>
      <c r="NH562" s="34"/>
      <c r="NI562" s="34"/>
      <c r="NJ562" s="34"/>
      <c r="NK562" s="34"/>
      <c r="NL562" s="34"/>
      <c r="NM562" s="34"/>
      <c r="NN562" s="34"/>
      <c r="NO562" s="34"/>
      <c r="NP562" s="34"/>
      <c r="NQ562" s="34"/>
      <c r="NR562" s="34"/>
      <c r="NS562" s="34"/>
      <c r="NT562" s="34"/>
      <c r="NU562" s="34"/>
      <c r="NV562" s="34"/>
      <c r="NW562" s="34"/>
      <c r="NX562" s="34"/>
      <c r="NY562" s="34"/>
      <c r="NZ562" s="34"/>
      <c r="OA562" s="34"/>
      <c r="OB562" s="34"/>
      <c r="OC562" s="34"/>
      <c r="OD562" s="34"/>
      <c r="OE562" s="34"/>
      <c r="OF562" s="34"/>
      <c r="OG562" s="34"/>
      <c r="OH562" s="34"/>
      <c r="OI562" s="34"/>
      <c r="OJ562" s="34"/>
      <c r="OK562" s="34"/>
      <c r="OL562" s="34"/>
      <c r="OM562" s="34"/>
      <c r="ON562" s="34"/>
      <c r="OO562" s="34"/>
      <c r="OP562" s="34"/>
      <c r="OQ562" s="34"/>
      <c r="OR562" s="34"/>
      <c r="OS562" s="34"/>
      <c r="OT562" s="34"/>
      <c r="OU562" s="34"/>
      <c r="OV562" s="34"/>
      <c r="OW562" s="34"/>
      <c r="OX562" s="34"/>
      <c r="OY562" s="34"/>
      <c r="OZ562" s="34"/>
      <c r="PA562" s="34"/>
      <c r="PB562" s="34"/>
      <c r="PC562" s="34"/>
      <c r="PD562" s="34"/>
      <c r="PE562" s="34"/>
      <c r="PF562" s="34"/>
      <c r="PG562" s="34"/>
      <c r="PH562" s="34"/>
      <c r="PI562" s="34"/>
      <c r="PJ562" s="34"/>
      <c r="PK562" s="34"/>
      <c r="PL562" s="34"/>
      <c r="PM562" s="34"/>
      <c r="PN562" s="34"/>
      <c r="PO562" s="34"/>
      <c r="PP562" s="34"/>
      <c r="PQ562" s="34"/>
      <c r="PR562" s="34"/>
      <c r="PS562" s="34"/>
      <c r="PT562" s="34"/>
      <c r="PU562" s="34"/>
      <c r="PV562" s="34"/>
      <c r="PW562" s="34"/>
      <c r="PX562" s="34"/>
      <c r="PY562" s="34"/>
      <c r="PZ562" s="34"/>
      <c r="QA562" s="34"/>
      <c r="QB562" s="34"/>
      <c r="QC562" s="34"/>
      <c r="QD562" s="34"/>
      <c r="QE562" s="34"/>
      <c r="QF562" s="34"/>
      <c r="QG562" s="34"/>
      <c r="QH562" s="34"/>
      <c r="QI562" s="34"/>
      <c r="QJ562" s="34"/>
      <c r="QK562" s="34"/>
      <c r="QL562" s="34"/>
      <c r="QM562" s="34"/>
      <c r="QN562" s="34"/>
      <c r="QO562" s="34"/>
      <c r="QP562" s="34"/>
      <c r="QQ562" s="34"/>
      <c r="QR562" s="34"/>
      <c r="QS562" s="34"/>
      <c r="QT562" s="34"/>
      <c r="QU562" s="34"/>
      <c r="QV562" s="34"/>
      <c r="QW562" s="34"/>
      <c r="QX562" s="34"/>
      <c r="QY562" s="34"/>
      <c r="QZ562" s="34"/>
      <c r="RA562" s="34"/>
      <c r="RB562" s="34"/>
      <c r="RC562" s="34"/>
      <c r="RD562" s="34"/>
      <c r="RE562" s="34"/>
      <c r="RF562" s="34"/>
      <c r="RG562" s="34"/>
      <c r="RH562" s="34"/>
      <c r="RI562" s="34"/>
      <c r="RJ562" s="34"/>
      <c r="RK562" s="34"/>
      <c r="RL562" s="34"/>
      <c r="RM562" s="34"/>
      <c r="RN562" s="34"/>
      <c r="RO562" s="34"/>
      <c r="RP562" s="34"/>
      <c r="RQ562" s="34"/>
      <c r="RR562" s="34"/>
      <c r="RS562" s="34"/>
      <c r="RT562" s="34"/>
      <c r="RU562" s="34"/>
      <c r="RV562" s="34"/>
      <c r="RW562" s="34"/>
      <c r="RX562" s="34"/>
      <c r="RY562" s="34"/>
      <c r="RZ562" s="34"/>
      <c r="SA562" s="34"/>
      <c r="SB562" s="34"/>
      <c r="SC562" s="34"/>
      <c r="SD562" s="34"/>
      <c r="SE562" s="34"/>
      <c r="SF562" s="34"/>
      <c r="SG562" s="34"/>
      <c r="SH562" s="34"/>
      <c r="SI562" s="34"/>
      <c r="SJ562" s="34"/>
      <c r="SK562" s="34"/>
      <c r="SL562" s="34"/>
      <c r="SM562" s="34"/>
      <c r="SN562" s="34"/>
      <c r="SO562" s="34"/>
      <c r="SP562" s="34"/>
      <c r="SQ562" s="34"/>
      <c r="SR562" s="34"/>
      <c r="SS562" s="34"/>
      <c r="ST562" s="34"/>
      <c r="SU562" s="34"/>
      <c r="SV562" s="34"/>
      <c r="SW562" s="34"/>
      <c r="SX562" s="34"/>
      <c r="SY562" s="34"/>
      <c r="SZ562" s="34"/>
      <c r="TA562" s="34"/>
      <c r="TB562" s="34"/>
      <c r="TC562" s="34"/>
      <c r="TD562" s="34"/>
      <c r="TE562" s="34"/>
      <c r="TF562" s="34"/>
      <c r="TG562" s="34"/>
      <c r="TH562" s="34"/>
      <c r="TI562" s="34"/>
      <c r="TJ562" s="34"/>
      <c r="TK562" s="34"/>
      <c r="TL562" s="34"/>
      <c r="TM562" s="34"/>
      <c r="TN562" s="34"/>
      <c r="TO562" s="34"/>
      <c r="TP562" s="34"/>
      <c r="TQ562" s="34"/>
      <c r="TR562" s="34"/>
      <c r="TS562" s="34"/>
      <c r="TT562" s="34"/>
      <c r="TU562" s="34"/>
      <c r="TV562" s="34"/>
      <c r="TW562" s="34"/>
      <c r="TX562" s="34"/>
      <c r="TY562" s="34"/>
      <c r="TZ562" s="34"/>
      <c r="UA562" s="34"/>
      <c r="UB562" s="34"/>
      <c r="UC562" s="34"/>
      <c r="UD562" s="34"/>
      <c r="UE562" s="34"/>
      <c r="UF562" s="34"/>
      <c r="UG562" s="34"/>
      <c r="UH562" s="34"/>
      <c r="UI562" s="34"/>
      <c r="UJ562" s="34"/>
      <c r="UK562" s="34"/>
      <c r="UL562" s="34"/>
      <c r="UM562" s="34"/>
      <c r="UN562" s="34"/>
      <c r="UO562" s="34"/>
      <c r="UP562" s="34"/>
      <c r="UQ562" s="34"/>
      <c r="UR562" s="34"/>
      <c r="US562" s="34"/>
      <c r="UT562" s="34"/>
      <c r="UU562" s="34"/>
      <c r="UV562" s="34"/>
      <c r="UW562" s="34"/>
      <c r="UX562" s="34"/>
      <c r="UY562" s="34"/>
      <c r="UZ562" s="34"/>
      <c r="VA562" s="34"/>
      <c r="VB562" s="34"/>
      <c r="VC562" s="34"/>
      <c r="VD562" s="34"/>
      <c r="VE562" s="34"/>
      <c r="VF562" s="34"/>
      <c r="VG562" s="34"/>
      <c r="VH562" s="34"/>
      <c r="VI562" s="34"/>
      <c r="VJ562" s="34"/>
      <c r="VK562" s="34"/>
      <c r="VL562" s="34"/>
      <c r="VM562" s="34"/>
      <c r="VN562" s="34"/>
      <c r="VO562" s="34"/>
      <c r="VP562" s="34"/>
      <c r="VQ562" s="34"/>
      <c r="VR562" s="34"/>
      <c r="VS562" s="34"/>
      <c r="VT562" s="34"/>
      <c r="VU562" s="34"/>
      <c r="VV562" s="34"/>
      <c r="VW562" s="34"/>
      <c r="VX562" s="34"/>
      <c r="VY562" s="34"/>
      <c r="VZ562" s="34"/>
      <c r="WA562" s="34"/>
      <c r="WB562" s="34"/>
      <c r="WC562" s="34"/>
      <c r="WD562" s="34"/>
      <c r="WE562" s="34"/>
      <c r="WF562" s="34"/>
      <c r="WG562" s="34"/>
      <c r="WH562" s="34"/>
      <c r="WI562" s="34"/>
      <c r="WJ562" s="34"/>
      <c r="WK562" s="34"/>
      <c r="WL562" s="34"/>
      <c r="WM562" s="34"/>
      <c r="WN562" s="34"/>
      <c r="WO562" s="34"/>
      <c r="WP562" s="34"/>
      <c r="WQ562" s="34"/>
      <c r="WR562" s="34"/>
      <c r="WS562" s="34"/>
      <c r="WT562" s="34"/>
      <c r="WU562" s="34"/>
      <c r="WV562" s="34"/>
      <c r="WW562" s="34"/>
      <c r="WX562" s="34"/>
      <c r="WY562" s="34"/>
      <c r="WZ562" s="34"/>
      <c r="XA562" s="34"/>
      <c r="XB562" s="34"/>
      <c r="XC562" s="34"/>
      <c r="XD562" s="34"/>
      <c r="XE562" s="34"/>
      <c r="XF562" s="34"/>
      <c r="XG562" s="34"/>
      <c r="XH562" s="34"/>
      <c r="XI562" s="34"/>
      <c r="XJ562" s="34"/>
      <c r="XK562" s="34"/>
      <c r="XL562" s="34"/>
      <c r="XM562" s="34"/>
      <c r="XN562" s="34"/>
      <c r="XO562" s="34"/>
      <c r="XP562" s="34"/>
      <c r="XQ562" s="34"/>
      <c r="XR562" s="34"/>
      <c r="XS562" s="34"/>
      <c r="XT562" s="34"/>
      <c r="XU562" s="34"/>
      <c r="XV562" s="34"/>
      <c r="XW562" s="34"/>
      <c r="XX562" s="34"/>
      <c r="XY562" s="34"/>
      <c r="XZ562" s="34"/>
      <c r="YA562" s="34"/>
      <c r="YB562" s="34"/>
      <c r="YC562" s="34"/>
      <c r="YD562" s="34"/>
      <c r="YE562" s="34"/>
      <c r="YF562" s="34"/>
      <c r="YG562" s="34"/>
      <c r="YH562" s="34"/>
      <c r="YI562" s="34"/>
      <c r="YJ562" s="34"/>
      <c r="YK562" s="34"/>
      <c r="YL562" s="34"/>
      <c r="YM562" s="34"/>
      <c r="YN562" s="34"/>
      <c r="YO562" s="34"/>
      <c r="YP562" s="34"/>
      <c r="YQ562" s="34"/>
      <c r="YR562" s="34"/>
      <c r="YS562" s="34"/>
      <c r="YT562" s="34"/>
      <c r="YU562" s="34"/>
      <c r="YV562" s="34"/>
      <c r="YW562" s="34"/>
      <c r="YX562" s="34"/>
      <c r="YY562" s="34"/>
      <c r="YZ562" s="34"/>
      <c r="ZA562" s="34"/>
      <c r="ZB562" s="34"/>
      <c r="ZC562" s="34"/>
      <c r="ZD562" s="34"/>
      <c r="ZE562" s="34"/>
      <c r="ZF562" s="34"/>
      <c r="ZG562" s="34"/>
      <c r="ZH562" s="34"/>
      <c r="ZI562" s="34"/>
      <c r="ZJ562" s="34"/>
      <c r="ZK562" s="34"/>
      <c r="ZL562" s="34"/>
      <c r="ZM562" s="34"/>
      <c r="ZN562" s="34"/>
      <c r="ZO562" s="34"/>
      <c r="ZP562" s="34"/>
      <c r="ZQ562" s="34"/>
      <c r="ZR562" s="34"/>
      <c r="ZS562" s="34"/>
      <c r="ZT562" s="34"/>
      <c r="ZU562" s="34"/>
      <c r="ZV562" s="34"/>
      <c r="ZW562" s="34"/>
      <c r="ZX562" s="34"/>
      <c r="ZY562" s="34"/>
      <c r="ZZ562" s="34"/>
      <c r="AAA562" s="34"/>
      <c r="AAB562" s="34"/>
      <c r="AAC562" s="34"/>
      <c r="AAD562" s="34"/>
      <c r="AAE562" s="34"/>
      <c r="AAF562" s="34"/>
      <c r="AAG562" s="34"/>
      <c r="AAH562" s="34"/>
      <c r="AAI562" s="34"/>
      <c r="AAJ562" s="34"/>
      <c r="AAK562" s="34"/>
      <c r="AAL562" s="34"/>
      <c r="AAM562" s="34"/>
      <c r="AAN562" s="34"/>
      <c r="AAO562" s="34"/>
      <c r="AAP562" s="34"/>
      <c r="AAQ562" s="34"/>
      <c r="AAR562" s="34"/>
      <c r="AAS562" s="34"/>
      <c r="AAT562" s="34"/>
      <c r="AAU562" s="34"/>
      <c r="AAV562" s="34"/>
      <c r="AAW562" s="34"/>
      <c r="AAX562" s="34"/>
      <c r="AAY562" s="34"/>
      <c r="AAZ562" s="34"/>
      <c r="ABA562" s="34"/>
      <c r="ABB562" s="34"/>
      <c r="ABC562" s="34"/>
      <c r="ABD562" s="34"/>
      <c r="ABE562" s="34"/>
      <c r="ABF562" s="34"/>
      <c r="ABG562" s="34"/>
      <c r="ABH562" s="34"/>
      <c r="ABI562" s="34"/>
      <c r="ABJ562" s="34"/>
      <c r="ABK562" s="34"/>
      <c r="ABL562" s="34"/>
      <c r="ABM562" s="34"/>
      <c r="ABN562" s="34"/>
      <c r="ABO562" s="34"/>
      <c r="ABP562" s="34"/>
      <c r="ABQ562" s="34"/>
      <c r="ABR562" s="34"/>
      <c r="ABS562" s="34"/>
      <c r="ABT562" s="34"/>
      <c r="ABU562" s="34"/>
      <c r="ABV562" s="34"/>
      <c r="ABW562" s="34"/>
      <c r="ABX562" s="34"/>
      <c r="ABY562" s="34"/>
      <c r="ABZ562" s="34"/>
      <c r="ACA562" s="34"/>
      <c r="ACB562" s="34"/>
      <c r="ACC562" s="34"/>
      <c r="ACD562" s="34"/>
      <c r="ACE562" s="34"/>
      <c r="ACF562" s="34"/>
      <c r="ACG562" s="34"/>
      <c r="ACH562" s="34"/>
      <c r="ACI562" s="34"/>
      <c r="ACJ562" s="34"/>
      <c r="ACK562" s="34"/>
      <c r="ACL562" s="34"/>
      <c r="ACM562" s="34"/>
      <c r="ACN562" s="34"/>
      <c r="ACO562" s="34"/>
      <c r="ACP562" s="34"/>
      <c r="ACQ562" s="34"/>
      <c r="ACR562" s="34"/>
      <c r="ACS562" s="34"/>
      <c r="ACT562" s="34"/>
      <c r="ACU562" s="34"/>
      <c r="ACV562" s="34"/>
      <c r="ACW562" s="34"/>
      <c r="ACX562" s="34"/>
      <c r="ACY562" s="34"/>
      <c r="ACZ562" s="34"/>
      <c r="ADA562" s="34"/>
      <c r="ADB562" s="34"/>
      <c r="ADC562" s="34"/>
      <c r="ADD562" s="34"/>
      <c r="ADE562" s="34"/>
      <c r="ADF562" s="34"/>
      <c r="ADG562" s="34"/>
      <c r="ADH562" s="34"/>
      <c r="ADI562" s="34"/>
      <c r="ADJ562" s="34"/>
      <c r="ADK562" s="34"/>
      <c r="ADL562" s="34"/>
      <c r="ADM562" s="34"/>
      <c r="ADN562" s="34"/>
      <c r="ADO562" s="34"/>
      <c r="ADP562" s="34"/>
      <c r="ADQ562" s="34"/>
      <c r="ADR562" s="34"/>
      <c r="ADS562" s="34"/>
      <c r="ADT562" s="34"/>
      <c r="ADU562" s="34"/>
      <c r="ADV562" s="34"/>
      <c r="ADW562" s="34"/>
      <c r="ADX562" s="34"/>
      <c r="ADY562" s="34"/>
      <c r="ADZ562" s="34"/>
      <c r="AEA562" s="34"/>
      <c r="AEB562" s="34"/>
      <c r="AEC562" s="34"/>
      <c r="AED562" s="34"/>
      <c r="AEE562" s="34"/>
      <c r="AEF562" s="34"/>
      <c r="AEG562" s="34"/>
      <c r="AEH562" s="34"/>
      <c r="AEI562" s="34"/>
      <c r="AEJ562" s="34"/>
      <c r="AEK562" s="34"/>
      <c r="AEL562" s="34"/>
      <c r="AEM562" s="34"/>
      <c r="AEN562" s="34"/>
      <c r="AEO562" s="34"/>
      <c r="AEP562" s="34"/>
      <c r="AEQ562" s="34"/>
      <c r="AER562" s="34"/>
      <c r="AES562" s="34"/>
      <c r="AET562" s="34"/>
      <c r="AEU562" s="34"/>
      <c r="AEV562" s="34"/>
      <c r="AEW562" s="34"/>
      <c r="AEX562" s="34"/>
      <c r="AEY562" s="34"/>
      <c r="AEZ562" s="34"/>
      <c r="AFA562" s="34"/>
      <c r="AFB562" s="34"/>
      <c r="AFC562" s="34"/>
      <c r="AFD562" s="34"/>
      <c r="AFE562" s="34"/>
      <c r="AFF562" s="34"/>
      <c r="AFG562" s="34"/>
      <c r="AFH562" s="34"/>
      <c r="AFI562" s="34"/>
      <c r="AFJ562" s="34"/>
      <c r="AFK562" s="34"/>
      <c r="AFL562" s="34"/>
      <c r="AFM562" s="34"/>
      <c r="AFN562" s="34"/>
      <c r="AFO562" s="34"/>
      <c r="AFP562" s="34"/>
      <c r="AFQ562" s="34"/>
      <c r="AFR562" s="34"/>
      <c r="AFS562" s="34"/>
      <c r="AFT562" s="34"/>
      <c r="AFU562" s="34"/>
      <c r="AFV562" s="34"/>
      <c r="AFW562" s="34"/>
      <c r="AFX562" s="34"/>
      <c r="AFY562" s="34"/>
      <c r="AFZ562" s="34"/>
      <c r="AGA562" s="34"/>
      <c r="AGB562" s="34"/>
      <c r="AGC562" s="34"/>
      <c r="AGD562" s="34"/>
      <c r="AGE562" s="34"/>
      <c r="AGF562" s="34"/>
      <c r="AGG562" s="34"/>
      <c r="AGH562" s="34"/>
      <c r="AGI562" s="34"/>
      <c r="AGJ562" s="34"/>
      <c r="AGK562" s="34"/>
      <c r="AGL562" s="34"/>
      <c r="AGM562" s="34"/>
      <c r="AGN562" s="34"/>
      <c r="AGO562" s="34"/>
      <c r="AGP562" s="34"/>
      <c r="AGQ562" s="34"/>
      <c r="AGR562" s="34"/>
      <c r="AGS562" s="34"/>
      <c r="AGT562" s="34"/>
      <c r="AGU562" s="34"/>
      <c r="AGV562" s="34"/>
      <c r="AGW562" s="34"/>
      <c r="AGX562" s="34"/>
      <c r="AGY562" s="34"/>
      <c r="AGZ562" s="34"/>
      <c r="AHA562" s="34"/>
      <c r="AHB562" s="34"/>
      <c r="AHC562" s="34"/>
      <c r="AHD562" s="34"/>
      <c r="AHE562" s="34"/>
      <c r="AHF562" s="34"/>
      <c r="AHG562" s="34"/>
      <c r="AHH562" s="34"/>
      <c r="AHI562" s="34"/>
      <c r="AHJ562" s="34"/>
      <c r="AHK562" s="34"/>
      <c r="AHL562" s="34"/>
      <c r="AHM562" s="34"/>
      <c r="AHN562" s="34"/>
      <c r="AHO562" s="34"/>
      <c r="AHP562" s="34"/>
      <c r="AHQ562" s="34"/>
      <c r="AHR562" s="34"/>
      <c r="AHS562" s="34"/>
      <c r="AHT562" s="34"/>
      <c r="AHU562" s="34"/>
      <c r="AHV562" s="34"/>
      <c r="AHW562" s="34"/>
      <c r="AHX562" s="34"/>
      <c r="AHY562" s="34"/>
      <c r="AHZ562" s="34"/>
      <c r="AIA562" s="34"/>
      <c r="AIB562" s="34"/>
      <c r="AIC562" s="34"/>
      <c r="AID562" s="34"/>
      <c r="AIE562" s="34"/>
      <c r="AIF562" s="34"/>
      <c r="AIG562" s="34"/>
      <c r="AIH562" s="34"/>
      <c r="AII562" s="34"/>
      <c r="AIJ562" s="34"/>
      <c r="AIK562" s="34"/>
      <c r="AIL562" s="34"/>
      <c r="AIM562" s="34"/>
      <c r="AIN562" s="34"/>
      <c r="AIO562" s="34"/>
      <c r="AIP562" s="34"/>
      <c r="AIQ562" s="34"/>
      <c r="AIR562" s="34"/>
      <c r="AIS562" s="34"/>
      <c r="AIT562" s="34"/>
      <c r="AIU562" s="34"/>
      <c r="AIV562" s="34"/>
      <c r="AIW562" s="34"/>
      <c r="AIX562" s="34"/>
      <c r="AIY562" s="34"/>
      <c r="AIZ562" s="34"/>
      <c r="AJA562" s="34"/>
      <c r="AJB562" s="34"/>
      <c r="AJC562" s="34"/>
      <c r="AJD562" s="34"/>
      <c r="AJE562" s="34"/>
      <c r="AJF562" s="34"/>
      <c r="AJG562" s="34"/>
      <c r="AJH562" s="34"/>
      <c r="AJI562" s="34"/>
      <c r="AJJ562" s="34"/>
      <c r="AJK562" s="34"/>
      <c r="AJL562" s="34"/>
      <c r="AJM562" s="34"/>
      <c r="AJN562" s="34"/>
      <c r="AJO562" s="34"/>
      <c r="AJP562" s="34"/>
      <c r="AJQ562" s="34"/>
      <c r="AJR562" s="34"/>
      <c r="AJS562" s="34"/>
      <c r="AJT562" s="34"/>
      <c r="AJU562" s="34"/>
      <c r="AJV562" s="34"/>
      <c r="AJW562" s="34"/>
      <c r="AJX562" s="34"/>
      <c r="AJY562" s="34"/>
      <c r="AJZ562" s="34"/>
      <c r="AKA562" s="34"/>
      <c r="AKB562" s="34"/>
      <c r="AKC562" s="34"/>
      <c r="AKD562" s="34"/>
      <c r="AKE562" s="34"/>
      <c r="AKF562" s="34"/>
      <c r="AKG562" s="34"/>
      <c r="AKH562" s="34"/>
      <c r="AKI562" s="34"/>
      <c r="AKJ562" s="34"/>
      <c r="AKK562" s="34"/>
      <c r="AKL562" s="34"/>
      <c r="AKM562" s="34"/>
      <c r="AKN562" s="34"/>
      <c r="AKO562" s="34"/>
      <c r="AKP562" s="34"/>
      <c r="AKQ562" s="34"/>
      <c r="AKR562" s="34"/>
      <c r="AKS562" s="34"/>
      <c r="AKT562" s="34"/>
      <c r="AKU562" s="34"/>
      <c r="AKV562" s="34"/>
      <c r="AKW562" s="34"/>
      <c r="AKX562" s="34"/>
      <c r="AKY562" s="34"/>
      <c r="AKZ562" s="34"/>
      <c r="ALA562" s="34"/>
      <c r="ALB562" s="34"/>
      <c r="ALC562" s="34"/>
      <c r="ALD562" s="34"/>
      <c r="ALE562" s="34"/>
      <c r="ALF562" s="34"/>
      <c r="ALG562" s="34"/>
      <c r="ALH562" s="34"/>
      <c r="ALI562" s="34"/>
      <c r="ALJ562" s="34"/>
      <c r="ALK562" s="34"/>
      <c r="ALL562" s="34"/>
      <c r="ALM562" s="34"/>
      <c r="ALN562" s="34"/>
      <c r="ALO562" s="34"/>
      <c r="ALP562" s="34"/>
      <c r="ALQ562" s="34"/>
      <c r="ALR562" s="34"/>
      <c r="ALS562" s="34"/>
      <c r="ALT562" s="34"/>
      <c r="ALU562" s="34"/>
      <c r="ALV562" s="34"/>
      <c r="ALW562" s="34"/>
      <c r="ALX562" s="34"/>
      <c r="ALY562" s="34"/>
      <c r="ALZ562" s="34"/>
      <c r="AMA562" s="34"/>
      <c r="AMB562" s="34"/>
      <c r="AMC562" s="34"/>
      <c r="AMD562" s="34"/>
      <c r="AME562" s="34"/>
      <c r="AMF562" s="34"/>
      <c r="AMG562" s="34"/>
      <c r="AMH562" s="34"/>
      <c r="AMI562" s="34"/>
      <c r="AMJ562" s="34"/>
      <c r="AMK562" s="34"/>
      <c r="AML562" s="34"/>
      <c r="AMM562" s="34"/>
      <c r="AMN562" s="34"/>
      <c r="AMO562" s="34"/>
      <c r="AMP562" s="34"/>
      <c r="AMQ562" s="34"/>
      <c r="AMR562" s="34"/>
      <c r="AMS562" s="34"/>
      <c r="AMT562" s="34"/>
      <c r="AMU562" s="34"/>
      <c r="AMV562" s="34"/>
      <c r="AMW562" s="34"/>
      <c r="AMX562" s="34"/>
      <c r="AMY562" s="34"/>
      <c r="AMZ562" s="34"/>
      <c r="ANA562" s="34"/>
      <c r="ANB562" s="34"/>
      <c r="ANC562" s="34"/>
      <c r="AND562" s="34"/>
      <c r="ANE562" s="34"/>
      <c r="ANF562" s="34"/>
      <c r="ANG562" s="34"/>
      <c r="ANH562" s="34"/>
      <c r="ANI562" s="34"/>
      <c r="ANJ562" s="34"/>
      <c r="ANK562" s="34"/>
      <c r="ANL562" s="34"/>
      <c r="ANM562" s="34"/>
      <c r="ANN562" s="34"/>
      <c r="ANO562" s="34"/>
      <c r="ANP562" s="34"/>
      <c r="ANQ562" s="34"/>
      <c r="ANR562" s="34"/>
      <c r="ANS562" s="34"/>
      <c r="ANT562" s="34"/>
      <c r="ANU562" s="34"/>
      <c r="ANV562" s="34"/>
      <c r="ANW562" s="34"/>
      <c r="ANX562" s="34"/>
      <c r="ANY562" s="34"/>
      <c r="ANZ562" s="34"/>
      <c r="AOA562" s="34"/>
      <c r="AOB562" s="34"/>
      <c r="AOC562" s="34"/>
      <c r="AOD562" s="34"/>
      <c r="AOE562" s="34"/>
      <c r="AOF562" s="34"/>
      <c r="AOG562" s="34"/>
      <c r="AOH562" s="34"/>
      <c r="AOI562" s="34"/>
      <c r="AOJ562" s="34"/>
      <c r="AOK562" s="34"/>
      <c r="AOL562" s="34"/>
      <c r="AOM562" s="34"/>
      <c r="AON562" s="34"/>
      <c r="AOO562" s="34"/>
      <c r="AOP562" s="34"/>
      <c r="AOQ562" s="34"/>
      <c r="AOR562" s="34"/>
      <c r="AOS562" s="34"/>
      <c r="AOT562" s="34"/>
      <c r="AOU562" s="34"/>
      <c r="AOV562" s="34"/>
      <c r="AOW562" s="34"/>
      <c r="AOX562" s="34"/>
      <c r="AOY562" s="34"/>
      <c r="AOZ562" s="34"/>
      <c r="APA562" s="34"/>
      <c r="APB562" s="34"/>
      <c r="APC562" s="34"/>
      <c r="APD562" s="34"/>
      <c r="APE562" s="34"/>
      <c r="APF562" s="34"/>
      <c r="APG562" s="34"/>
      <c r="APH562" s="34"/>
      <c r="API562" s="34"/>
      <c r="APJ562" s="34"/>
      <c r="APK562" s="34"/>
      <c r="APL562" s="34"/>
      <c r="APM562" s="34"/>
      <c r="APN562" s="34"/>
      <c r="APO562" s="34"/>
      <c r="APP562" s="34"/>
      <c r="APQ562" s="34"/>
      <c r="APR562" s="34"/>
      <c r="APS562" s="34"/>
      <c r="APT562" s="34"/>
      <c r="APU562" s="34"/>
      <c r="APV562" s="34"/>
      <c r="APW562" s="34"/>
      <c r="APX562" s="34"/>
      <c r="APY562" s="34"/>
      <c r="APZ562" s="34"/>
      <c r="AQA562" s="34"/>
      <c r="AQB562" s="34"/>
      <c r="AQC562" s="34"/>
      <c r="AQD562" s="34"/>
      <c r="AQE562" s="34"/>
      <c r="AQF562" s="34"/>
      <c r="AQG562" s="34"/>
      <c r="AQH562" s="34"/>
      <c r="AQI562" s="34"/>
      <c r="AQJ562" s="34"/>
      <c r="AQK562" s="34"/>
      <c r="AQL562" s="34"/>
      <c r="AQM562" s="34"/>
      <c r="AQN562" s="34"/>
      <c r="AQO562" s="34"/>
      <c r="AQP562" s="34"/>
      <c r="AQQ562" s="34"/>
      <c r="AQR562" s="34"/>
      <c r="AQS562" s="34"/>
      <c r="AQT562" s="34"/>
      <c r="AQU562" s="34"/>
      <c r="AQV562" s="34"/>
      <c r="AQW562" s="34"/>
      <c r="AQX562" s="34"/>
      <c r="AQY562" s="34"/>
      <c r="AQZ562" s="34"/>
      <c r="ARA562" s="34"/>
      <c r="ARB562" s="34"/>
      <c r="ARC562" s="34"/>
      <c r="ARD562" s="34"/>
      <c r="ARE562" s="34"/>
      <c r="ARF562" s="34"/>
      <c r="ARG562" s="34"/>
      <c r="ARH562" s="34"/>
      <c r="ARI562" s="34"/>
      <c r="ARJ562" s="34"/>
      <c r="ARK562" s="34"/>
      <c r="ARL562" s="34"/>
      <c r="ARM562" s="34"/>
      <c r="ARN562" s="34"/>
      <c r="ARO562" s="34"/>
      <c r="ARP562" s="34"/>
      <c r="ARQ562" s="34"/>
      <c r="ARR562" s="34"/>
      <c r="ARS562" s="34"/>
      <c r="ART562" s="34"/>
      <c r="ARU562" s="34"/>
      <c r="ARV562" s="34"/>
      <c r="ARW562" s="34"/>
      <c r="ARX562" s="34"/>
      <c r="ARY562" s="34"/>
      <c r="ARZ562" s="34"/>
      <c r="ASA562" s="34"/>
      <c r="ASB562" s="34"/>
      <c r="ASC562" s="34"/>
      <c r="ASD562" s="34"/>
      <c r="ASE562" s="34"/>
      <c r="ASF562" s="34"/>
      <c r="ASG562" s="34"/>
      <c r="ASH562" s="34"/>
      <c r="ASI562" s="34"/>
      <c r="ASJ562" s="34"/>
      <c r="ASK562" s="34"/>
      <c r="ASL562" s="34"/>
      <c r="ASM562" s="34"/>
      <c r="ASN562" s="34"/>
      <c r="ASO562" s="34"/>
      <c r="ASP562" s="34"/>
      <c r="ASQ562" s="34"/>
      <c r="ASR562" s="34"/>
      <c r="ASS562" s="34"/>
      <c r="AST562" s="34"/>
      <c r="ASU562" s="34"/>
      <c r="ASV562" s="34"/>
      <c r="ASW562" s="34"/>
      <c r="ASX562" s="34"/>
      <c r="ASY562" s="34"/>
      <c r="ASZ562" s="34"/>
      <c r="ATA562" s="34"/>
      <c r="ATB562" s="34"/>
      <c r="ATC562" s="34"/>
      <c r="ATD562" s="34"/>
      <c r="ATE562" s="34"/>
      <c r="ATF562" s="34"/>
      <c r="ATG562" s="34"/>
      <c r="ATH562" s="34"/>
      <c r="ATI562" s="34"/>
      <c r="ATJ562" s="34"/>
      <c r="ATK562" s="34"/>
      <c r="ATL562" s="34"/>
      <c r="ATM562" s="34"/>
      <c r="ATN562" s="34"/>
      <c r="ATO562" s="34"/>
      <c r="ATP562" s="34"/>
      <c r="ATQ562" s="34"/>
      <c r="ATR562" s="34"/>
      <c r="ATS562" s="34"/>
      <c r="ATT562" s="34"/>
      <c r="ATU562" s="34"/>
      <c r="ATV562" s="34"/>
      <c r="ATW562" s="34"/>
      <c r="ATX562" s="34"/>
      <c r="ATY562" s="34"/>
      <c r="ATZ562" s="34"/>
      <c r="AUA562" s="34"/>
      <c r="AUB562" s="34"/>
      <c r="AUC562" s="34"/>
      <c r="AUD562" s="34"/>
      <c r="AUE562" s="34"/>
      <c r="AUF562" s="34"/>
      <c r="AUG562" s="34"/>
      <c r="AUH562" s="34"/>
      <c r="AUI562" s="34"/>
      <c r="AUJ562" s="34"/>
      <c r="AUK562" s="34"/>
      <c r="AUL562" s="34"/>
      <c r="AUM562" s="34"/>
      <c r="AUN562" s="34"/>
      <c r="AUO562" s="34"/>
      <c r="AUP562" s="34"/>
      <c r="AUQ562" s="34"/>
      <c r="AUR562" s="34"/>
      <c r="AUS562" s="34"/>
      <c r="AUT562" s="34"/>
      <c r="AUU562" s="34"/>
      <c r="AUV562" s="34"/>
      <c r="AUW562" s="34"/>
      <c r="AUX562" s="34"/>
      <c r="AUY562" s="34"/>
      <c r="AUZ562" s="34"/>
      <c r="AVA562" s="34"/>
      <c r="AVB562" s="34"/>
      <c r="AVC562" s="34"/>
      <c r="AVD562" s="34"/>
      <c r="AVE562" s="34"/>
      <c r="AVF562" s="34"/>
      <c r="AVG562" s="34"/>
      <c r="AVH562" s="34"/>
      <c r="AVI562" s="34"/>
      <c r="AVJ562" s="34"/>
      <c r="AVK562" s="34"/>
      <c r="AVL562" s="34"/>
      <c r="AVM562" s="34"/>
      <c r="AVN562" s="34"/>
      <c r="AVO562" s="34"/>
      <c r="AVP562" s="34"/>
      <c r="AVQ562" s="34"/>
      <c r="AVR562" s="34"/>
      <c r="AVS562" s="34"/>
      <c r="AVT562" s="34"/>
      <c r="AVU562" s="34"/>
      <c r="AVV562" s="34"/>
      <c r="AVW562" s="34"/>
      <c r="AVX562" s="34"/>
      <c r="AVY562" s="34"/>
      <c r="AVZ562" s="34"/>
      <c r="AWA562" s="34"/>
      <c r="AWB562" s="34"/>
      <c r="AWC562" s="34"/>
      <c r="AWD562" s="34"/>
      <c r="AWE562" s="34"/>
      <c r="AWF562" s="34"/>
      <c r="AWG562" s="34"/>
      <c r="AWH562" s="34"/>
      <c r="AWI562" s="34"/>
      <c r="AWJ562" s="34"/>
      <c r="AWK562" s="34"/>
      <c r="AWL562" s="34"/>
      <c r="AWM562" s="34"/>
      <c r="AWN562" s="34"/>
      <c r="AWO562" s="34"/>
      <c r="AWP562" s="34"/>
      <c r="AWQ562" s="34"/>
      <c r="AWR562" s="34"/>
      <c r="AWS562" s="34"/>
      <c r="AWT562" s="34"/>
      <c r="AWU562" s="34"/>
      <c r="AWV562" s="34"/>
      <c r="AWW562" s="34"/>
      <c r="AWX562" s="34"/>
      <c r="AWY562" s="34"/>
      <c r="AWZ562" s="34"/>
      <c r="AXA562" s="34"/>
      <c r="AXB562" s="34"/>
      <c r="AXC562" s="34"/>
      <c r="AXD562" s="34"/>
      <c r="AXE562" s="34"/>
      <c r="AXF562" s="34"/>
      <c r="AXG562" s="34"/>
      <c r="AXH562" s="34"/>
      <c r="AXI562" s="34"/>
      <c r="AXJ562" s="34"/>
      <c r="AXK562" s="34"/>
      <c r="AXL562" s="34"/>
      <c r="AXM562" s="34"/>
      <c r="AXN562" s="34"/>
      <c r="AXO562" s="34"/>
      <c r="AXP562" s="34"/>
      <c r="AXQ562" s="34"/>
      <c r="AXR562" s="34"/>
      <c r="AXS562" s="34"/>
      <c r="AXT562" s="34"/>
      <c r="AXU562" s="34"/>
      <c r="AXV562" s="34"/>
      <c r="AXW562" s="34"/>
      <c r="AXX562" s="34"/>
      <c r="AXY562" s="34"/>
      <c r="AXZ562" s="34"/>
      <c r="AYA562" s="34"/>
      <c r="AYB562" s="34"/>
      <c r="AYC562" s="34"/>
      <c r="AYD562" s="34"/>
      <c r="AYE562" s="34"/>
      <c r="AYF562" s="34"/>
      <c r="AYG562" s="34"/>
      <c r="AYH562" s="34"/>
      <c r="AYI562" s="34"/>
      <c r="AYJ562" s="34"/>
      <c r="AYK562" s="34"/>
      <c r="AYL562" s="34"/>
      <c r="AYM562" s="34"/>
      <c r="AYN562" s="34"/>
      <c r="AYO562" s="34"/>
      <c r="AYP562" s="34"/>
      <c r="AYQ562" s="34"/>
      <c r="AYR562" s="34"/>
      <c r="AYS562" s="34"/>
      <c r="AYT562" s="34"/>
      <c r="AYU562" s="34"/>
      <c r="AYV562" s="34"/>
      <c r="AYW562" s="34"/>
      <c r="AYX562" s="34"/>
      <c r="AYY562" s="34"/>
      <c r="AYZ562" s="34"/>
      <c r="AZA562" s="34"/>
      <c r="AZB562" s="34"/>
      <c r="AZC562" s="34"/>
      <c r="AZD562" s="34"/>
      <c r="AZE562" s="34"/>
      <c r="AZF562" s="34"/>
      <c r="AZG562" s="34"/>
      <c r="AZH562" s="34"/>
      <c r="AZI562" s="34"/>
      <c r="AZJ562" s="34"/>
      <c r="AZK562" s="34"/>
      <c r="AZL562" s="34"/>
      <c r="AZM562" s="34"/>
      <c r="AZN562" s="34"/>
      <c r="AZO562" s="34"/>
      <c r="AZP562" s="34"/>
      <c r="AZQ562" s="34"/>
      <c r="AZR562" s="34"/>
      <c r="AZS562" s="34"/>
      <c r="AZT562" s="34"/>
      <c r="AZU562" s="34"/>
      <c r="AZV562" s="34"/>
      <c r="AZW562" s="34"/>
      <c r="AZX562" s="34"/>
      <c r="AZY562" s="34"/>
      <c r="AZZ562" s="34"/>
      <c r="BAA562" s="34"/>
      <c r="BAB562" s="34"/>
      <c r="BAC562" s="34"/>
      <c r="BAD562" s="34"/>
      <c r="BAE562" s="34"/>
      <c r="BAF562" s="34"/>
      <c r="BAG562" s="34"/>
      <c r="BAH562" s="34"/>
      <c r="BAI562" s="34"/>
      <c r="BAJ562" s="34"/>
      <c r="BAK562" s="34"/>
      <c r="BAL562" s="34"/>
      <c r="BAM562" s="34"/>
      <c r="BAN562" s="34"/>
      <c r="BAO562" s="34"/>
      <c r="BAP562" s="34"/>
      <c r="BAQ562" s="34"/>
      <c r="BAR562" s="34"/>
      <c r="BAS562" s="34"/>
      <c r="BAT562" s="34"/>
      <c r="BAU562" s="34"/>
      <c r="BAV562" s="34"/>
      <c r="BAW562" s="34"/>
      <c r="BAX562" s="34"/>
      <c r="BAY562" s="34"/>
      <c r="BAZ562" s="34"/>
      <c r="BBA562" s="34"/>
      <c r="BBB562" s="34"/>
      <c r="BBC562" s="34"/>
      <c r="BBD562" s="34"/>
      <c r="BBE562" s="34"/>
      <c r="BBF562" s="34"/>
      <c r="BBG562" s="34"/>
      <c r="BBH562" s="34"/>
      <c r="BBI562" s="34"/>
      <c r="BBJ562" s="34"/>
      <c r="BBK562" s="34"/>
      <c r="BBL562" s="34"/>
      <c r="BBM562" s="34"/>
      <c r="BBN562" s="34"/>
      <c r="BBO562" s="34"/>
      <c r="BBP562" s="34"/>
      <c r="BBQ562" s="34"/>
      <c r="BBR562" s="34"/>
      <c r="BBS562" s="34"/>
      <c r="BBT562" s="34"/>
      <c r="BBU562" s="34"/>
      <c r="BBV562" s="34"/>
      <c r="BBW562" s="34"/>
      <c r="BBX562" s="34"/>
      <c r="BBY562" s="34"/>
      <c r="BBZ562" s="34"/>
      <c r="BCA562" s="34"/>
      <c r="BCB562" s="34"/>
      <c r="BCC562" s="34"/>
      <c r="BCD562" s="34"/>
      <c r="BCE562" s="34"/>
      <c r="BCF562" s="34"/>
      <c r="BCG562" s="34"/>
      <c r="BCH562" s="34"/>
      <c r="BCI562" s="34"/>
      <c r="BCJ562" s="34"/>
      <c r="BCK562" s="34"/>
      <c r="BCL562" s="34"/>
      <c r="BCM562" s="34"/>
      <c r="BCN562" s="34"/>
      <c r="BCO562" s="34"/>
      <c r="BCP562" s="34"/>
      <c r="BCQ562" s="34"/>
      <c r="BCR562" s="34"/>
      <c r="BCS562" s="34"/>
      <c r="BCT562" s="34"/>
      <c r="BCU562" s="34"/>
      <c r="BCV562" s="34"/>
      <c r="BCW562" s="34"/>
      <c r="BCX562" s="34"/>
      <c r="BCY562" s="34"/>
      <c r="BCZ562" s="34"/>
      <c r="BDA562" s="34"/>
      <c r="BDB562" s="34"/>
      <c r="BDC562" s="34"/>
      <c r="BDD562" s="34"/>
      <c r="BDE562" s="34"/>
      <c r="BDF562" s="34"/>
      <c r="BDG562" s="34"/>
      <c r="BDH562" s="34"/>
      <c r="BDI562" s="34"/>
      <c r="BDJ562" s="34"/>
      <c r="BDK562" s="34"/>
      <c r="BDL562" s="34"/>
      <c r="BDM562" s="34"/>
      <c r="BDN562" s="34"/>
      <c r="BDO562" s="34"/>
      <c r="BDP562" s="34"/>
      <c r="BDQ562" s="34"/>
      <c r="BDR562" s="34"/>
      <c r="BDS562" s="34"/>
      <c r="BDT562" s="34"/>
      <c r="BDU562" s="34"/>
      <c r="BDV562" s="34"/>
      <c r="BDW562" s="34"/>
      <c r="BDX562" s="34"/>
      <c r="BDY562" s="34"/>
      <c r="BDZ562" s="34"/>
      <c r="BEA562" s="34"/>
      <c r="BEB562" s="34"/>
      <c r="BEC562" s="34"/>
      <c r="BED562" s="34"/>
      <c r="BEE562" s="34"/>
      <c r="BEF562" s="34"/>
      <c r="BEG562" s="34"/>
      <c r="BEH562" s="34"/>
      <c r="BEI562" s="34"/>
      <c r="BEJ562" s="34"/>
      <c r="BEK562" s="34"/>
      <c r="BEL562" s="34"/>
      <c r="BEM562" s="34"/>
      <c r="BEN562" s="34"/>
      <c r="BEO562" s="34"/>
      <c r="BEP562" s="34"/>
      <c r="BEQ562" s="34"/>
      <c r="BER562" s="34"/>
      <c r="BES562" s="34"/>
      <c r="BET562" s="34"/>
      <c r="BEU562" s="34"/>
      <c r="BEV562" s="34"/>
      <c r="BEW562" s="34"/>
      <c r="BEX562" s="34"/>
      <c r="BEY562" s="34"/>
      <c r="BEZ562" s="34"/>
      <c r="BFA562" s="34"/>
      <c r="BFB562" s="34"/>
      <c r="BFC562" s="34"/>
      <c r="BFD562" s="34"/>
      <c r="BFE562" s="34"/>
      <c r="BFF562" s="34"/>
      <c r="BFG562" s="34"/>
      <c r="BFH562" s="34"/>
      <c r="BFI562" s="34"/>
      <c r="BFJ562" s="34"/>
      <c r="BFK562" s="34"/>
      <c r="BFL562" s="34"/>
      <c r="BFM562" s="34"/>
      <c r="BFN562" s="34"/>
      <c r="BFO562" s="34"/>
      <c r="BFP562" s="34"/>
      <c r="BFQ562" s="34"/>
      <c r="BFR562" s="34"/>
      <c r="BFS562" s="34"/>
      <c r="BFT562" s="34"/>
      <c r="BFU562" s="34"/>
      <c r="BFV562" s="34"/>
      <c r="BFW562" s="34"/>
      <c r="BFX562" s="34"/>
      <c r="BFY562" s="34"/>
      <c r="BFZ562" s="34"/>
      <c r="BGA562" s="34"/>
      <c r="BGB562" s="34"/>
      <c r="BGC562" s="34"/>
      <c r="BGD562" s="34"/>
      <c r="BGE562" s="34"/>
      <c r="BGF562" s="34"/>
      <c r="BGG562" s="34"/>
      <c r="BGH562" s="34"/>
      <c r="BGI562" s="34"/>
      <c r="BGJ562" s="34"/>
      <c r="BGK562" s="34"/>
      <c r="BGL562" s="34"/>
      <c r="BGM562" s="34"/>
      <c r="BGN562" s="34"/>
      <c r="BGO562" s="34"/>
      <c r="BGP562" s="34"/>
      <c r="BGQ562" s="34"/>
      <c r="BGR562" s="34"/>
      <c r="BGS562" s="34"/>
      <c r="BGT562" s="34"/>
      <c r="BGU562" s="34"/>
      <c r="BGV562" s="34"/>
      <c r="BGW562" s="34"/>
      <c r="BGX562" s="34"/>
      <c r="BGY562" s="34"/>
      <c r="BGZ562" s="34"/>
      <c r="BHA562" s="34"/>
      <c r="BHB562" s="34"/>
      <c r="BHC562" s="34"/>
      <c r="BHD562" s="34"/>
      <c r="BHE562" s="34"/>
      <c r="BHF562" s="34"/>
      <c r="BHG562" s="34"/>
      <c r="BHH562" s="34"/>
      <c r="BHI562" s="34"/>
      <c r="BHJ562" s="34"/>
      <c r="BHK562" s="34"/>
      <c r="BHL562" s="34"/>
      <c r="BHM562" s="34"/>
      <c r="BHN562" s="34"/>
      <c r="BHO562" s="34"/>
      <c r="BHP562" s="34"/>
      <c r="BHQ562" s="34"/>
      <c r="BHR562" s="34"/>
      <c r="BHS562" s="34"/>
      <c r="BHT562" s="34"/>
      <c r="BHU562" s="34"/>
      <c r="BHV562" s="34"/>
      <c r="BHW562" s="34"/>
      <c r="BHX562" s="34"/>
      <c r="BHY562" s="34"/>
      <c r="BHZ562" s="34"/>
      <c r="BIA562" s="34"/>
      <c r="BIB562" s="34"/>
      <c r="BIC562" s="34"/>
      <c r="BID562" s="34"/>
      <c r="BIE562" s="34"/>
      <c r="BIF562" s="34"/>
      <c r="BIG562" s="34"/>
      <c r="BIH562" s="34"/>
      <c r="BII562" s="34"/>
      <c r="BIJ562" s="34"/>
      <c r="BIK562" s="34"/>
      <c r="BIL562" s="34"/>
      <c r="BIM562" s="34"/>
      <c r="BIN562" s="34"/>
      <c r="BIO562" s="34"/>
      <c r="BIP562" s="34"/>
      <c r="BIQ562" s="34"/>
      <c r="BIR562" s="34"/>
      <c r="BIS562" s="34"/>
      <c r="BIT562" s="34"/>
      <c r="BIU562" s="34"/>
      <c r="BIV562" s="34"/>
      <c r="BIW562" s="34"/>
      <c r="BIX562" s="34"/>
      <c r="BIY562" s="34"/>
      <c r="BIZ562" s="34"/>
      <c r="BJA562" s="34"/>
      <c r="BJB562" s="34"/>
      <c r="BJC562" s="34"/>
      <c r="BJD562" s="34"/>
      <c r="BJE562" s="34"/>
      <c r="BJF562" s="34"/>
      <c r="BJG562" s="34"/>
      <c r="BJH562" s="34"/>
      <c r="BJI562" s="34"/>
      <c r="BJJ562" s="34"/>
      <c r="BJK562" s="34"/>
      <c r="BJL562" s="34"/>
      <c r="BJM562" s="34"/>
      <c r="BJN562" s="34"/>
      <c r="BJO562" s="34"/>
      <c r="BJP562" s="34"/>
      <c r="BJQ562" s="34"/>
      <c r="BJR562" s="34"/>
      <c r="BJS562" s="34"/>
      <c r="BJT562" s="34"/>
      <c r="BJU562" s="34"/>
      <c r="BJV562" s="34"/>
      <c r="BJW562" s="34"/>
      <c r="BJX562" s="34"/>
      <c r="BJY562" s="34"/>
      <c r="BJZ562" s="34"/>
      <c r="BKA562" s="34"/>
      <c r="BKB562" s="34"/>
      <c r="BKC562" s="34"/>
      <c r="BKD562" s="34"/>
      <c r="BKE562" s="34"/>
      <c r="BKF562" s="34"/>
      <c r="BKG562" s="34"/>
      <c r="BKH562" s="34"/>
      <c r="BKI562" s="34"/>
      <c r="BKJ562" s="34"/>
      <c r="BKK562" s="34"/>
      <c r="BKL562" s="34"/>
      <c r="BKM562" s="34"/>
      <c r="BKN562" s="34"/>
      <c r="BKO562" s="34"/>
      <c r="BKP562" s="34"/>
      <c r="BKQ562" s="34"/>
      <c r="BKR562" s="34"/>
      <c r="BKS562" s="34"/>
      <c r="BKT562" s="34"/>
      <c r="BKU562" s="34"/>
      <c r="BKV562" s="34"/>
      <c r="BKW562" s="34"/>
      <c r="BKX562" s="34"/>
      <c r="BKY562" s="34"/>
      <c r="BKZ562" s="34"/>
      <c r="BLA562" s="34"/>
      <c r="BLB562" s="34"/>
      <c r="BLC562" s="34"/>
      <c r="BLD562" s="34"/>
      <c r="BLE562" s="34"/>
      <c r="BLF562" s="34"/>
      <c r="BLG562" s="34"/>
      <c r="BLH562" s="34"/>
      <c r="BLI562" s="34"/>
      <c r="BLJ562" s="34"/>
      <c r="BLK562" s="34"/>
      <c r="BLL562" s="34"/>
      <c r="BLM562" s="34"/>
      <c r="BLN562" s="34"/>
      <c r="BLO562" s="34"/>
      <c r="BLP562" s="34"/>
      <c r="BLQ562" s="34"/>
      <c r="BLR562" s="34"/>
      <c r="BLS562" s="34"/>
      <c r="BLT562" s="34"/>
      <c r="BLU562" s="34"/>
      <c r="BLV562" s="34"/>
      <c r="BLW562" s="34"/>
      <c r="BLX562" s="34"/>
      <c r="BLY562" s="34"/>
      <c r="BLZ562" s="34"/>
      <c r="BMA562" s="34"/>
      <c r="BMB562" s="34"/>
      <c r="BMC562" s="34"/>
      <c r="BMD562" s="34"/>
      <c r="BME562" s="34"/>
      <c r="BMF562" s="34"/>
      <c r="BMG562" s="34"/>
      <c r="BMH562" s="34"/>
      <c r="BMI562" s="34"/>
      <c r="BMJ562" s="34"/>
      <c r="BMK562" s="34"/>
      <c r="BML562" s="34"/>
      <c r="BMM562" s="34"/>
      <c r="BMN562" s="34"/>
      <c r="BMO562" s="34"/>
      <c r="BMP562" s="34"/>
      <c r="BMQ562" s="34"/>
      <c r="BMR562" s="34"/>
      <c r="BMS562" s="34"/>
      <c r="BMT562" s="34"/>
      <c r="BMU562" s="34"/>
      <c r="BMV562" s="34"/>
      <c r="BMW562" s="34"/>
      <c r="BMX562" s="34"/>
      <c r="BMY562" s="34"/>
      <c r="BMZ562" s="34"/>
      <c r="BNA562" s="34"/>
      <c r="BNB562" s="34"/>
      <c r="BNC562" s="34"/>
      <c r="BND562" s="34"/>
      <c r="BNE562" s="34"/>
      <c r="BNF562" s="34"/>
      <c r="BNG562" s="34"/>
      <c r="BNH562" s="34"/>
      <c r="BNI562" s="34"/>
      <c r="BNJ562" s="34"/>
      <c r="BNK562" s="34"/>
      <c r="BNL562" s="34"/>
      <c r="BNM562" s="34"/>
      <c r="BNN562" s="34"/>
      <c r="BNO562" s="34"/>
      <c r="BNP562" s="34"/>
      <c r="BNQ562" s="34"/>
      <c r="BNR562" s="34"/>
      <c r="BNS562" s="34"/>
      <c r="BNT562" s="34"/>
      <c r="BNU562" s="34"/>
      <c r="BNV562" s="34"/>
      <c r="BNW562" s="34"/>
      <c r="BNX562" s="34"/>
      <c r="BNY562" s="34"/>
      <c r="BNZ562" s="34"/>
      <c r="BOA562" s="34"/>
      <c r="BOB562" s="34"/>
      <c r="BOC562" s="34"/>
      <c r="BOD562" s="34"/>
      <c r="BOE562" s="34"/>
      <c r="BOF562" s="34"/>
      <c r="BOG562" s="34"/>
      <c r="BOH562" s="34"/>
      <c r="BOI562" s="34"/>
      <c r="BOJ562" s="34"/>
      <c r="BOK562" s="34"/>
      <c r="BOL562" s="34"/>
      <c r="BOM562" s="34"/>
      <c r="BON562" s="34"/>
      <c r="BOO562" s="34"/>
      <c r="BOP562" s="34"/>
      <c r="BOQ562" s="34"/>
      <c r="BOR562" s="34"/>
      <c r="BOS562" s="34"/>
      <c r="BOT562" s="34"/>
      <c r="BOU562" s="34"/>
      <c r="BOV562" s="34"/>
      <c r="BOW562" s="34"/>
      <c r="BOX562" s="34"/>
      <c r="BOY562" s="34"/>
      <c r="BOZ562" s="34"/>
      <c r="BPA562" s="34"/>
      <c r="BPB562" s="34"/>
      <c r="BPC562" s="34"/>
      <c r="BPD562" s="34"/>
      <c r="BPE562" s="34"/>
      <c r="BPF562" s="34"/>
      <c r="BPG562" s="34"/>
      <c r="BPH562" s="34"/>
      <c r="BPI562" s="34"/>
      <c r="BPJ562" s="34"/>
      <c r="BPK562" s="34"/>
      <c r="BPL562" s="34"/>
      <c r="BPM562" s="34"/>
      <c r="BPN562" s="34"/>
      <c r="BPO562" s="34"/>
      <c r="BPP562" s="34"/>
      <c r="BPQ562" s="34"/>
      <c r="BPR562" s="34"/>
      <c r="BPS562" s="34"/>
      <c r="BPT562" s="34"/>
      <c r="BPU562" s="34"/>
      <c r="BPV562" s="34"/>
      <c r="BPW562" s="34"/>
      <c r="BPX562" s="34"/>
      <c r="BPY562" s="34"/>
      <c r="BPZ562" s="34"/>
      <c r="BQA562" s="34"/>
      <c r="BQB562" s="34"/>
      <c r="BQC562" s="34"/>
      <c r="BQD562" s="34"/>
      <c r="BQE562" s="34"/>
      <c r="BQF562" s="34"/>
      <c r="BQG562" s="34"/>
      <c r="BQH562" s="34"/>
      <c r="BQI562" s="34"/>
      <c r="BQJ562" s="34"/>
      <c r="BQK562" s="34"/>
      <c r="BQL562" s="34"/>
      <c r="BQM562" s="34"/>
      <c r="BQN562" s="34"/>
      <c r="BQO562" s="34"/>
      <c r="BQP562" s="34"/>
      <c r="BQQ562" s="34"/>
      <c r="BQR562" s="34"/>
      <c r="BQS562" s="34"/>
      <c r="BQT562" s="34"/>
      <c r="BQU562" s="34"/>
      <c r="BQV562" s="34"/>
      <c r="BQW562" s="34"/>
      <c r="BQX562" s="34"/>
      <c r="BQY562" s="34"/>
      <c r="BQZ562" s="34"/>
      <c r="BRA562" s="34"/>
      <c r="BRB562" s="34"/>
      <c r="BRC562" s="34"/>
      <c r="BRD562" s="34"/>
      <c r="BRE562" s="34"/>
      <c r="BRF562" s="34"/>
      <c r="BRG562" s="34"/>
      <c r="BRH562" s="34"/>
      <c r="BRI562" s="34"/>
      <c r="BRJ562" s="34"/>
      <c r="BRK562" s="34"/>
      <c r="BRL562" s="34"/>
      <c r="BRM562" s="34"/>
      <c r="BRN562" s="34"/>
      <c r="BRO562" s="34"/>
      <c r="BRP562" s="34"/>
      <c r="BRQ562" s="34"/>
      <c r="BRR562" s="34"/>
      <c r="BRS562" s="34"/>
      <c r="BRT562" s="34"/>
      <c r="BRU562" s="34"/>
      <c r="BRV562" s="34"/>
      <c r="BRW562" s="34"/>
      <c r="BRX562" s="34"/>
      <c r="BRY562" s="34"/>
      <c r="BRZ562" s="34"/>
      <c r="BSA562" s="34"/>
      <c r="BSB562" s="34"/>
      <c r="BSC562" s="34"/>
      <c r="BSD562" s="34"/>
      <c r="BSE562" s="34"/>
      <c r="BSF562" s="34"/>
      <c r="BSG562" s="34"/>
      <c r="BSH562" s="34"/>
      <c r="BSI562" s="34"/>
      <c r="BSJ562" s="34"/>
      <c r="BSK562" s="34"/>
      <c r="BSL562" s="34"/>
      <c r="BSM562" s="34"/>
      <c r="BSN562" s="34"/>
      <c r="BSO562" s="34"/>
      <c r="BSP562" s="34"/>
      <c r="BSQ562" s="34"/>
      <c r="BSR562" s="34"/>
      <c r="BSS562" s="34"/>
      <c r="BST562" s="34"/>
      <c r="BSU562" s="34"/>
      <c r="BSV562" s="34"/>
      <c r="BSW562" s="34"/>
      <c r="BSX562" s="34"/>
      <c r="BSY562" s="34"/>
      <c r="BSZ562" s="34"/>
      <c r="BTA562" s="34"/>
      <c r="BTB562" s="34"/>
      <c r="BTC562" s="34"/>
      <c r="BTD562" s="34"/>
      <c r="BTE562" s="34"/>
      <c r="BTF562" s="34"/>
      <c r="BTG562" s="34"/>
      <c r="BTH562" s="34"/>
      <c r="BTI562" s="34"/>
      <c r="BTJ562" s="34"/>
      <c r="BTK562" s="34"/>
      <c r="BTL562" s="34"/>
      <c r="BTM562" s="34"/>
      <c r="BTN562" s="34"/>
      <c r="BTO562" s="34"/>
      <c r="BTP562" s="34"/>
      <c r="BTQ562" s="34"/>
      <c r="BTR562" s="34"/>
      <c r="BTS562" s="34"/>
      <c r="BTT562" s="34"/>
      <c r="BTU562" s="34"/>
      <c r="BTV562" s="34"/>
      <c r="BTW562" s="34"/>
      <c r="BTX562" s="34"/>
      <c r="BTY562" s="34"/>
      <c r="BTZ562" s="34"/>
      <c r="BUA562" s="34"/>
      <c r="BUB562" s="34"/>
      <c r="BUC562" s="34"/>
      <c r="BUD562" s="34"/>
      <c r="BUE562" s="34"/>
      <c r="BUF562" s="34"/>
      <c r="BUG562" s="34"/>
      <c r="BUH562" s="34"/>
      <c r="BUI562" s="34"/>
      <c r="BUJ562" s="34"/>
      <c r="BUK562" s="34"/>
      <c r="BUL562" s="34"/>
      <c r="BUM562" s="34"/>
      <c r="BUN562" s="34"/>
      <c r="BUO562" s="34"/>
      <c r="BUP562" s="34"/>
      <c r="BUQ562" s="34"/>
      <c r="BUR562" s="34"/>
      <c r="BUS562" s="34"/>
      <c r="BUT562" s="34"/>
      <c r="BUU562" s="34"/>
      <c r="BUV562" s="34"/>
      <c r="BUW562" s="34"/>
      <c r="BUX562" s="34"/>
      <c r="BUY562" s="34"/>
      <c r="BUZ562" s="34"/>
      <c r="BVA562" s="34"/>
      <c r="BVB562" s="34"/>
      <c r="BVC562" s="34"/>
      <c r="BVD562" s="34"/>
      <c r="BVE562" s="34"/>
      <c r="BVF562" s="34"/>
      <c r="BVG562" s="34"/>
      <c r="BVH562" s="34"/>
      <c r="BVI562" s="34"/>
      <c r="BVJ562" s="34"/>
      <c r="BVK562" s="34"/>
      <c r="BVL562" s="34"/>
      <c r="BVM562" s="34"/>
      <c r="BVN562" s="34"/>
      <c r="BVO562" s="34"/>
      <c r="BVP562" s="34"/>
      <c r="BVQ562" s="34"/>
      <c r="BVR562" s="34"/>
      <c r="BVS562" s="34"/>
      <c r="BVT562" s="34"/>
      <c r="BVU562" s="34"/>
      <c r="BVV562" s="34"/>
      <c r="BVW562" s="34"/>
      <c r="BVX562" s="34"/>
      <c r="BVY562" s="34"/>
      <c r="BVZ562" s="34"/>
      <c r="BWA562" s="34"/>
      <c r="BWB562" s="34"/>
      <c r="BWC562" s="34"/>
      <c r="BWD562" s="34"/>
      <c r="BWE562" s="34"/>
      <c r="BWF562" s="34"/>
      <c r="BWG562" s="34"/>
      <c r="BWH562" s="34"/>
      <c r="BWI562" s="34"/>
      <c r="BWJ562" s="34"/>
      <c r="BWK562" s="34"/>
      <c r="BWL562" s="34"/>
      <c r="BWM562" s="34"/>
      <c r="BWN562" s="34"/>
      <c r="BWO562" s="34"/>
      <c r="BWP562" s="34"/>
      <c r="BWQ562" s="34"/>
      <c r="BWR562" s="34"/>
      <c r="BWS562" s="34"/>
      <c r="BWT562" s="34"/>
      <c r="BWU562" s="34"/>
      <c r="BWV562" s="34"/>
      <c r="BWW562" s="34"/>
      <c r="BWX562" s="34"/>
      <c r="BWY562" s="34"/>
      <c r="BWZ562" s="34"/>
      <c r="BXA562" s="34"/>
      <c r="BXB562" s="34"/>
      <c r="BXC562" s="34"/>
      <c r="BXD562" s="34"/>
      <c r="BXE562" s="34"/>
      <c r="BXF562" s="34"/>
      <c r="BXG562" s="34"/>
      <c r="BXH562" s="34"/>
      <c r="BXI562" s="34"/>
      <c r="BXJ562" s="34"/>
      <c r="BXK562" s="34"/>
      <c r="BXL562" s="34"/>
      <c r="BXM562" s="34"/>
      <c r="BXN562" s="34"/>
      <c r="BXO562" s="34"/>
      <c r="BXP562" s="34"/>
      <c r="BXQ562" s="34"/>
      <c r="BXR562" s="34"/>
      <c r="BXS562" s="34"/>
      <c r="BXT562" s="34"/>
      <c r="BXU562" s="34"/>
      <c r="BXV562" s="34"/>
      <c r="BXW562" s="34"/>
      <c r="BXX562" s="34"/>
      <c r="BXY562" s="34"/>
      <c r="BXZ562" s="34"/>
      <c r="BYA562" s="34"/>
      <c r="BYB562" s="34"/>
      <c r="BYC562" s="34"/>
      <c r="BYD562" s="34"/>
      <c r="BYE562" s="34"/>
      <c r="BYF562" s="34"/>
      <c r="BYG562" s="34"/>
      <c r="BYH562" s="34"/>
      <c r="BYI562" s="34"/>
      <c r="BYJ562" s="34"/>
      <c r="BYK562" s="34"/>
      <c r="BYL562" s="34"/>
      <c r="BYM562" s="34"/>
      <c r="BYN562" s="34"/>
      <c r="BYO562" s="34"/>
      <c r="BYP562" s="34"/>
      <c r="BYQ562" s="34"/>
      <c r="BYR562" s="34"/>
      <c r="BYS562" s="34"/>
      <c r="BYT562" s="34"/>
      <c r="BYU562" s="34"/>
      <c r="BYV562" s="34"/>
      <c r="BYW562" s="34"/>
      <c r="BYX562" s="34"/>
      <c r="BYY562" s="34"/>
      <c r="BYZ562" s="34"/>
      <c r="BZA562" s="34"/>
      <c r="BZB562" s="34"/>
      <c r="BZC562" s="34"/>
      <c r="BZD562" s="34"/>
      <c r="BZE562" s="34"/>
      <c r="BZF562" s="34"/>
      <c r="BZG562" s="34"/>
      <c r="BZH562" s="34"/>
      <c r="BZI562" s="34"/>
      <c r="BZJ562" s="34"/>
      <c r="BZK562" s="34"/>
      <c r="BZL562" s="34"/>
      <c r="BZM562" s="34"/>
      <c r="BZN562" s="34"/>
      <c r="BZO562" s="34"/>
      <c r="BZP562" s="34"/>
      <c r="BZQ562" s="34"/>
      <c r="BZR562" s="34"/>
      <c r="BZS562" s="34"/>
      <c r="BZT562" s="34"/>
      <c r="BZU562" s="34"/>
      <c r="BZV562" s="34"/>
      <c r="BZW562" s="34"/>
      <c r="BZX562" s="34"/>
      <c r="BZY562" s="34"/>
      <c r="BZZ562" s="34"/>
      <c r="CAA562" s="34"/>
      <c r="CAB562" s="34"/>
      <c r="CAC562" s="34"/>
      <c r="CAD562" s="34"/>
      <c r="CAE562" s="34"/>
      <c r="CAF562" s="34"/>
      <c r="CAG562" s="34"/>
      <c r="CAH562" s="34"/>
      <c r="CAI562" s="34"/>
      <c r="CAJ562" s="34"/>
      <c r="CAK562" s="34"/>
      <c r="CAL562" s="34"/>
      <c r="CAM562" s="34"/>
      <c r="CAN562" s="34"/>
      <c r="CAO562" s="34"/>
      <c r="CAP562" s="34"/>
      <c r="CAQ562" s="34"/>
      <c r="CAR562" s="34"/>
      <c r="CAS562" s="34"/>
      <c r="CAT562" s="34"/>
      <c r="CAU562" s="34"/>
      <c r="CAV562" s="34"/>
      <c r="CAW562" s="34"/>
      <c r="CAX562" s="34"/>
      <c r="CAY562" s="34"/>
      <c r="CAZ562" s="34"/>
      <c r="CBA562" s="34"/>
      <c r="CBB562" s="34"/>
      <c r="CBC562" s="34"/>
      <c r="CBD562" s="34"/>
      <c r="CBE562" s="34"/>
      <c r="CBF562" s="34"/>
      <c r="CBG562" s="34"/>
      <c r="CBH562" s="34"/>
      <c r="CBI562" s="34"/>
      <c r="CBJ562" s="34"/>
      <c r="CBK562" s="34"/>
      <c r="CBL562" s="34"/>
      <c r="CBM562" s="34"/>
      <c r="CBN562" s="34"/>
      <c r="CBO562" s="34"/>
      <c r="CBP562" s="34"/>
      <c r="CBQ562" s="34"/>
      <c r="CBR562" s="34"/>
      <c r="CBS562" s="34"/>
      <c r="CBT562" s="34"/>
      <c r="CBU562" s="34"/>
      <c r="CBV562" s="34"/>
      <c r="CBW562" s="34"/>
      <c r="CBX562" s="34"/>
      <c r="CBY562" s="34"/>
      <c r="CBZ562" s="34"/>
      <c r="CCA562" s="34"/>
      <c r="CCB562" s="34"/>
      <c r="CCC562" s="34"/>
      <c r="CCD562" s="34"/>
      <c r="CCE562" s="34"/>
      <c r="CCF562" s="34"/>
      <c r="CCG562" s="34"/>
      <c r="CCH562" s="34"/>
      <c r="CCI562" s="34"/>
      <c r="CCJ562" s="34"/>
      <c r="CCK562" s="34"/>
      <c r="CCL562" s="34"/>
      <c r="CCM562" s="34"/>
      <c r="CCN562" s="34"/>
      <c r="CCO562" s="34"/>
      <c r="CCP562" s="34"/>
      <c r="CCQ562" s="34"/>
      <c r="CCR562" s="34"/>
      <c r="CCS562" s="34"/>
      <c r="CCT562" s="34"/>
      <c r="CCU562" s="34"/>
      <c r="CCV562" s="34"/>
      <c r="CCW562" s="34"/>
      <c r="CCX562" s="34"/>
      <c r="CCY562" s="34"/>
      <c r="CCZ562" s="34"/>
      <c r="CDA562" s="34"/>
      <c r="CDB562" s="34"/>
      <c r="CDC562" s="34"/>
      <c r="CDD562" s="34"/>
      <c r="CDE562" s="34"/>
      <c r="CDF562" s="34"/>
      <c r="CDG562" s="34"/>
      <c r="CDH562" s="34"/>
      <c r="CDI562" s="34"/>
      <c r="CDJ562" s="34"/>
      <c r="CDK562" s="34"/>
      <c r="CDL562" s="34"/>
      <c r="CDM562" s="34"/>
      <c r="CDN562" s="34"/>
      <c r="CDO562" s="34"/>
      <c r="CDP562" s="34"/>
      <c r="CDQ562" s="34"/>
      <c r="CDR562" s="34"/>
      <c r="CDS562" s="34"/>
      <c r="CDT562" s="34"/>
      <c r="CDU562" s="34"/>
      <c r="CDV562" s="34"/>
      <c r="CDW562" s="34"/>
      <c r="CDX562" s="34"/>
      <c r="CDY562" s="34"/>
      <c r="CDZ562" s="34"/>
      <c r="CEA562" s="34"/>
      <c r="CEB562" s="34"/>
      <c r="CEC562" s="34"/>
      <c r="CED562" s="34"/>
      <c r="CEE562" s="34"/>
      <c r="CEF562" s="34"/>
      <c r="CEG562" s="34"/>
      <c r="CEH562" s="34"/>
      <c r="CEI562" s="34"/>
      <c r="CEJ562" s="34"/>
      <c r="CEK562" s="34"/>
      <c r="CEL562" s="34"/>
      <c r="CEM562" s="34"/>
      <c r="CEN562" s="34"/>
      <c r="CEO562" s="34"/>
      <c r="CEP562" s="34"/>
      <c r="CEQ562" s="34"/>
      <c r="CER562" s="34"/>
      <c r="CES562" s="34"/>
      <c r="CET562" s="34"/>
      <c r="CEU562" s="34"/>
      <c r="CEV562" s="34"/>
      <c r="CEW562" s="34"/>
      <c r="CEX562" s="34"/>
      <c r="CEY562" s="34"/>
      <c r="CEZ562" s="34"/>
      <c r="CFA562" s="34"/>
      <c r="CFB562" s="34"/>
      <c r="CFC562" s="34"/>
      <c r="CFD562" s="34"/>
      <c r="CFE562" s="34"/>
      <c r="CFF562" s="34"/>
      <c r="CFG562" s="34"/>
      <c r="CFH562" s="34"/>
      <c r="CFI562" s="34"/>
      <c r="CFJ562" s="34"/>
      <c r="CFK562" s="34"/>
      <c r="CFL562" s="34"/>
      <c r="CFM562" s="34"/>
      <c r="CFN562" s="34"/>
      <c r="CFO562" s="34"/>
      <c r="CFP562" s="34"/>
      <c r="CFQ562" s="34"/>
      <c r="CFR562" s="34"/>
      <c r="CFS562" s="34"/>
      <c r="CFT562" s="34"/>
      <c r="CFU562" s="34"/>
      <c r="CFV562" s="34"/>
      <c r="CFW562" s="34"/>
      <c r="CFX562" s="34"/>
      <c r="CFY562" s="34"/>
      <c r="CFZ562" s="34"/>
      <c r="CGA562" s="34"/>
      <c r="CGB562" s="34"/>
      <c r="CGC562" s="34"/>
      <c r="CGD562" s="34"/>
      <c r="CGE562" s="34"/>
      <c r="CGF562" s="34"/>
      <c r="CGG562" s="34"/>
      <c r="CGH562" s="34"/>
      <c r="CGI562" s="34"/>
      <c r="CGJ562" s="34"/>
      <c r="CGK562" s="34"/>
      <c r="CGL562" s="34"/>
      <c r="CGM562" s="34"/>
      <c r="CGN562" s="34"/>
      <c r="CGO562" s="34"/>
      <c r="CGP562" s="34"/>
      <c r="CGQ562" s="34"/>
      <c r="CGR562" s="34"/>
      <c r="CGS562" s="34"/>
      <c r="CGT562" s="34"/>
      <c r="CGU562" s="34"/>
      <c r="CGV562" s="34"/>
      <c r="CGW562" s="34"/>
      <c r="CGX562" s="34"/>
      <c r="CGY562" s="34"/>
      <c r="CGZ562" s="34"/>
      <c r="CHA562" s="34"/>
      <c r="CHB562" s="34"/>
      <c r="CHC562" s="34"/>
      <c r="CHD562" s="34"/>
      <c r="CHE562" s="34"/>
      <c r="CHF562" s="34"/>
      <c r="CHG562" s="34"/>
      <c r="CHH562" s="34"/>
      <c r="CHI562" s="34"/>
      <c r="CHJ562" s="34"/>
      <c r="CHK562" s="34"/>
      <c r="CHL562" s="34"/>
      <c r="CHM562" s="34"/>
      <c r="CHN562" s="34"/>
      <c r="CHO562" s="34"/>
      <c r="CHP562" s="34"/>
      <c r="CHQ562" s="34"/>
      <c r="CHR562" s="34"/>
      <c r="CHS562" s="34"/>
      <c r="CHT562" s="34"/>
      <c r="CHU562" s="34"/>
      <c r="CHV562" s="34"/>
      <c r="CHW562" s="34"/>
      <c r="CHX562" s="34"/>
      <c r="CHY562" s="34"/>
      <c r="CHZ562" s="34"/>
      <c r="CIA562" s="34"/>
      <c r="CIB562" s="34"/>
      <c r="CIC562" s="34"/>
      <c r="CID562" s="34"/>
      <c r="CIE562" s="34"/>
      <c r="CIF562" s="34"/>
      <c r="CIG562" s="34"/>
      <c r="CIH562" s="34"/>
      <c r="CII562" s="34"/>
      <c r="CIJ562" s="34"/>
      <c r="CIK562" s="34"/>
      <c r="CIL562" s="34"/>
      <c r="CIM562" s="34"/>
      <c r="CIN562" s="34"/>
      <c r="CIO562" s="34"/>
      <c r="CIP562" s="34"/>
      <c r="CIQ562" s="34"/>
      <c r="CIR562" s="34"/>
      <c r="CIS562" s="34"/>
      <c r="CIT562" s="34"/>
      <c r="CIU562" s="34"/>
      <c r="CIV562" s="34"/>
      <c r="CIW562" s="34"/>
      <c r="CIX562" s="34"/>
      <c r="CIY562" s="34"/>
      <c r="CIZ562" s="34"/>
      <c r="CJA562" s="34"/>
      <c r="CJB562" s="34"/>
      <c r="CJC562" s="34"/>
      <c r="CJD562" s="34"/>
      <c r="CJE562" s="34"/>
      <c r="CJF562" s="34"/>
      <c r="CJG562" s="34"/>
      <c r="CJH562" s="34"/>
      <c r="CJI562" s="34"/>
      <c r="CJJ562" s="34"/>
      <c r="CJK562" s="34"/>
      <c r="CJL562" s="34"/>
      <c r="CJM562" s="34"/>
      <c r="CJN562" s="34"/>
      <c r="CJO562" s="34"/>
      <c r="CJP562" s="34"/>
      <c r="CJQ562" s="34"/>
      <c r="CJR562" s="34"/>
      <c r="CJS562" s="34"/>
      <c r="CJT562" s="34"/>
      <c r="CJU562" s="34"/>
      <c r="CJV562" s="34"/>
      <c r="CJW562" s="34"/>
      <c r="CJX562" s="34"/>
      <c r="CJY562" s="34"/>
      <c r="CJZ562" s="34"/>
      <c r="CKA562" s="34"/>
      <c r="CKB562" s="34"/>
      <c r="CKC562" s="34"/>
      <c r="CKD562" s="34"/>
      <c r="CKE562" s="34"/>
      <c r="CKF562" s="34"/>
      <c r="CKG562" s="34"/>
      <c r="CKH562" s="34"/>
      <c r="CKI562" s="34"/>
      <c r="CKJ562" s="34"/>
      <c r="CKK562" s="34"/>
      <c r="CKL562" s="34"/>
      <c r="CKM562" s="34"/>
      <c r="CKN562" s="34"/>
      <c r="CKO562" s="34"/>
      <c r="CKP562" s="34"/>
      <c r="CKQ562" s="34"/>
      <c r="CKR562" s="34"/>
      <c r="CKS562" s="34"/>
      <c r="CKT562" s="34"/>
      <c r="CKU562" s="34"/>
      <c r="CKV562" s="34"/>
      <c r="CKW562" s="34"/>
      <c r="CKX562" s="34"/>
      <c r="CKY562" s="34"/>
      <c r="CKZ562" s="34"/>
      <c r="CLA562" s="34"/>
      <c r="CLB562" s="34"/>
      <c r="CLC562" s="34"/>
      <c r="CLD562" s="34"/>
      <c r="CLE562" s="34"/>
      <c r="CLF562" s="34"/>
      <c r="CLG562" s="34"/>
      <c r="CLH562" s="34"/>
      <c r="CLI562" s="34"/>
      <c r="CLJ562" s="34"/>
      <c r="CLK562" s="34"/>
      <c r="CLL562" s="34"/>
      <c r="CLM562" s="34"/>
      <c r="CLN562" s="34"/>
      <c r="CLO562" s="34"/>
      <c r="CLP562" s="34"/>
      <c r="CLQ562" s="34"/>
      <c r="CLR562" s="34"/>
      <c r="CLS562" s="34"/>
      <c r="CLT562" s="34"/>
      <c r="CLU562" s="34"/>
      <c r="CLV562" s="34"/>
      <c r="CLW562" s="34"/>
      <c r="CLX562" s="34"/>
      <c r="CLY562" s="34"/>
      <c r="CLZ562" s="34"/>
      <c r="CMA562" s="34"/>
      <c r="CMB562" s="34"/>
      <c r="CMC562" s="34"/>
      <c r="CMD562" s="34"/>
      <c r="CME562" s="34"/>
      <c r="CMF562" s="34"/>
      <c r="CMG562" s="34"/>
      <c r="CMH562" s="34"/>
      <c r="CMI562" s="34"/>
      <c r="CMJ562" s="34"/>
      <c r="CMK562" s="34"/>
      <c r="CML562" s="34"/>
      <c r="CMM562" s="34"/>
      <c r="CMN562" s="34"/>
      <c r="CMO562" s="34"/>
      <c r="CMP562" s="34"/>
      <c r="CMQ562" s="34"/>
      <c r="CMR562" s="34"/>
      <c r="CMS562" s="34"/>
      <c r="CMT562" s="34"/>
      <c r="CMU562" s="34"/>
      <c r="CMV562" s="34"/>
      <c r="CMW562" s="34"/>
      <c r="CMX562" s="34"/>
      <c r="CMY562" s="34"/>
      <c r="CMZ562" s="34"/>
      <c r="CNA562" s="34"/>
      <c r="CNB562" s="34"/>
      <c r="CNC562" s="34"/>
      <c r="CND562" s="34"/>
      <c r="CNE562" s="34"/>
      <c r="CNF562" s="34"/>
      <c r="CNG562" s="34"/>
      <c r="CNH562" s="34"/>
      <c r="CNI562" s="34"/>
      <c r="CNJ562" s="34"/>
      <c r="CNK562" s="34"/>
      <c r="CNL562" s="34"/>
      <c r="CNM562" s="34"/>
      <c r="CNN562" s="34"/>
      <c r="CNO562" s="34"/>
      <c r="CNP562" s="34"/>
      <c r="CNQ562" s="34"/>
      <c r="CNR562" s="34"/>
      <c r="CNS562" s="34"/>
      <c r="CNT562" s="34"/>
      <c r="CNU562" s="34"/>
      <c r="CNV562" s="34"/>
      <c r="CNW562" s="34"/>
      <c r="CNX562" s="34"/>
      <c r="CNY562" s="34"/>
      <c r="CNZ562" s="34"/>
      <c r="COA562" s="34"/>
      <c r="COB562" s="34"/>
      <c r="COC562" s="34"/>
      <c r="COD562" s="34"/>
      <c r="COE562" s="34"/>
      <c r="COF562" s="34"/>
      <c r="COG562" s="34"/>
      <c r="COH562" s="34"/>
      <c r="COI562" s="34"/>
      <c r="COJ562" s="34"/>
      <c r="COK562" s="34"/>
      <c r="COL562" s="34"/>
      <c r="COM562" s="34"/>
      <c r="CON562" s="34"/>
      <c r="COO562" s="34"/>
      <c r="COP562" s="34"/>
      <c r="COQ562" s="34"/>
      <c r="COR562" s="34"/>
      <c r="COS562" s="34"/>
      <c r="COT562" s="34"/>
      <c r="COU562" s="34"/>
      <c r="COV562" s="34"/>
      <c r="COW562" s="34"/>
      <c r="COX562" s="34"/>
      <c r="COY562" s="34"/>
      <c r="COZ562" s="34"/>
      <c r="CPA562" s="34"/>
      <c r="CPB562" s="34"/>
      <c r="CPC562" s="34"/>
      <c r="CPD562" s="34"/>
      <c r="CPE562" s="34"/>
      <c r="CPF562" s="34"/>
      <c r="CPG562" s="34"/>
      <c r="CPH562" s="34"/>
      <c r="CPI562" s="34"/>
      <c r="CPJ562" s="34"/>
      <c r="CPK562" s="34"/>
      <c r="CPL562" s="34"/>
      <c r="CPM562" s="34"/>
      <c r="CPN562" s="34"/>
      <c r="CPO562" s="34"/>
      <c r="CPP562" s="34"/>
      <c r="CPQ562" s="34"/>
      <c r="CPR562" s="34"/>
      <c r="CPS562" s="34"/>
      <c r="CPT562" s="34"/>
      <c r="CPU562" s="34"/>
      <c r="CPV562" s="34"/>
      <c r="CPW562" s="34"/>
      <c r="CPX562" s="34"/>
      <c r="CPY562" s="34"/>
      <c r="CPZ562" s="34"/>
      <c r="CQA562" s="34"/>
      <c r="CQB562" s="34"/>
      <c r="CQC562" s="34"/>
      <c r="CQD562" s="34"/>
      <c r="CQE562" s="34"/>
      <c r="CQF562" s="34"/>
      <c r="CQG562" s="34"/>
      <c r="CQH562" s="34"/>
      <c r="CQI562" s="34"/>
      <c r="CQJ562" s="34"/>
      <c r="CQK562" s="34"/>
      <c r="CQL562" s="34"/>
      <c r="CQM562" s="34"/>
      <c r="CQN562" s="34"/>
      <c r="CQO562" s="34"/>
      <c r="CQP562" s="34"/>
      <c r="CQQ562" s="34"/>
      <c r="CQR562" s="34"/>
      <c r="CQS562" s="34"/>
      <c r="CQT562" s="34"/>
      <c r="CQU562" s="34"/>
      <c r="CQV562" s="34"/>
      <c r="CQW562" s="34"/>
      <c r="CQX562" s="34"/>
      <c r="CQY562" s="34"/>
      <c r="CQZ562" s="34"/>
      <c r="CRA562" s="34"/>
      <c r="CRB562" s="34"/>
      <c r="CRC562" s="34"/>
      <c r="CRD562" s="34"/>
      <c r="CRE562" s="34"/>
      <c r="CRF562" s="34"/>
      <c r="CRG562" s="34"/>
      <c r="CRH562" s="34"/>
      <c r="CRI562" s="34"/>
      <c r="CRJ562" s="34"/>
      <c r="CRK562" s="34"/>
      <c r="CRL562" s="34"/>
      <c r="CRM562" s="34"/>
      <c r="CRN562" s="34"/>
      <c r="CRO562" s="34"/>
      <c r="CRP562" s="34"/>
      <c r="CRQ562" s="34"/>
      <c r="CRR562" s="34"/>
      <c r="CRS562" s="34"/>
      <c r="CRT562" s="34"/>
      <c r="CRU562" s="34"/>
      <c r="CRV562" s="34"/>
      <c r="CRW562" s="34"/>
      <c r="CRX562" s="34"/>
      <c r="CRY562" s="34"/>
      <c r="CRZ562" s="34"/>
      <c r="CSA562" s="34"/>
      <c r="CSB562" s="34"/>
      <c r="CSC562" s="34"/>
      <c r="CSD562" s="34"/>
      <c r="CSE562" s="34"/>
      <c r="CSF562" s="34"/>
      <c r="CSG562" s="34"/>
      <c r="CSH562" s="34"/>
      <c r="CSI562" s="34"/>
      <c r="CSJ562" s="34"/>
      <c r="CSK562" s="34"/>
      <c r="CSL562" s="34"/>
      <c r="CSM562" s="34"/>
      <c r="CSN562" s="34"/>
      <c r="CSO562" s="34"/>
      <c r="CSP562" s="34"/>
      <c r="CSQ562" s="34"/>
      <c r="CSR562" s="34"/>
      <c r="CSS562" s="34"/>
      <c r="CST562" s="34"/>
      <c r="CSU562" s="34"/>
      <c r="CSV562" s="34"/>
      <c r="CSW562" s="34"/>
      <c r="CSX562" s="34"/>
      <c r="CSY562" s="34"/>
      <c r="CSZ562" s="34"/>
      <c r="CTA562" s="34"/>
      <c r="CTB562" s="34"/>
      <c r="CTC562" s="34"/>
      <c r="CTD562" s="34"/>
      <c r="CTE562" s="34"/>
      <c r="CTF562" s="34"/>
      <c r="CTG562" s="34"/>
      <c r="CTH562" s="34"/>
      <c r="CTI562" s="34"/>
      <c r="CTJ562" s="34"/>
      <c r="CTK562" s="34"/>
      <c r="CTL562" s="34"/>
      <c r="CTM562" s="34"/>
      <c r="CTN562" s="34"/>
      <c r="CTO562" s="34"/>
      <c r="CTP562" s="34"/>
      <c r="CTQ562" s="34"/>
      <c r="CTR562" s="34"/>
      <c r="CTS562" s="34"/>
      <c r="CTT562" s="34"/>
      <c r="CTU562" s="34"/>
      <c r="CTV562" s="34"/>
      <c r="CTW562" s="34"/>
      <c r="CTX562" s="34"/>
      <c r="CTY562" s="34"/>
      <c r="CTZ562" s="34"/>
      <c r="CUA562" s="34"/>
      <c r="CUB562" s="34"/>
      <c r="CUC562" s="34"/>
      <c r="CUD562" s="34"/>
      <c r="CUE562" s="34"/>
      <c r="CUF562" s="34"/>
      <c r="CUG562" s="34"/>
      <c r="CUH562" s="34"/>
      <c r="CUI562" s="34"/>
      <c r="CUJ562" s="34"/>
      <c r="CUK562" s="34"/>
      <c r="CUL562" s="34"/>
      <c r="CUM562" s="34"/>
      <c r="CUN562" s="34"/>
      <c r="CUO562" s="34"/>
      <c r="CUP562" s="34"/>
      <c r="CUQ562" s="34"/>
      <c r="CUR562" s="34"/>
      <c r="CUS562" s="34"/>
      <c r="CUT562" s="34"/>
      <c r="CUU562" s="34"/>
      <c r="CUV562" s="34"/>
      <c r="CUW562" s="34"/>
      <c r="CUX562" s="34"/>
      <c r="CUY562" s="34"/>
      <c r="CUZ562" s="34"/>
      <c r="CVA562" s="34"/>
      <c r="CVB562" s="34"/>
      <c r="CVC562" s="34"/>
      <c r="CVD562" s="34"/>
      <c r="CVE562" s="34"/>
      <c r="CVF562" s="34"/>
      <c r="CVG562" s="34"/>
      <c r="CVH562" s="34"/>
      <c r="CVI562" s="34"/>
      <c r="CVJ562" s="34"/>
      <c r="CVK562" s="34"/>
      <c r="CVL562" s="34"/>
      <c r="CVM562" s="34"/>
      <c r="CVN562" s="34"/>
      <c r="CVO562" s="34"/>
      <c r="CVP562" s="34"/>
      <c r="CVQ562" s="34"/>
      <c r="CVR562" s="34"/>
      <c r="CVS562" s="34"/>
      <c r="CVT562" s="34"/>
      <c r="CVU562" s="34"/>
      <c r="CVV562" s="34"/>
      <c r="CVW562" s="34"/>
      <c r="CVX562" s="34"/>
      <c r="CVY562" s="34"/>
      <c r="CVZ562" s="34"/>
      <c r="CWA562" s="34"/>
      <c r="CWB562" s="34"/>
      <c r="CWC562" s="34"/>
      <c r="CWD562" s="34"/>
      <c r="CWE562" s="34"/>
      <c r="CWF562" s="34"/>
      <c r="CWG562" s="34"/>
      <c r="CWH562" s="34"/>
      <c r="CWI562" s="34"/>
      <c r="CWJ562" s="34"/>
      <c r="CWK562" s="34"/>
      <c r="CWL562" s="34"/>
      <c r="CWM562" s="34"/>
      <c r="CWN562" s="34"/>
      <c r="CWO562" s="34"/>
      <c r="CWP562" s="34"/>
      <c r="CWQ562" s="34"/>
      <c r="CWR562" s="34"/>
      <c r="CWS562" s="34"/>
      <c r="CWT562" s="34"/>
      <c r="CWU562" s="34"/>
      <c r="CWV562" s="34"/>
      <c r="CWW562" s="34"/>
      <c r="CWX562" s="34"/>
      <c r="CWY562" s="34"/>
      <c r="CWZ562" s="34"/>
      <c r="CXA562" s="34"/>
      <c r="CXB562" s="34"/>
      <c r="CXC562" s="34"/>
      <c r="CXD562" s="34"/>
      <c r="CXE562" s="34"/>
      <c r="CXF562" s="34"/>
      <c r="CXG562" s="34"/>
      <c r="CXH562" s="34"/>
      <c r="CXI562" s="34"/>
      <c r="CXJ562" s="34"/>
      <c r="CXK562" s="34"/>
      <c r="CXL562" s="34"/>
      <c r="CXM562" s="34"/>
      <c r="CXN562" s="34"/>
      <c r="CXO562" s="34"/>
      <c r="CXP562" s="34"/>
      <c r="CXQ562" s="34"/>
      <c r="CXR562" s="34"/>
      <c r="CXS562" s="34"/>
      <c r="CXT562" s="34"/>
      <c r="CXU562" s="34"/>
      <c r="CXV562" s="34"/>
      <c r="CXW562" s="34"/>
      <c r="CXX562" s="34"/>
      <c r="CXY562" s="34"/>
      <c r="CXZ562" s="34"/>
      <c r="CYA562" s="34"/>
      <c r="CYB562" s="34"/>
      <c r="CYC562" s="34"/>
      <c r="CYD562" s="34"/>
      <c r="CYE562" s="34"/>
      <c r="CYF562" s="34"/>
      <c r="CYG562" s="34"/>
      <c r="CYH562" s="34"/>
      <c r="CYI562" s="34"/>
      <c r="CYJ562" s="34"/>
      <c r="CYK562" s="34"/>
      <c r="CYL562" s="34"/>
      <c r="CYM562" s="34"/>
      <c r="CYN562" s="34"/>
      <c r="CYO562" s="34"/>
      <c r="CYP562" s="34"/>
      <c r="CYQ562" s="34"/>
      <c r="CYR562" s="34"/>
      <c r="CYS562" s="34"/>
      <c r="CYT562" s="34"/>
      <c r="CYU562" s="34"/>
      <c r="CYV562" s="34"/>
      <c r="CYW562" s="34"/>
      <c r="CYX562" s="34"/>
      <c r="CYY562" s="34"/>
      <c r="CYZ562" s="34"/>
      <c r="CZA562" s="34"/>
      <c r="CZB562" s="34"/>
      <c r="CZC562" s="34"/>
      <c r="CZD562" s="34"/>
      <c r="CZE562" s="34"/>
      <c r="CZF562" s="34"/>
      <c r="CZG562" s="34"/>
      <c r="CZH562" s="34"/>
      <c r="CZI562" s="34"/>
      <c r="CZJ562" s="34"/>
      <c r="CZK562" s="34"/>
      <c r="CZL562" s="34"/>
      <c r="CZM562" s="34"/>
      <c r="CZN562" s="34"/>
      <c r="CZO562" s="34"/>
      <c r="CZP562" s="34"/>
      <c r="CZQ562" s="34"/>
      <c r="CZR562" s="34"/>
      <c r="CZS562" s="34"/>
      <c r="CZT562" s="34"/>
      <c r="CZU562" s="34"/>
      <c r="CZV562" s="34"/>
      <c r="CZW562" s="34"/>
      <c r="CZX562" s="34"/>
      <c r="CZY562" s="34"/>
      <c r="CZZ562" s="34"/>
      <c r="DAA562" s="34"/>
      <c r="DAB562" s="34"/>
      <c r="DAC562" s="34"/>
      <c r="DAD562" s="34"/>
      <c r="DAE562" s="34"/>
      <c r="DAF562" s="34"/>
      <c r="DAG562" s="34"/>
      <c r="DAH562" s="34"/>
      <c r="DAI562" s="34"/>
      <c r="DAJ562" s="34"/>
      <c r="DAK562" s="34"/>
      <c r="DAL562" s="34"/>
      <c r="DAM562" s="34"/>
      <c r="DAN562" s="34"/>
      <c r="DAO562" s="34"/>
      <c r="DAP562" s="34"/>
      <c r="DAQ562" s="34"/>
      <c r="DAR562" s="34"/>
      <c r="DAS562" s="34"/>
      <c r="DAT562" s="34"/>
      <c r="DAU562" s="34"/>
      <c r="DAV562" s="34"/>
      <c r="DAW562" s="34"/>
      <c r="DAX562" s="34"/>
      <c r="DAY562" s="34"/>
      <c r="DAZ562" s="34"/>
      <c r="DBA562" s="34"/>
      <c r="DBB562" s="34"/>
      <c r="DBC562" s="34"/>
      <c r="DBD562" s="34"/>
      <c r="DBE562" s="34"/>
      <c r="DBF562" s="34"/>
      <c r="DBG562" s="34"/>
      <c r="DBH562" s="34"/>
      <c r="DBI562" s="34"/>
      <c r="DBJ562" s="34"/>
      <c r="DBK562" s="34"/>
      <c r="DBL562" s="34"/>
      <c r="DBM562" s="34"/>
      <c r="DBN562" s="34"/>
      <c r="DBO562" s="34"/>
      <c r="DBP562" s="34"/>
      <c r="DBQ562" s="34"/>
      <c r="DBR562" s="34"/>
      <c r="DBS562" s="34"/>
      <c r="DBT562" s="34"/>
      <c r="DBU562" s="34"/>
      <c r="DBV562" s="34"/>
      <c r="DBW562" s="34"/>
      <c r="DBX562" s="34"/>
      <c r="DBY562" s="34"/>
      <c r="DBZ562" s="34"/>
      <c r="DCA562" s="34"/>
      <c r="DCB562" s="34"/>
      <c r="DCC562" s="34"/>
      <c r="DCD562" s="34"/>
      <c r="DCE562" s="34"/>
      <c r="DCF562" s="34"/>
      <c r="DCG562" s="34"/>
      <c r="DCH562" s="34"/>
      <c r="DCI562" s="34"/>
      <c r="DCJ562" s="34"/>
      <c r="DCK562" s="34"/>
      <c r="DCL562" s="34"/>
      <c r="DCM562" s="34"/>
      <c r="DCN562" s="34"/>
      <c r="DCO562" s="34"/>
      <c r="DCP562" s="34"/>
      <c r="DCQ562" s="34"/>
      <c r="DCR562" s="34"/>
      <c r="DCS562" s="34"/>
      <c r="DCT562" s="34"/>
      <c r="DCU562" s="34"/>
      <c r="DCV562" s="34"/>
      <c r="DCW562" s="34"/>
      <c r="DCX562" s="34"/>
      <c r="DCY562" s="34"/>
      <c r="DCZ562" s="34"/>
      <c r="DDA562" s="34"/>
      <c r="DDB562" s="34"/>
      <c r="DDC562" s="34"/>
      <c r="DDD562" s="34"/>
      <c r="DDE562" s="34"/>
      <c r="DDF562" s="34"/>
      <c r="DDG562" s="34"/>
      <c r="DDH562" s="34"/>
      <c r="DDI562" s="34"/>
      <c r="DDJ562" s="34"/>
      <c r="DDK562" s="34"/>
      <c r="DDL562" s="34"/>
      <c r="DDM562" s="34"/>
      <c r="DDN562" s="34"/>
      <c r="DDO562" s="34"/>
      <c r="DDP562" s="34"/>
      <c r="DDQ562" s="34"/>
      <c r="DDR562" s="34"/>
      <c r="DDS562" s="34"/>
      <c r="DDT562" s="34"/>
      <c r="DDU562" s="34"/>
      <c r="DDV562" s="34"/>
      <c r="DDW562" s="34"/>
      <c r="DDX562" s="34"/>
      <c r="DDY562" s="34"/>
      <c r="DDZ562" s="34"/>
      <c r="DEA562" s="34"/>
      <c r="DEB562" s="34"/>
      <c r="DEC562" s="34"/>
      <c r="DED562" s="34"/>
      <c r="DEE562" s="34"/>
      <c r="DEF562" s="34"/>
      <c r="DEG562" s="34"/>
      <c r="DEH562" s="34"/>
      <c r="DEI562" s="34"/>
      <c r="DEJ562" s="34"/>
      <c r="DEK562" s="34"/>
      <c r="DEL562" s="34"/>
      <c r="DEM562" s="34"/>
      <c r="DEN562" s="34"/>
      <c r="DEO562" s="34"/>
      <c r="DEP562" s="34"/>
      <c r="DEQ562" s="34"/>
      <c r="DER562" s="34"/>
      <c r="DES562" s="34"/>
      <c r="DET562" s="34"/>
      <c r="DEU562" s="34"/>
      <c r="DEV562" s="34"/>
      <c r="DEW562" s="34"/>
      <c r="DEX562" s="34"/>
      <c r="DEY562" s="34"/>
      <c r="DEZ562" s="34"/>
      <c r="DFA562" s="34"/>
      <c r="DFB562" s="34"/>
      <c r="DFC562" s="34"/>
      <c r="DFD562" s="34"/>
      <c r="DFE562" s="34"/>
      <c r="DFF562" s="34"/>
      <c r="DFG562" s="34"/>
      <c r="DFH562" s="34"/>
      <c r="DFI562" s="34"/>
      <c r="DFJ562" s="34"/>
      <c r="DFK562" s="34"/>
      <c r="DFL562" s="34"/>
      <c r="DFM562" s="34"/>
      <c r="DFN562" s="34"/>
      <c r="DFO562" s="34"/>
      <c r="DFP562" s="34"/>
      <c r="DFQ562" s="34"/>
      <c r="DFR562" s="34"/>
      <c r="DFS562" s="34"/>
      <c r="DFT562" s="34"/>
      <c r="DFU562" s="34"/>
      <c r="DFV562" s="34"/>
      <c r="DFW562" s="34"/>
      <c r="DFX562" s="34"/>
      <c r="DFY562" s="34"/>
      <c r="DFZ562" s="34"/>
      <c r="DGA562" s="34"/>
      <c r="DGB562" s="34"/>
      <c r="DGC562" s="34"/>
      <c r="DGD562" s="34"/>
      <c r="DGE562" s="34"/>
      <c r="DGF562" s="34"/>
      <c r="DGG562" s="34"/>
      <c r="DGH562" s="34"/>
      <c r="DGI562" s="34"/>
      <c r="DGJ562" s="34"/>
      <c r="DGK562" s="34"/>
      <c r="DGL562" s="34"/>
      <c r="DGM562" s="34"/>
      <c r="DGN562" s="34"/>
      <c r="DGO562" s="34"/>
      <c r="DGP562" s="34"/>
      <c r="DGQ562" s="34"/>
      <c r="DGR562" s="34"/>
      <c r="DGS562" s="34"/>
      <c r="DGT562" s="34"/>
      <c r="DGU562" s="34"/>
      <c r="DGV562" s="34"/>
      <c r="DGW562" s="34"/>
      <c r="DGX562" s="34"/>
      <c r="DGY562" s="34"/>
      <c r="DGZ562" s="34"/>
      <c r="DHA562" s="34"/>
      <c r="DHB562" s="34"/>
      <c r="DHC562" s="34"/>
      <c r="DHD562" s="34"/>
      <c r="DHE562" s="34"/>
      <c r="DHF562" s="34"/>
      <c r="DHG562" s="34"/>
      <c r="DHH562" s="34"/>
      <c r="DHI562" s="34"/>
      <c r="DHJ562" s="34"/>
      <c r="DHK562" s="34"/>
      <c r="DHL562" s="34"/>
      <c r="DHM562" s="34"/>
      <c r="DHN562" s="34"/>
      <c r="DHO562" s="34"/>
      <c r="DHP562" s="34"/>
      <c r="DHQ562" s="34"/>
      <c r="DHR562" s="34"/>
      <c r="DHS562" s="34"/>
      <c r="DHT562" s="34"/>
      <c r="DHU562" s="34"/>
      <c r="DHV562" s="34"/>
      <c r="DHW562" s="34"/>
      <c r="DHX562" s="34"/>
      <c r="DHY562" s="34"/>
      <c r="DHZ562" s="34"/>
      <c r="DIA562" s="34"/>
      <c r="DIB562" s="34"/>
      <c r="DIC562" s="34"/>
      <c r="DID562" s="34"/>
      <c r="DIE562" s="34"/>
      <c r="DIF562" s="34"/>
      <c r="DIG562" s="34"/>
      <c r="DIH562" s="34"/>
      <c r="DII562" s="34"/>
      <c r="DIJ562" s="34"/>
      <c r="DIK562" s="34"/>
      <c r="DIL562" s="34"/>
      <c r="DIM562" s="34"/>
      <c r="DIN562" s="34"/>
      <c r="DIO562" s="34"/>
      <c r="DIP562" s="34"/>
      <c r="DIQ562" s="34"/>
      <c r="DIR562" s="34"/>
      <c r="DIS562" s="34"/>
      <c r="DIT562" s="34"/>
      <c r="DIU562" s="34"/>
      <c r="DIV562" s="34"/>
      <c r="DIW562" s="34"/>
      <c r="DIX562" s="34"/>
      <c r="DIY562" s="34"/>
      <c r="DIZ562" s="34"/>
      <c r="DJA562" s="34"/>
      <c r="DJB562" s="34"/>
      <c r="DJC562" s="34"/>
      <c r="DJD562" s="34"/>
      <c r="DJE562" s="34"/>
      <c r="DJF562" s="34"/>
      <c r="DJG562" s="34"/>
      <c r="DJH562" s="34"/>
      <c r="DJI562" s="34"/>
      <c r="DJJ562" s="34"/>
      <c r="DJK562" s="34"/>
      <c r="DJL562" s="34"/>
      <c r="DJM562" s="34"/>
      <c r="DJN562" s="34"/>
      <c r="DJO562" s="34"/>
      <c r="DJP562" s="34"/>
      <c r="DJQ562" s="34"/>
      <c r="DJR562" s="34"/>
      <c r="DJS562" s="34"/>
      <c r="DJT562" s="34"/>
      <c r="DJU562" s="34"/>
      <c r="DJV562" s="34"/>
      <c r="DJW562" s="34"/>
      <c r="DJX562" s="34"/>
      <c r="DJY562" s="34"/>
      <c r="DJZ562" s="34"/>
      <c r="DKA562" s="34"/>
      <c r="DKB562" s="34"/>
      <c r="DKC562" s="34"/>
      <c r="DKD562" s="34"/>
      <c r="DKE562" s="34"/>
      <c r="DKF562" s="34"/>
      <c r="DKG562" s="34"/>
      <c r="DKH562" s="34"/>
      <c r="DKI562" s="34"/>
      <c r="DKJ562" s="34"/>
      <c r="DKK562" s="34"/>
      <c r="DKL562" s="34"/>
      <c r="DKM562" s="34"/>
      <c r="DKN562" s="34"/>
      <c r="DKO562" s="34"/>
      <c r="DKP562" s="34"/>
      <c r="DKQ562" s="34"/>
      <c r="DKR562" s="34"/>
      <c r="DKS562" s="34"/>
      <c r="DKT562" s="34"/>
      <c r="DKU562" s="34"/>
      <c r="DKV562" s="34"/>
      <c r="DKW562" s="34"/>
      <c r="DKX562" s="34"/>
      <c r="DKY562" s="34"/>
      <c r="DKZ562" s="34"/>
      <c r="DLA562" s="34"/>
      <c r="DLB562" s="34"/>
      <c r="DLC562" s="34"/>
      <c r="DLD562" s="34"/>
      <c r="DLE562" s="34"/>
      <c r="DLF562" s="34"/>
      <c r="DLG562" s="34"/>
      <c r="DLH562" s="34"/>
      <c r="DLI562" s="34"/>
      <c r="DLJ562" s="34"/>
      <c r="DLK562" s="34"/>
      <c r="DLL562" s="34"/>
      <c r="DLM562" s="34"/>
      <c r="DLN562" s="34"/>
      <c r="DLO562" s="34"/>
      <c r="DLP562" s="34"/>
      <c r="DLQ562" s="34"/>
      <c r="DLR562" s="34"/>
      <c r="DLS562" s="34"/>
      <c r="DLT562" s="34"/>
      <c r="DLU562" s="34"/>
      <c r="DLV562" s="34"/>
      <c r="DLW562" s="34"/>
      <c r="DLX562" s="34"/>
      <c r="DLY562" s="34"/>
      <c r="DLZ562" s="34"/>
      <c r="DMA562" s="34"/>
      <c r="DMB562" s="34"/>
      <c r="DMC562" s="34"/>
      <c r="DMD562" s="34"/>
      <c r="DME562" s="34"/>
      <c r="DMF562" s="34"/>
      <c r="DMG562" s="34"/>
      <c r="DMH562" s="34"/>
      <c r="DMI562" s="34"/>
      <c r="DMJ562" s="34"/>
      <c r="DMK562" s="34"/>
      <c r="DML562" s="34"/>
      <c r="DMM562" s="34"/>
      <c r="DMN562" s="34"/>
      <c r="DMO562" s="34"/>
      <c r="DMP562" s="34"/>
      <c r="DMQ562" s="34"/>
      <c r="DMR562" s="34"/>
      <c r="DMS562" s="34"/>
      <c r="DMT562" s="34"/>
      <c r="DMU562" s="34"/>
      <c r="DMV562" s="34"/>
      <c r="DMW562" s="34"/>
      <c r="DMX562" s="34"/>
      <c r="DMY562" s="34"/>
      <c r="DMZ562" s="34"/>
      <c r="DNA562" s="34"/>
      <c r="DNB562" s="34"/>
      <c r="DNC562" s="34"/>
      <c r="DND562" s="34"/>
      <c r="DNE562" s="34"/>
      <c r="DNF562" s="34"/>
      <c r="DNG562" s="34"/>
      <c r="DNH562" s="34"/>
      <c r="DNI562" s="34"/>
      <c r="DNJ562" s="34"/>
      <c r="DNK562" s="34"/>
      <c r="DNL562" s="34"/>
      <c r="DNM562" s="34"/>
      <c r="DNN562" s="34"/>
      <c r="DNO562" s="34"/>
      <c r="DNP562" s="34"/>
      <c r="DNQ562" s="34"/>
      <c r="DNR562" s="34"/>
      <c r="DNS562" s="34"/>
      <c r="DNT562" s="34"/>
      <c r="DNU562" s="34"/>
      <c r="DNV562" s="34"/>
      <c r="DNW562" s="34"/>
      <c r="DNX562" s="34"/>
      <c r="DNY562" s="34"/>
      <c r="DNZ562" s="34"/>
      <c r="DOA562" s="34"/>
      <c r="DOB562" s="34"/>
      <c r="DOC562" s="34"/>
      <c r="DOD562" s="34"/>
      <c r="DOE562" s="34"/>
      <c r="DOF562" s="34"/>
      <c r="DOG562" s="34"/>
      <c r="DOH562" s="34"/>
      <c r="DOI562" s="34"/>
      <c r="DOJ562" s="34"/>
      <c r="DOK562" s="34"/>
      <c r="DOL562" s="34"/>
      <c r="DOM562" s="34"/>
      <c r="DON562" s="34"/>
      <c r="DOO562" s="34"/>
      <c r="DOP562" s="34"/>
      <c r="DOQ562" s="34"/>
      <c r="DOR562" s="34"/>
      <c r="DOS562" s="34"/>
      <c r="DOT562" s="34"/>
      <c r="DOU562" s="34"/>
      <c r="DOV562" s="34"/>
      <c r="DOW562" s="34"/>
      <c r="DOX562" s="34"/>
      <c r="DOY562" s="34"/>
      <c r="DOZ562" s="34"/>
      <c r="DPA562" s="34"/>
      <c r="DPB562" s="34"/>
      <c r="DPC562" s="34"/>
      <c r="DPD562" s="34"/>
      <c r="DPE562" s="34"/>
      <c r="DPF562" s="34"/>
      <c r="DPG562" s="34"/>
      <c r="DPH562" s="34"/>
      <c r="DPI562" s="34"/>
      <c r="DPJ562" s="34"/>
      <c r="DPK562" s="34"/>
      <c r="DPL562" s="34"/>
      <c r="DPM562" s="34"/>
      <c r="DPN562" s="34"/>
      <c r="DPO562" s="34"/>
      <c r="DPP562" s="34"/>
      <c r="DPQ562" s="34"/>
      <c r="DPR562" s="34"/>
      <c r="DPS562" s="34"/>
      <c r="DPT562" s="34"/>
      <c r="DPU562" s="34"/>
      <c r="DPV562" s="34"/>
      <c r="DPW562" s="34"/>
      <c r="DPX562" s="34"/>
      <c r="DPY562" s="34"/>
      <c r="DPZ562" s="34"/>
      <c r="DQA562" s="34"/>
      <c r="DQB562" s="34"/>
      <c r="DQC562" s="34"/>
      <c r="DQD562" s="34"/>
      <c r="DQE562" s="34"/>
      <c r="DQF562" s="34"/>
      <c r="DQG562" s="34"/>
      <c r="DQH562" s="34"/>
      <c r="DQI562" s="34"/>
      <c r="DQJ562" s="34"/>
      <c r="DQK562" s="34"/>
      <c r="DQL562" s="34"/>
      <c r="DQM562" s="34"/>
      <c r="DQN562" s="34"/>
      <c r="DQO562" s="34"/>
      <c r="DQP562" s="34"/>
      <c r="DQQ562" s="34"/>
      <c r="DQR562" s="34"/>
      <c r="DQS562" s="34"/>
      <c r="DQT562" s="34"/>
      <c r="DQU562" s="34"/>
      <c r="DQV562" s="34"/>
      <c r="DQW562" s="34"/>
      <c r="DQX562" s="34"/>
      <c r="DQY562" s="34"/>
      <c r="DQZ562" s="34"/>
      <c r="DRA562" s="34"/>
      <c r="DRB562" s="34"/>
      <c r="DRC562" s="34"/>
      <c r="DRD562" s="34"/>
      <c r="DRE562" s="34"/>
      <c r="DRF562" s="34"/>
      <c r="DRG562" s="34"/>
      <c r="DRH562" s="34"/>
      <c r="DRI562" s="34"/>
      <c r="DRJ562" s="34"/>
      <c r="DRK562" s="34"/>
      <c r="DRL562" s="34"/>
      <c r="DRM562" s="34"/>
      <c r="DRN562" s="34"/>
      <c r="DRO562" s="34"/>
      <c r="DRP562" s="34"/>
      <c r="DRQ562" s="34"/>
      <c r="DRR562" s="34"/>
      <c r="DRS562" s="34"/>
      <c r="DRT562" s="34"/>
      <c r="DRU562" s="34"/>
      <c r="DRV562" s="34"/>
      <c r="DRW562" s="34"/>
      <c r="DRX562" s="34"/>
      <c r="DRY562" s="34"/>
      <c r="DRZ562" s="34"/>
      <c r="DSA562" s="34"/>
      <c r="DSB562" s="34"/>
      <c r="DSC562" s="34"/>
      <c r="DSD562" s="34"/>
      <c r="DSE562" s="34"/>
      <c r="DSF562" s="34"/>
      <c r="DSG562" s="34"/>
      <c r="DSH562" s="34"/>
      <c r="DSI562" s="34"/>
      <c r="DSJ562" s="34"/>
      <c r="DSK562" s="34"/>
      <c r="DSL562" s="34"/>
      <c r="DSM562" s="34"/>
      <c r="DSN562" s="34"/>
      <c r="DSO562" s="34"/>
      <c r="DSP562" s="34"/>
      <c r="DSQ562" s="34"/>
      <c r="DSR562" s="34"/>
      <c r="DSS562" s="34"/>
      <c r="DST562" s="34"/>
      <c r="DSU562" s="34"/>
      <c r="DSV562" s="34"/>
      <c r="DSW562" s="34"/>
      <c r="DSX562" s="34"/>
      <c r="DSY562" s="34"/>
      <c r="DSZ562" s="34"/>
      <c r="DTA562" s="34"/>
      <c r="DTB562" s="34"/>
      <c r="DTC562" s="34"/>
      <c r="DTD562" s="34"/>
      <c r="DTE562" s="34"/>
      <c r="DTF562" s="34"/>
      <c r="DTG562" s="34"/>
      <c r="DTH562" s="34"/>
      <c r="DTI562" s="34"/>
      <c r="DTJ562" s="34"/>
      <c r="DTK562" s="34"/>
      <c r="DTL562" s="34"/>
      <c r="DTM562" s="34"/>
      <c r="DTN562" s="34"/>
      <c r="DTO562" s="34"/>
      <c r="DTP562" s="34"/>
      <c r="DTQ562" s="34"/>
      <c r="DTR562" s="34"/>
      <c r="DTS562" s="34"/>
      <c r="DTT562" s="34"/>
      <c r="DTU562" s="34"/>
      <c r="DTV562" s="34"/>
      <c r="DTW562" s="34"/>
      <c r="DTX562" s="34"/>
      <c r="DTY562" s="34"/>
      <c r="DTZ562" s="34"/>
      <c r="DUA562" s="34"/>
      <c r="DUB562" s="34"/>
      <c r="DUC562" s="34"/>
      <c r="DUD562" s="34"/>
      <c r="DUE562" s="34"/>
      <c r="DUF562" s="34"/>
      <c r="DUG562" s="34"/>
      <c r="DUH562" s="34"/>
      <c r="DUI562" s="34"/>
      <c r="DUJ562" s="34"/>
      <c r="DUK562" s="34"/>
      <c r="DUL562" s="34"/>
      <c r="DUM562" s="34"/>
      <c r="DUN562" s="34"/>
      <c r="DUO562" s="34"/>
      <c r="DUP562" s="34"/>
      <c r="DUQ562" s="34"/>
      <c r="DUR562" s="34"/>
      <c r="DUS562" s="34"/>
      <c r="DUT562" s="34"/>
      <c r="DUU562" s="34"/>
      <c r="DUV562" s="34"/>
      <c r="DUW562" s="34"/>
      <c r="DUX562" s="34"/>
      <c r="DUY562" s="34"/>
      <c r="DUZ562" s="34"/>
      <c r="DVA562" s="34"/>
      <c r="DVB562" s="34"/>
      <c r="DVC562" s="34"/>
      <c r="DVD562" s="34"/>
      <c r="DVE562" s="34"/>
      <c r="DVF562" s="34"/>
      <c r="DVG562" s="34"/>
      <c r="DVH562" s="34"/>
      <c r="DVI562" s="34"/>
      <c r="DVJ562" s="34"/>
      <c r="DVK562" s="34"/>
      <c r="DVL562" s="34"/>
      <c r="DVM562" s="34"/>
      <c r="DVN562" s="34"/>
      <c r="DVO562" s="34"/>
      <c r="DVP562" s="34"/>
      <c r="DVQ562" s="34"/>
      <c r="DVR562" s="34"/>
      <c r="DVS562" s="34"/>
      <c r="DVT562" s="34"/>
      <c r="DVU562" s="34"/>
      <c r="DVV562" s="34"/>
      <c r="DVW562" s="34"/>
      <c r="DVX562" s="34"/>
      <c r="DVY562" s="34"/>
      <c r="DVZ562" s="34"/>
      <c r="DWA562" s="34"/>
      <c r="DWB562" s="34"/>
      <c r="DWC562" s="34"/>
      <c r="DWD562" s="34"/>
      <c r="DWE562" s="34"/>
      <c r="DWF562" s="34"/>
      <c r="DWG562" s="34"/>
      <c r="DWH562" s="34"/>
      <c r="DWI562" s="34"/>
      <c r="DWJ562" s="34"/>
      <c r="DWK562" s="34"/>
      <c r="DWL562" s="34"/>
      <c r="DWM562" s="34"/>
      <c r="DWN562" s="34"/>
      <c r="DWO562" s="34"/>
      <c r="DWP562" s="34"/>
      <c r="DWQ562" s="34"/>
      <c r="DWR562" s="34"/>
      <c r="DWS562" s="34"/>
      <c r="DWT562" s="34"/>
      <c r="DWU562" s="34"/>
      <c r="DWV562" s="34"/>
      <c r="DWW562" s="34"/>
      <c r="DWX562" s="34"/>
      <c r="DWY562" s="34"/>
      <c r="DWZ562" s="34"/>
      <c r="DXA562" s="34"/>
      <c r="DXB562" s="34"/>
      <c r="DXC562" s="34"/>
      <c r="DXD562" s="34"/>
      <c r="DXE562" s="34"/>
      <c r="DXF562" s="34"/>
      <c r="DXG562" s="34"/>
      <c r="DXH562" s="34"/>
      <c r="DXI562" s="34"/>
      <c r="DXJ562" s="34"/>
      <c r="DXK562" s="34"/>
      <c r="DXL562" s="34"/>
      <c r="DXM562" s="34"/>
      <c r="DXN562" s="34"/>
      <c r="DXO562" s="34"/>
      <c r="DXP562" s="34"/>
      <c r="DXQ562" s="34"/>
      <c r="DXR562" s="34"/>
      <c r="DXS562" s="34"/>
      <c r="DXT562" s="34"/>
      <c r="DXU562" s="34"/>
      <c r="DXV562" s="34"/>
      <c r="DXW562" s="34"/>
      <c r="DXX562" s="34"/>
      <c r="DXY562" s="34"/>
      <c r="DXZ562" s="34"/>
      <c r="DYA562" s="34"/>
      <c r="DYB562" s="34"/>
      <c r="DYC562" s="34"/>
      <c r="DYD562" s="34"/>
      <c r="DYE562" s="34"/>
      <c r="DYF562" s="34"/>
      <c r="DYG562" s="34"/>
      <c r="DYH562" s="34"/>
      <c r="DYI562" s="34"/>
      <c r="DYJ562" s="34"/>
      <c r="DYK562" s="34"/>
      <c r="DYL562" s="34"/>
      <c r="DYM562" s="34"/>
      <c r="DYN562" s="34"/>
      <c r="DYO562" s="34"/>
      <c r="DYP562" s="34"/>
      <c r="DYQ562" s="34"/>
      <c r="DYR562" s="34"/>
      <c r="DYS562" s="34"/>
      <c r="DYT562" s="34"/>
      <c r="DYU562" s="34"/>
      <c r="DYV562" s="34"/>
      <c r="DYW562" s="34"/>
      <c r="DYX562" s="34"/>
      <c r="DYY562" s="34"/>
      <c r="DYZ562" s="34"/>
      <c r="DZA562" s="34"/>
      <c r="DZB562" s="34"/>
      <c r="DZC562" s="34"/>
      <c r="DZD562" s="34"/>
      <c r="DZE562" s="34"/>
      <c r="DZF562" s="34"/>
      <c r="DZG562" s="34"/>
      <c r="DZH562" s="34"/>
      <c r="DZI562" s="34"/>
      <c r="DZJ562" s="34"/>
      <c r="DZK562" s="34"/>
      <c r="DZL562" s="34"/>
      <c r="DZM562" s="34"/>
      <c r="DZN562" s="34"/>
      <c r="DZO562" s="34"/>
      <c r="DZP562" s="34"/>
      <c r="DZQ562" s="34"/>
      <c r="DZR562" s="34"/>
      <c r="DZS562" s="34"/>
      <c r="DZT562" s="34"/>
      <c r="DZU562" s="34"/>
      <c r="DZV562" s="34"/>
      <c r="DZW562" s="34"/>
      <c r="DZX562" s="34"/>
      <c r="DZY562" s="34"/>
      <c r="DZZ562" s="34"/>
      <c r="EAA562" s="34"/>
      <c r="EAB562" s="34"/>
      <c r="EAC562" s="34"/>
      <c r="EAD562" s="34"/>
      <c r="EAE562" s="34"/>
      <c r="EAF562" s="34"/>
      <c r="EAG562" s="34"/>
      <c r="EAH562" s="34"/>
      <c r="EAI562" s="34"/>
      <c r="EAJ562" s="34"/>
      <c r="EAK562" s="34"/>
      <c r="EAL562" s="34"/>
      <c r="EAM562" s="34"/>
      <c r="EAN562" s="34"/>
      <c r="EAO562" s="34"/>
      <c r="EAP562" s="34"/>
      <c r="EAQ562" s="34"/>
      <c r="EAR562" s="34"/>
      <c r="EAS562" s="34"/>
      <c r="EAT562" s="34"/>
      <c r="EAU562" s="34"/>
      <c r="EAV562" s="34"/>
      <c r="EAW562" s="34"/>
      <c r="EAX562" s="34"/>
      <c r="EAY562" s="34"/>
      <c r="EAZ562" s="34"/>
      <c r="EBA562" s="34"/>
      <c r="EBB562" s="34"/>
      <c r="EBC562" s="34"/>
      <c r="EBD562" s="34"/>
      <c r="EBE562" s="34"/>
      <c r="EBF562" s="34"/>
      <c r="EBG562" s="34"/>
      <c r="EBH562" s="34"/>
      <c r="EBI562" s="34"/>
      <c r="EBJ562" s="34"/>
      <c r="EBK562" s="34"/>
      <c r="EBL562" s="34"/>
      <c r="EBM562" s="34"/>
      <c r="EBN562" s="34"/>
      <c r="EBO562" s="34"/>
      <c r="EBP562" s="34"/>
      <c r="EBQ562" s="34"/>
      <c r="EBR562" s="34"/>
      <c r="EBS562" s="34"/>
      <c r="EBT562" s="34"/>
      <c r="EBU562" s="34"/>
      <c r="EBV562" s="34"/>
      <c r="EBW562" s="34"/>
      <c r="EBX562" s="34"/>
      <c r="EBY562" s="34"/>
      <c r="EBZ562" s="34"/>
      <c r="ECA562" s="34"/>
      <c r="ECB562" s="34"/>
      <c r="ECC562" s="34"/>
      <c r="ECD562" s="34"/>
      <c r="ECE562" s="34"/>
      <c r="ECF562" s="34"/>
      <c r="ECG562" s="34"/>
      <c r="ECH562" s="34"/>
      <c r="ECI562" s="34"/>
      <c r="ECJ562" s="34"/>
      <c r="ECK562" s="34"/>
      <c r="ECL562" s="34"/>
      <c r="ECM562" s="34"/>
      <c r="ECN562" s="34"/>
      <c r="ECO562" s="34"/>
      <c r="ECP562" s="34"/>
      <c r="ECQ562" s="34"/>
      <c r="ECR562" s="34"/>
      <c r="ECS562" s="34"/>
      <c r="ECT562" s="34"/>
      <c r="ECU562" s="34"/>
      <c r="ECV562" s="34"/>
      <c r="ECW562" s="34"/>
      <c r="ECX562" s="34"/>
      <c r="ECY562" s="34"/>
      <c r="ECZ562" s="34"/>
      <c r="EDA562" s="34"/>
      <c r="EDB562" s="34"/>
      <c r="EDC562" s="34"/>
      <c r="EDD562" s="34"/>
      <c r="EDE562" s="34"/>
      <c r="EDF562" s="34"/>
      <c r="EDG562" s="34"/>
      <c r="EDH562" s="34"/>
      <c r="EDI562" s="34"/>
      <c r="EDJ562" s="34"/>
      <c r="EDK562" s="34"/>
      <c r="EDL562" s="34"/>
      <c r="EDM562" s="34"/>
      <c r="EDN562" s="34"/>
      <c r="EDO562" s="34"/>
      <c r="EDP562" s="34"/>
      <c r="EDQ562" s="34"/>
      <c r="EDR562" s="34"/>
      <c r="EDS562" s="34"/>
      <c r="EDT562" s="34"/>
      <c r="EDU562" s="34"/>
      <c r="EDV562" s="34"/>
      <c r="EDW562" s="34"/>
      <c r="EDX562" s="34"/>
      <c r="EDY562" s="34"/>
      <c r="EDZ562" s="34"/>
      <c r="EEA562" s="34"/>
      <c r="EEB562" s="34"/>
      <c r="EEC562" s="34"/>
      <c r="EED562" s="34"/>
      <c r="EEE562" s="34"/>
      <c r="EEF562" s="34"/>
      <c r="EEG562" s="34"/>
      <c r="EEH562" s="34"/>
      <c r="EEI562" s="34"/>
      <c r="EEJ562" s="34"/>
      <c r="EEK562" s="34"/>
      <c r="EEL562" s="34"/>
      <c r="EEM562" s="34"/>
      <c r="EEN562" s="34"/>
      <c r="EEO562" s="34"/>
      <c r="EEP562" s="34"/>
      <c r="EEQ562" s="34"/>
      <c r="EER562" s="34"/>
      <c r="EES562" s="34"/>
      <c r="EET562" s="34"/>
      <c r="EEU562" s="34"/>
      <c r="EEV562" s="34"/>
      <c r="EEW562" s="34"/>
      <c r="EEX562" s="34"/>
      <c r="EEY562" s="34"/>
      <c r="EEZ562" s="34"/>
      <c r="EFA562" s="34"/>
      <c r="EFB562" s="34"/>
      <c r="EFC562" s="34"/>
      <c r="EFD562" s="34"/>
      <c r="EFE562" s="34"/>
      <c r="EFF562" s="34"/>
      <c r="EFG562" s="34"/>
      <c r="EFH562" s="34"/>
      <c r="EFI562" s="34"/>
      <c r="EFJ562" s="34"/>
      <c r="EFK562" s="34"/>
      <c r="EFL562" s="34"/>
      <c r="EFM562" s="34"/>
      <c r="EFN562" s="34"/>
      <c r="EFO562" s="34"/>
      <c r="EFP562" s="34"/>
      <c r="EFQ562" s="34"/>
      <c r="EFR562" s="34"/>
      <c r="EFS562" s="34"/>
      <c r="EFT562" s="34"/>
      <c r="EFU562" s="34"/>
      <c r="EFV562" s="34"/>
      <c r="EFW562" s="34"/>
      <c r="EFX562" s="34"/>
      <c r="EFY562" s="34"/>
      <c r="EFZ562" s="34"/>
      <c r="EGA562" s="34"/>
      <c r="EGB562" s="34"/>
      <c r="EGC562" s="34"/>
      <c r="EGD562" s="34"/>
      <c r="EGE562" s="34"/>
      <c r="EGF562" s="34"/>
      <c r="EGG562" s="34"/>
      <c r="EGH562" s="34"/>
      <c r="EGI562" s="34"/>
      <c r="EGJ562" s="34"/>
      <c r="EGK562" s="34"/>
      <c r="EGL562" s="34"/>
      <c r="EGM562" s="34"/>
      <c r="EGN562" s="34"/>
      <c r="EGO562" s="34"/>
      <c r="EGP562" s="34"/>
      <c r="EGQ562" s="34"/>
      <c r="EGR562" s="34"/>
      <c r="EGS562" s="34"/>
      <c r="EGT562" s="34"/>
      <c r="EGU562" s="34"/>
      <c r="EGV562" s="34"/>
      <c r="EGW562" s="34"/>
      <c r="EGX562" s="34"/>
      <c r="EGY562" s="34"/>
      <c r="EGZ562" s="34"/>
      <c r="EHA562" s="34"/>
      <c r="EHB562" s="34"/>
      <c r="EHC562" s="34"/>
      <c r="EHD562" s="34"/>
      <c r="EHE562" s="34"/>
      <c r="EHF562" s="34"/>
      <c r="EHG562" s="34"/>
      <c r="EHH562" s="34"/>
      <c r="EHI562" s="34"/>
      <c r="EHJ562" s="34"/>
      <c r="EHK562" s="34"/>
      <c r="EHL562" s="34"/>
      <c r="EHM562" s="34"/>
      <c r="EHN562" s="34"/>
      <c r="EHO562" s="34"/>
      <c r="EHP562" s="34"/>
      <c r="EHQ562" s="34"/>
      <c r="EHR562" s="34"/>
      <c r="EHS562" s="34"/>
      <c r="EHT562" s="34"/>
      <c r="EHU562" s="34"/>
      <c r="EHV562" s="34"/>
      <c r="EHW562" s="34"/>
      <c r="EHX562" s="34"/>
      <c r="EHY562" s="34"/>
      <c r="EHZ562" s="34"/>
      <c r="EIA562" s="34"/>
      <c r="EIB562" s="34"/>
      <c r="EIC562" s="34"/>
      <c r="EID562" s="34"/>
      <c r="EIE562" s="34"/>
      <c r="EIF562" s="34"/>
      <c r="EIG562" s="34"/>
      <c r="EIH562" s="34"/>
      <c r="EII562" s="34"/>
      <c r="EIJ562" s="34"/>
      <c r="EIK562" s="34"/>
      <c r="EIL562" s="34"/>
      <c r="EIM562" s="34"/>
      <c r="EIN562" s="34"/>
      <c r="EIO562" s="34"/>
      <c r="EIP562" s="34"/>
      <c r="EIQ562" s="34"/>
      <c r="EIR562" s="34"/>
      <c r="EIS562" s="34"/>
      <c r="EIT562" s="34"/>
      <c r="EIU562" s="34"/>
      <c r="EIV562" s="34"/>
      <c r="EIW562" s="34"/>
      <c r="EIX562" s="34"/>
      <c r="EIY562" s="34"/>
      <c r="EIZ562" s="34"/>
      <c r="EJA562" s="34"/>
      <c r="EJB562" s="34"/>
      <c r="EJC562" s="34"/>
      <c r="EJD562" s="34"/>
      <c r="EJE562" s="34"/>
      <c r="EJF562" s="34"/>
      <c r="EJG562" s="34"/>
      <c r="EJH562" s="34"/>
      <c r="EJI562" s="34"/>
      <c r="EJJ562" s="34"/>
      <c r="EJK562" s="34"/>
      <c r="EJL562" s="34"/>
      <c r="EJM562" s="34"/>
      <c r="EJN562" s="34"/>
      <c r="EJO562" s="34"/>
      <c r="EJP562" s="34"/>
      <c r="EJQ562" s="34"/>
      <c r="EJR562" s="34"/>
      <c r="EJS562" s="34"/>
      <c r="EJT562" s="34"/>
      <c r="EJU562" s="34"/>
      <c r="EJV562" s="34"/>
      <c r="EJW562" s="34"/>
      <c r="EJX562" s="34"/>
      <c r="EJY562" s="34"/>
      <c r="EJZ562" s="34"/>
      <c r="EKA562" s="34"/>
      <c r="EKB562" s="34"/>
      <c r="EKC562" s="34"/>
      <c r="EKD562" s="34"/>
      <c r="EKE562" s="34"/>
      <c r="EKF562" s="34"/>
      <c r="EKG562" s="34"/>
      <c r="EKH562" s="34"/>
      <c r="EKI562" s="34"/>
      <c r="EKJ562" s="34"/>
      <c r="EKK562" s="34"/>
      <c r="EKL562" s="34"/>
      <c r="EKM562" s="34"/>
      <c r="EKN562" s="34"/>
      <c r="EKO562" s="34"/>
      <c r="EKP562" s="34"/>
      <c r="EKQ562" s="34"/>
      <c r="EKR562" s="34"/>
      <c r="EKS562" s="34"/>
      <c r="EKT562" s="34"/>
      <c r="EKU562" s="34"/>
      <c r="EKV562" s="34"/>
      <c r="EKW562" s="34"/>
      <c r="EKX562" s="34"/>
      <c r="EKY562" s="34"/>
      <c r="EKZ562" s="34"/>
      <c r="ELA562" s="34"/>
      <c r="ELB562" s="34"/>
      <c r="ELC562" s="34"/>
      <c r="ELD562" s="34"/>
      <c r="ELE562" s="34"/>
      <c r="ELF562" s="34"/>
      <c r="ELG562" s="34"/>
      <c r="ELH562" s="34"/>
      <c r="ELI562" s="34"/>
      <c r="ELJ562" s="34"/>
      <c r="ELK562" s="34"/>
      <c r="ELL562" s="34"/>
      <c r="ELM562" s="34"/>
      <c r="ELN562" s="34"/>
      <c r="ELO562" s="34"/>
      <c r="ELP562" s="34"/>
      <c r="ELQ562" s="34"/>
      <c r="ELR562" s="34"/>
      <c r="ELS562" s="34"/>
      <c r="ELT562" s="34"/>
      <c r="ELU562" s="34"/>
      <c r="ELV562" s="34"/>
      <c r="ELW562" s="34"/>
      <c r="ELX562" s="34"/>
      <c r="ELY562" s="34"/>
      <c r="ELZ562" s="34"/>
      <c r="EMA562" s="34"/>
      <c r="EMB562" s="34"/>
      <c r="EMC562" s="34"/>
      <c r="EMD562" s="34"/>
      <c r="EME562" s="34"/>
      <c r="EMF562" s="34"/>
      <c r="EMG562" s="34"/>
      <c r="EMH562" s="34"/>
      <c r="EMI562" s="34"/>
      <c r="EMJ562" s="34"/>
      <c r="EMK562" s="34"/>
      <c r="EML562" s="34"/>
      <c r="EMM562" s="34"/>
      <c r="EMN562" s="34"/>
      <c r="EMO562" s="34"/>
      <c r="EMP562" s="34"/>
      <c r="EMQ562" s="34"/>
      <c r="EMR562" s="34"/>
      <c r="EMS562" s="34"/>
      <c r="EMT562" s="34"/>
      <c r="EMU562" s="34"/>
      <c r="EMV562" s="34"/>
      <c r="EMW562" s="34"/>
      <c r="EMX562" s="34"/>
      <c r="EMY562" s="34"/>
      <c r="EMZ562" s="34"/>
      <c r="ENA562" s="34"/>
      <c r="ENB562" s="34"/>
      <c r="ENC562" s="34"/>
      <c r="END562" s="34"/>
      <c r="ENE562" s="34"/>
      <c r="ENF562" s="34"/>
      <c r="ENG562" s="34"/>
      <c r="ENH562" s="34"/>
      <c r="ENI562" s="34"/>
      <c r="ENJ562" s="34"/>
      <c r="ENK562" s="34"/>
      <c r="ENL562" s="34"/>
      <c r="ENM562" s="34"/>
      <c r="ENN562" s="34"/>
      <c r="ENO562" s="34"/>
      <c r="ENP562" s="34"/>
      <c r="ENQ562" s="34"/>
      <c r="ENR562" s="34"/>
      <c r="ENS562" s="34"/>
      <c r="ENT562" s="34"/>
      <c r="ENU562" s="34"/>
      <c r="ENV562" s="34"/>
      <c r="ENW562" s="34"/>
      <c r="ENX562" s="34"/>
      <c r="ENY562" s="34"/>
      <c r="ENZ562" s="34"/>
      <c r="EOA562" s="34"/>
      <c r="EOB562" s="34"/>
      <c r="EOC562" s="34"/>
      <c r="EOD562" s="34"/>
      <c r="EOE562" s="34"/>
      <c r="EOF562" s="34"/>
      <c r="EOG562" s="34"/>
      <c r="EOH562" s="34"/>
      <c r="EOI562" s="34"/>
      <c r="EOJ562" s="34"/>
      <c r="EOK562" s="34"/>
      <c r="EOL562" s="34"/>
      <c r="EOM562" s="34"/>
      <c r="EON562" s="34"/>
      <c r="EOO562" s="34"/>
      <c r="EOP562" s="34"/>
      <c r="EOQ562" s="34"/>
      <c r="EOR562" s="34"/>
      <c r="EOS562" s="34"/>
      <c r="EOT562" s="34"/>
      <c r="EOU562" s="34"/>
      <c r="EOV562" s="34"/>
      <c r="EOW562" s="34"/>
      <c r="EOX562" s="34"/>
      <c r="EOY562" s="34"/>
      <c r="EOZ562" s="34"/>
      <c r="EPA562" s="34"/>
      <c r="EPB562" s="34"/>
      <c r="EPC562" s="34"/>
      <c r="EPD562" s="34"/>
      <c r="EPE562" s="34"/>
      <c r="EPF562" s="34"/>
      <c r="EPG562" s="34"/>
      <c r="EPH562" s="34"/>
      <c r="EPI562" s="34"/>
      <c r="EPJ562" s="34"/>
      <c r="EPK562" s="34"/>
      <c r="EPL562" s="34"/>
      <c r="EPM562" s="34"/>
      <c r="EPN562" s="34"/>
      <c r="EPO562" s="34"/>
      <c r="EPP562" s="34"/>
      <c r="EPQ562" s="34"/>
      <c r="EPR562" s="34"/>
      <c r="EPS562" s="34"/>
      <c r="EPT562" s="34"/>
      <c r="EPU562" s="34"/>
      <c r="EPV562" s="34"/>
      <c r="EPW562" s="34"/>
      <c r="EPX562" s="34"/>
      <c r="EPY562" s="34"/>
      <c r="EPZ562" s="34"/>
      <c r="EQA562" s="34"/>
      <c r="EQB562" s="34"/>
      <c r="EQC562" s="34"/>
      <c r="EQD562" s="34"/>
      <c r="EQE562" s="34"/>
      <c r="EQF562" s="34"/>
      <c r="EQG562" s="34"/>
      <c r="EQH562" s="34"/>
      <c r="EQI562" s="34"/>
      <c r="EQJ562" s="34"/>
      <c r="EQK562" s="34"/>
      <c r="EQL562" s="34"/>
      <c r="EQM562" s="34"/>
      <c r="EQN562" s="34"/>
      <c r="EQO562" s="34"/>
      <c r="EQP562" s="34"/>
      <c r="EQQ562" s="34"/>
      <c r="EQR562" s="34"/>
      <c r="EQS562" s="34"/>
      <c r="EQT562" s="34"/>
      <c r="EQU562" s="34"/>
      <c r="EQV562" s="34"/>
      <c r="EQW562" s="34"/>
      <c r="EQX562" s="34"/>
      <c r="EQY562" s="34"/>
      <c r="EQZ562" s="34"/>
      <c r="ERA562" s="34"/>
      <c r="ERB562" s="34"/>
      <c r="ERC562" s="34"/>
      <c r="ERD562" s="34"/>
      <c r="ERE562" s="34"/>
      <c r="ERF562" s="34"/>
      <c r="ERG562" s="34"/>
      <c r="ERH562" s="34"/>
      <c r="ERI562" s="34"/>
      <c r="ERJ562" s="34"/>
      <c r="ERK562" s="34"/>
      <c r="ERL562" s="34"/>
      <c r="ERM562" s="34"/>
      <c r="ERN562" s="34"/>
      <c r="ERO562" s="34"/>
      <c r="ERP562" s="34"/>
      <c r="ERQ562" s="34"/>
      <c r="ERR562" s="34"/>
      <c r="ERS562" s="34"/>
      <c r="ERT562" s="34"/>
      <c r="ERU562" s="34"/>
      <c r="ERV562" s="34"/>
      <c r="ERW562" s="34"/>
      <c r="ERX562" s="34"/>
      <c r="ERY562" s="34"/>
      <c r="ERZ562" s="34"/>
      <c r="ESA562" s="34"/>
      <c r="ESB562" s="34"/>
      <c r="ESC562" s="34"/>
      <c r="ESD562" s="34"/>
      <c r="ESE562" s="34"/>
      <c r="ESF562" s="34"/>
      <c r="ESG562" s="34"/>
      <c r="ESH562" s="34"/>
      <c r="ESI562" s="34"/>
      <c r="ESJ562" s="34"/>
      <c r="ESK562" s="34"/>
      <c r="ESL562" s="34"/>
      <c r="ESM562" s="34"/>
      <c r="ESN562" s="34"/>
      <c r="ESO562" s="34"/>
      <c r="ESP562" s="34"/>
      <c r="ESQ562" s="34"/>
      <c r="ESR562" s="34"/>
      <c r="ESS562" s="34"/>
      <c r="EST562" s="34"/>
      <c r="ESU562" s="34"/>
      <c r="ESV562" s="34"/>
      <c r="ESW562" s="34"/>
      <c r="ESX562" s="34"/>
      <c r="ESY562" s="34"/>
      <c r="ESZ562" s="34"/>
      <c r="ETA562" s="34"/>
      <c r="ETB562" s="34"/>
      <c r="ETC562" s="34"/>
      <c r="ETD562" s="34"/>
      <c r="ETE562" s="34"/>
      <c r="ETF562" s="34"/>
      <c r="ETG562" s="34"/>
      <c r="ETH562" s="34"/>
      <c r="ETI562" s="34"/>
      <c r="ETJ562" s="34"/>
      <c r="ETK562" s="34"/>
      <c r="ETL562" s="34"/>
      <c r="ETM562" s="34"/>
      <c r="ETN562" s="34"/>
      <c r="ETO562" s="34"/>
      <c r="ETP562" s="34"/>
      <c r="ETQ562" s="34"/>
      <c r="ETR562" s="34"/>
      <c r="ETS562" s="34"/>
      <c r="ETT562" s="34"/>
      <c r="ETU562" s="34"/>
      <c r="ETV562" s="34"/>
      <c r="ETW562" s="34"/>
      <c r="ETX562" s="34"/>
      <c r="ETY562" s="34"/>
      <c r="ETZ562" s="34"/>
      <c r="EUA562" s="34"/>
      <c r="EUB562" s="34"/>
      <c r="EUC562" s="34"/>
      <c r="EUD562" s="34"/>
      <c r="EUE562" s="34"/>
      <c r="EUF562" s="34"/>
      <c r="EUG562" s="34"/>
      <c r="EUH562" s="34"/>
      <c r="EUI562" s="34"/>
      <c r="EUJ562" s="34"/>
      <c r="EUK562" s="34"/>
      <c r="EUL562" s="34"/>
      <c r="EUM562" s="34"/>
      <c r="EUN562" s="34"/>
      <c r="EUO562" s="34"/>
      <c r="EUP562" s="34"/>
      <c r="EUQ562" s="34"/>
      <c r="EUR562" s="34"/>
      <c r="EUS562" s="34"/>
      <c r="EUT562" s="34"/>
      <c r="EUU562" s="34"/>
      <c r="EUV562" s="34"/>
      <c r="EUW562" s="34"/>
      <c r="EUX562" s="34"/>
      <c r="EUY562" s="34"/>
      <c r="EUZ562" s="34"/>
      <c r="EVA562" s="34"/>
      <c r="EVB562" s="34"/>
      <c r="EVC562" s="34"/>
      <c r="EVD562" s="34"/>
      <c r="EVE562" s="34"/>
      <c r="EVF562" s="34"/>
      <c r="EVG562" s="34"/>
      <c r="EVH562" s="34"/>
      <c r="EVI562" s="34"/>
      <c r="EVJ562" s="34"/>
      <c r="EVK562" s="34"/>
      <c r="EVL562" s="34"/>
      <c r="EVM562" s="34"/>
      <c r="EVN562" s="34"/>
      <c r="EVO562" s="34"/>
      <c r="EVP562" s="34"/>
      <c r="EVQ562" s="34"/>
      <c r="EVR562" s="34"/>
      <c r="EVS562" s="34"/>
      <c r="EVT562" s="34"/>
      <c r="EVU562" s="34"/>
      <c r="EVV562" s="34"/>
      <c r="EVW562" s="34"/>
      <c r="EVX562" s="34"/>
      <c r="EVY562" s="34"/>
      <c r="EVZ562" s="34"/>
      <c r="EWA562" s="34"/>
      <c r="EWB562" s="34"/>
      <c r="EWC562" s="34"/>
      <c r="EWD562" s="34"/>
      <c r="EWE562" s="34"/>
      <c r="EWF562" s="34"/>
      <c r="EWG562" s="34"/>
      <c r="EWH562" s="34"/>
      <c r="EWI562" s="34"/>
      <c r="EWJ562" s="34"/>
      <c r="EWK562" s="34"/>
      <c r="EWL562" s="34"/>
      <c r="EWM562" s="34"/>
      <c r="EWN562" s="34"/>
      <c r="EWO562" s="34"/>
      <c r="EWP562" s="34"/>
      <c r="EWQ562" s="34"/>
      <c r="EWR562" s="34"/>
      <c r="EWS562" s="34"/>
      <c r="EWT562" s="34"/>
      <c r="EWU562" s="34"/>
      <c r="EWV562" s="34"/>
      <c r="EWW562" s="34"/>
      <c r="EWX562" s="34"/>
      <c r="EWY562" s="34"/>
      <c r="EWZ562" s="34"/>
      <c r="EXA562" s="34"/>
      <c r="EXB562" s="34"/>
      <c r="EXC562" s="34"/>
      <c r="EXD562" s="34"/>
      <c r="EXE562" s="34"/>
      <c r="EXF562" s="34"/>
      <c r="EXG562" s="34"/>
      <c r="EXH562" s="34"/>
      <c r="EXI562" s="34"/>
      <c r="EXJ562" s="34"/>
      <c r="EXK562" s="34"/>
      <c r="EXL562" s="34"/>
      <c r="EXM562" s="34"/>
      <c r="EXN562" s="34"/>
      <c r="EXO562" s="34"/>
      <c r="EXP562" s="34"/>
      <c r="EXQ562" s="34"/>
      <c r="EXR562" s="34"/>
      <c r="EXS562" s="34"/>
      <c r="EXT562" s="34"/>
      <c r="EXU562" s="34"/>
      <c r="EXV562" s="34"/>
      <c r="EXW562" s="34"/>
      <c r="EXX562" s="34"/>
      <c r="EXY562" s="34"/>
      <c r="EXZ562" s="34"/>
      <c r="EYA562" s="34"/>
      <c r="EYB562" s="34"/>
      <c r="EYC562" s="34"/>
      <c r="EYD562" s="34"/>
      <c r="EYE562" s="34"/>
      <c r="EYF562" s="34"/>
      <c r="EYG562" s="34"/>
      <c r="EYH562" s="34"/>
      <c r="EYI562" s="34"/>
      <c r="EYJ562" s="34"/>
      <c r="EYK562" s="34"/>
      <c r="EYL562" s="34"/>
      <c r="EYM562" s="34"/>
      <c r="EYN562" s="34"/>
      <c r="EYO562" s="34"/>
      <c r="EYP562" s="34"/>
      <c r="EYQ562" s="34"/>
      <c r="EYR562" s="34"/>
      <c r="EYS562" s="34"/>
      <c r="EYT562" s="34"/>
      <c r="EYU562" s="34"/>
      <c r="EYV562" s="34"/>
      <c r="EYW562" s="34"/>
      <c r="EYX562" s="34"/>
      <c r="EYY562" s="34"/>
      <c r="EYZ562" s="34"/>
      <c r="EZA562" s="34"/>
      <c r="EZB562" s="34"/>
      <c r="EZC562" s="34"/>
      <c r="EZD562" s="34"/>
      <c r="EZE562" s="34"/>
      <c r="EZF562" s="34"/>
      <c r="EZG562" s="34"/>
      <c r="EZH562" s="34"/>
      <c r="EZI562" s="34"/>
      <c r="EZJ562" s="34"/>
      <c r="EZK562" s="34"/>
      <c r="EZL562" s="34"/>
      <c r="EZM562" s="34"/>
      <c r="EZN562" s="34"/>
      <c r="EZO562" s="34"/>
      <c r="EZP562" s="34"/>
      <c r="EZQ562" s="34"/>
      <c r="EZR562" s="34"/>
      <c r="EZS562" s="34"/>
      <c r="EZT562" s="34"/>
      <c r="EZU562" s="34"/>
      <c r="EZV562" s="34"/>
      <c r="EZW562" s="34"/>
      <c r="EZX562" s="34"/>
      <c r="EZY562" s="34"/>
      <c r="EZZ562" s="34"/>
      <c r="FAA562" s="34"/>
      <c r="FAB562" s="34"/>
      <c r="FAC562" s="34"/>
      <c r="FAD562" s="34"/>
      <c r="FAE562" s="34"/>
      <c r="FAF562" s="34"/>
      <c r="FAG562" s="34"/>
      <c r="FAH562" s="34"/>
      <c r="FAI562" s="34"/>
      <c r="FAJ562" s="34"/>
      <c r="FAK562" s="34"/>
      <c r="FAL562" s="34"/>
      <c r="FAM562" s="34"/>
      <c r="FAN562" s="34"/>
      <c r="FAO562" s="34"/>
      <c r="FAP562" s="34"/>
      <c r="FAQ562" s="34"/>
      <c r="FAR562" s="34"/>
      <c r="FAS562" s="34"/>
      <c r="FAT562" s="34"/>
      <c r="FAU562" s="34"/>
      <c r="FAV562" s="34"/>
      <c r="FAW562" s="34"/>
      <c r="FAX562" s="34"/>
      <c r="FAY562" s="34"/>
      <c r="FAZ562" s="34"/>
      <c r="FBA562" s="34"/>
      <c r="FBB562" s="34"/>
      <c r="FBC562" s="34"/>
      <c r="FBD562" s="34"/>
      <c r="FBE562" s="34"/>
      <c r="FBF562" s="34"/>
      <c r="FBG562" s="34"/>
      <c r="FBH562" s="34"/>
      <c r="FBI562" s="34"/>
      <c r="FBJ562" s="34"/>
      <c r="FBK562" s="34"/>
      <c r="FBL562" s="34"/>
      <c r="FBM562" s="34"/>
      <c r="FBN562" s="34"/>
      <c r="FBO562" s="34"/>
      <c r="FBP562" s="34"/>
      <c r="FBQ562" s="34"/>
      <c r="FBR562" s="34"/>
      <c r="FBS562" s="34"/>
      <c r="FBT562" s="34"/>
      <c r="FBU562" s="34"/>
      <c r="FBV562" s="34"/>
      <c r="FBW562" s="34"/>
      <c r="FBX562" s="34"/>
      <c r="FBY562" s="34"/>
      <c r="FBZ562" s="34"/>
      <c r="FCA562" s="34"/>
      <c r="FCB562" s="34"/>
      <c r="FCC562" s="34"/>
      <c r="FCD562" s="34"/>
      <c r="FCE562" s="34"/>
      <c r="FCF562" s="34"/>
      <c r="FCG562" s="34"/>
      <c r="FCH562" s="34"/>
      <c r="FCI562" s="34"/>
      <c r="FCJ562" s="34"/>
      <c r="FCK562" s="34"/>
      <c r="FCL562" s="34"/>
      <c r="FCM562" s="34"/>
      <c r="FCN562" s="34"/>
      <c r="FCO562" s="34"/>
      <c r="FCP562" s="34"/>
      <c r="FCQ562" s="34"/>
      <c r="FCR562" s="34"/>
      <c r="FCS562" s="34"/>
      <c r="FCT562" s="34"/>
      <c r="FCU562" s="34"/>
      <c r="FCV562" s="34"/>
      <c r="FCW562" s="34"/>
      <c r="FCX562" s="34"/>
      <c r="FCY562" s="34"/>
      <c r="FCZ562" s="34"/>
      <c r="FDA562" s="34"/>
      <c r="FDB562" s="34"/>
      <c r="FDC562" s="34"/>
      <c r="FDD562" s="34"/>
      <c r="FDE562" s="34"/>
      <c r="FDF562" s="34"/>
      <c r="FDG562" s="34"/>
      <c r="FDH562" s="34"/>
      <c r="FDI562" s="34"/>
      <c r="FDJ562" s="34"/>
      <c r="FDK562" s="34"/>
      <c r="FDL562" s="34"/>
      <c r="FDM562" s="34"/>
      <c r="FDN562" s="34"/>
      <c r="FDO562" s="34"/>
      <c r="FDP562" s="34"/>
      <c r="FDQ562" s="34"/>
      <c r="FDR562" s="34"/>
      <c r="FDS562" s="34"/>
      <c r="FDT562" s="34"/>
      <c r="FDU562" s="34"/>
      <c r="FDV562" s="34"/>
      <c r="FDW562" s="34"/>
      <c r="FDX562" s="34"/>
      <c r="FDY562" s="34"/>
      <c r="FDZ562" s="34"/>
      <c r="FEA562" s="34"/>
      <c r="FEB562" s="34"/>
      <c r="FEC562" s="34"/>
      <c r="FED562" s="34"/>
      <c r="FEE562" s="34"/>
      <c r="FEF562" s="34"/>
      <c r="FEG562" s="34"/>
      <c r="FEH562" s="34"/>
      <c r="FEI562" s="34"/>
      <c r="FEJ562" s="34"/>
      <c r="FEK562" s="34"/>
      <c r="FEL562" s="34"/>
      <c r="FEM562" s="34"/>
      <c r="FEN562" s="34"/>
      <c r="FEO562" s="34"/>
      <c r="FEP562" s="34"/>
      <c r="FEQ562" s="34"/>
      <c r="FER562" s="34"/>
      <c r="FES562" s="34"/>
      <c r="FET562" s="34"/>
      <c r="FEU562" s="34"/>
      <c r="FEV562" s="34"/>
      <c r="FEW562" s="34"/>
      <c r="FEX562" s="34"/>
      <c r="FEY562" s="34"/>
      <c r="FEZ562" s="34"/>
      <c r="FFA562" s="34"/>
      <c r="FFB562" s="34"/>
      <c r="FFC562" s="34"/>
      <c r="FFD562" s="34"/>
      <c r="FFE562" s="34"/>
      <c r="FFF562" s="34"/>
      <c r="FFG562" s="34"/>
      <c r="FFH562" s="34"/>
      <c r="FFI562" s="34"/>
      <c r="FFJ562" s="34"/>
      <c r="FFK562" s="34"/>
      <c r="FFL562" s="34"/>
      <c r="FFM562" s="34"/>
      <c r="FFN562" s="34"/>
      <c r="FFO562" s="34"/>
      <c r="FFP562" s="34"/>
      <c r="FFQ562" s="34"/>
      <c r="FFR562" s="34"/>
      <c r="FFS562" s="34"/>
      <c r="FFT562" s="34"/>
      <c r="FFU562" s="34"/>
      <c r="FFV562" s="34"/>
      <c r="FFW562" s="34"/>
      <c r="FFX562" s="34"/>
      <c r="FFY562" s="34"/>
      <c r="FFZ562" s="34"/>
      <c r="FGA562" s="34"/>
      <c r="FGB562" s="34"/>
      <c r="FGC562" s="34"/>
      <c r="FGD562" s="34"/>
      <c r="FGE562" s="34"/>
      <c r="FGF562" s="34"/>
      <c r="FGG562" s="34"/>
      <c r="FGH562" s="34"/>
      <c r="FGI562" s="34"/>
      <c r="FGJ562" s="34"/>
      <c r="FGK562" s="34"/>
      <c r="FGL562" s="34"/>
      <c r="FGM562" s="34"/>
      <c r="FGN562" s="34"/>
      <c r="FGO562" s="34"/>
      <c r="FGP562" s="34"/>
      <c r="FGQ562" s="34"/>
      <c r="FGR562" s="34"/>
      <c r="FGS562" s="34"/>
      <c r="FGT562" s="34"/>
      <c r="FGU562" s="34"/>
      <c r="FGV562" s="34"/>
      <c r="FGW562" s="34"/>
      <c r="FGX562" s="34"/>
      <c r="FGY562" s="34"/>
      <c r="FGZ562" s="34"/>
      <c r="FHA562" s="34"/>
      <c r="FHB562" s="34"/>
      <c r="FHC562" s="34"/>
      <c r="FHD562" s="34"/>
      <c r="FHE562" s="34"/>
      <c r="FHF562" s="34"/>
      <c r="FHG562" s="34"/>
      <c r="FHH562" s="34"/>
      <c r="FHI562" s="34"/>
      <c r="FHJ562" s="34"/>
      <c r="FHK562" s="34"/>
      <c r="FHL562" s="34"/>
      <c r="FHM562" s="34"/>
      <c r="FHN562" s="34"/>
      <c r="FHO562" s="34"/>
      <c r="FHP562" s="34"/>
      <c r="FHQ562" s="34"/>
      <c r="FHR562" s="34"/>
      <c r="FHS562" s="34"/>
      <c r="FHT562" s="34"/>
      <c r="FHU562" s="34"/>
      <c r="FHV562" s="34"/>
      <c r="FHW562" s="34"/>
      <c r="FHX562" s="34"/>
      <c r="FHY562" s="34"/>
      <c r="FHZ562" s="34"/>
      <c r="FIA562" s="34"/>
      <c r="FIB562" s="34"/>
      <c r="FIC562" s="34"/>
      <c r="FID562" s="34"/>
      <c r="FIE562" s="34"/>
      <c r="FIF562" s="34"/>
      <c r="FIG562" s="34"/>
      <c r="FIH562" s="34"/>
      <c r="FII562" s="34"/>
      <c r="FIJ562" s="34"/>
      <c r="FIK562" s="34"/>
      <c r="FIL562" s="34"/>
      <c r="FIM562" s="34"/>
      <c r="FIN562" s="34"/>
      <c r="FIO562" s="34"/>
      <c r="FIP562" s="34"/>
      <c r="FIQ562" s="34"/>
      <c r="FIR562" s="34"/>
      <c r="FIS562" s="34"/>
      <c r="FIT562" s="34"/>
      <c r="FIU562" s="34"/>
      <c r="FIV562" s="34"/>
      <c r="FIW562" s="34"/>
      <c r="FIX562" s="34"/>
      <c r="FIY562" s="34"/>
      <c r="FIZ562" s="34"/>
      <c r="FJA562" s="34"/>
      <c r="FJB562" s="34"/>
      <c r="FJC562" s="34"/>
      <c r="FJD562" s="34"/>
      <c r="FJE562" s="34"/>
      <c r="FJF562" s="34"/>
      <c r="FJG562" s="34"/>
      <c r="FJH562" s="34"/>
      <c r="FJI562" s="34"/>
      <c r="FJJ562" s="34"/>
      <c r="FJK562" s="34"/>
      <c r="FJL562" s="34"/>
      <c r="FJM562" s="34"/>
      <c r="FJN562" s="34"/>
      <c r="FJO562" s="34"/>
      <c r="FJP562" s="34"/>
      <c r="FJQ562" s="34"/>
      <c r="FJR562" s="34"/>
      <c r="FJS562" s="34"/>
      <c r="FJT562" s="34"/>
      <c r="FJU562" s="34"/>
      <c r="FJV562" s="34"/>
      <c r="FJW562" s="34"/>
      <c r="FJX562" s="34"/>
      <c r="FJY562" s="34"/>
      <c r="FJZ562" s="34"/>
      <c r="FKA562" s="34"/>
      <c r="FKB562" s="34"/>
      <c r="FKC562" s="34"/>
      <c r="FKD562" s="34"/>
      <c r="FKE562" s="34"/>
      <c r="FKF562" s="34"/>
      <c r="FKG562" s="34"/>
      <c r="FKH562" s="34"/>
      <c r="FKI562" s="34"/>
      <c r="FKJ562" s="34"/>
      <c r="FKK562" s="34"/>
      <c r="FKL562" s="34"/>
      <c r="FKM562" s="34"/>
      <c r="FKN562" s="34"/>
      <c r="FKO562" s="34"/>
      <c r="FKP562" s="34"/>
      <c r="FKQ562" s="34"/>
      <c r="FKR562" s="34"/>
      <c r="FKS562" s="34"/>
      <c r="FKT562" s="34"/>
      <c r="FKU562" s="34"/>
      <c r="FKV562" s="34"/>
      <c r="FKW562" s="34"/>
      <c r="FKX562" s="34"/>
      <c r="FKY562" s="34"/>
      <c r="FKZ562" s="34"/>
      <c r="FLA562" s="34"/>
      <c r="FLB562" s="34"/>
      <c r="FLC562" s="34"/>
      <c r="FLD562" s="34"/>
      <c r="FLE562" s="34"/>
      <c r="FLF562" s="34"/>
      <c r="FLG562" s="34"/>
      <c r="FLH562" s="34"/>
      <c r="FLI562" s="34"/>
      <c r="FLJ562" s="34"/>
      <c r="FLK562" s="34"/>
      <c r="FLL562" s="34"/>
      <c r="FLM562" s="34"/>
      <c r="FLN562" s="34"/>
      <c r="FLO562" s="34"/>
      <c r="FLP562" s="34"/>
      <c r="FLQ562" s="34"/>
      <c r="FLR562" s="34"/>
      <c r="FLS562" s="34"/>
      <c r="FLT562" s="34"/>
      <c r="FLU562" s="34"/>
      <c r="FLV562" s="34"/>
      <c r="FLW562" s="34"/>
      <c r="FLX562" s="34"/>
      <c r="FLY562" s="34"/>
      <c r="FLZ562" s="34"/>
      <c r="FMA562" s="34"/>
      <c r="FMB562" s="34"/>
      <c r="FMC562" s="34"/>
      <c r="FMD562" s="34"/>
      <c r="FME562" s="34"/>
      <c r="FMF562" s="34"/>
      <c r="FMG562" s="34"/>
      <c r="FMH562" s="34"/>
      <c r="FMI562" s="34"/>
      <c r="FMJ562" s="34"/>
      <c r="FMK562" s="34"/>
      <c r="FML562" s="34"/>
      <c r="FMM562" s="34"/>
      <c r="FMN562" s="34"/>
      <c r="FMO562" s="34"/>
      <c r="FMP562" s="34"/>
      <c r="FMQ562" s="34"/>
      <c r="FMR562" s="34"/>
      <c r="FMS562" s="34"/>
      <c r="FMT562" s="34"/>
      <c r="FMU562" s="34"/>
      <c r="FMV562" s="34"/>
      <c r="FMW562" s="34"/>
      <c r="FMX562" s="34"/>
      <c r="FMY562" s="34"/>
      <c r="FMZ562" s="34"/>
      <c r="FNA562" s="34"/>
      <c r="FNB562" s="34"/>
      <c r="FNC562" s="34"/>
      <c r="FND562" s="34"/>
      <c r="FNE562" s="34"/>
      <c r="FNF562" s="34"/>
      <c r="FNG562" s="34"/>
      <c r="FNH562" s="34"/>
      <c r="FNI562" s="34"/>
      <c r="FNJ562" s="34"/>
      <c r="FNK562" s="34"/>
      <c r="FNL562" s="34"/>
      <c r="FNM562" s="34"/>
      <c r="FNN562" s="34"/>
      <c r="FNO562" s="34"/>
      <c r="FNP562" s="34"/>
      <c r="FNQ562" s="34"/>
      <c r="FNR562" s="34"/>
      <c r="FNS562" s="34"/>
      <c r="FNT562" s="34"/>
      <c r="FNU562" s="34"/>
      <c r="FNV562" s="34"/>
      <c r="FNW562" s="34"/>
      <c r="FNX562" s="34"/>
      <c r="FNY562" s="34"/>
      <c r="FNZ562" s="34"/>
      <c r="FOA562" s="34"/>
      <c r="FOB562" s="34"/>
      <c r="FOC562" s="34"/>
      <c r="FOD562" s="34"/>
      <c r="FOE562" s="34"/>
      <c r="FOF562" s="34"/>
      <c r="FOG562" s="34"/>
      <c r="FOH562" s="34"/>
      <c r="FOI562" s="34"/>
      <c r="FOJ562" s="34"/>
      <c r="FOK562" s="34"/>
      <c r="FOL562" s="34"/>
      <c r="FOM562" s="34"/>
      <c r="FON562" s="34"/>
      <c r="FOO562" s="34"/>
      <c r="FOP562" s="34"/>
      <c r="FOQ562" s="34"/>
      <c r="FOR562" s="34"/>
      <c r="FOS562" s="34"/>
      <c r="FOT562" s="34"/>
      <c r="FOU562" s="34"/>
      <c r="FOV562" s="34"/>
      <c r="FOW562" s="34"/>
      <c r="FOX562" s="34"/>
      <c r="FOY562" s="34"/>
      <c r="FOZ562" s="34"/>
      <c r="FPA562" s="34"/>
      <c r="FPB562" s="34"/>
      <c r="FPC562" s="34"/>
      <c r="FPD562" s="34"/>
      <c r="FPE562" s="34"/>
      <c r="FPF562" s="34"/>
      <c r="FPG562" s="34"/>
      <c r="FPH562" s="34"/>
      <c r="FPI562" s="34"/>
      <c r="FPJ562" s="34"/>
      <c r="FPK562" s="34"/>
      <c r="FPL562" s="34"/>
      <c r="FPM562" s="34"/>
      <c r="FPN562" s="34"/>
      <c r="FPO562" s="34"/>
      <c r="FPP562" s="34"/>
      <c r="FPQ562" s="34"/>
      <c r="FPR562" s="34"/>
      <c r="FPS562" s="34"/>
      <c r="FPT562" s="34"/>
      <c r="FPU562" s="34"/>
      <c r="FPV562" s="34"/>
      <c r="FPW562" s="34"/>
      <c r="FPX562" s="34"/>
      <c r="FPY562" s="34"/>
      <c r="FPZ562" s="34"/>
      <c r="FQA562" s="34"/>
      <c r="FQB562" s="34"/>
      <c r="FQC562" s="34"/>
      <c r="FQD562" s="34"/>
      <c r="FQE562" s="34"/>
      <c r="FQF562" s="34"/>
      <c r="FQG562" s="34"/>
      <c r="FQH562" s="34"/>
      <c r="FQI562" s="34"/>
      <c r="FQJ562" s="34"/>
      <c r="FQK562" s="34"/>
      <c r="FQL562" s="34"/>
      <c r="FQM562" s="34"/>
      <c r="FQN562" s="34"/>
      <c r="FQO562" s="34"/>
      <c r="FQP562" s="34"/>
      <c r="FQQ562" s="34"/>
      <c r="FQR562" s="34"/>
      <c r="FQS562" s="34"/>
      <c r="FQT562" s="34"/>
      <c r="FQU562" s="34"/>
      <c r="FQV562" s="34"/>
      <c r="FQW562" s="34"/>
      <c r="FQX562" s="34"/>
      <c r="FQY562" s="34"/>
      <c r="FQZ562" s="34"/>
      <c r="FRA562" s="34"/>
      <c r="FRB562" s="34"/>
      <c r="FRC562" s="34"/>
      <c r="FRD562" s="34"/>
      <c r="FRE562" s="34"/>
      <c r="FRF562" s="34"/>
      <c r="FRG562" s="34"/>
      <c r="FRH562" s="34"/>
      <c r="FRI562" s="34"/>
      <c r="FRJ562" s="34"/>
      <c r="FRK562" s="34"/>
      <c r="FRL562" s="34"/>
      <c r="FRM562" s="34"/>
      <c r="FRN562" s="34"/>
      <c r="FRO562" s="34"/>
      <c r="FRP562" s="34"/>
      <c r="FRQ562" s="34"/>
      <c r="FRR562" s="34"/>
      <c r="FRS562" s="34"/>
      <c r="FRT562" s="34"/>
      <c r="FRU562" s="34"/>
      <c r="FRV562" s="34"/>
      <c r="FRW562" s="34"/>
      <c r="FRX562" s="34"/>
      <c r="FRY562" s="34"/>
      <c r="FRZ562" s="34"/>
      <c r="FSA562" s="34"/>
      <c r="FSB562" s="34"/>
      <c r="FSC562" s="34"/>
      <c r="FSD562" s="34"/>
      <c r="FSE562" s="34"/>
      <c r="FSF562" s="34"/>
      <c r="FSG562" s="34"/>
      <c r="FSH562" s="34"/>
      <c r="FSI562" s="34"/>
      <c r="FSJ562" s="34"/>
      <c r="FSK562" s="34"/>
      <c r="FSL562" s="34"/>
      <c r="FSM562" s="34"/>
      <c r="FSN562" s="34"/>
      <c r="FSO562" s="34"/>
      <c r="FSP562" s="34"/>
      <c r="FSQ562" s="34"/>
      <c r="FSR562" s="34"/>
      <c r="FSS562" s="34"/>
      <c r="FST562" s="34"/>
      <c r="FSU562" s="34"/>
      <c r="FSV562" s="34"/>
      <c r="FSW562" s="34"/>
      <c r="FSX562" s="34"/>
      <c r="FSY562" s="34"/>
      <c r="FSZ562" s="34"/>
      <c r="FTA562" s="34"/>
      <c r="FTB562" s="34"/>
      <c r="FTC562" s="34"/>
      <c r="FTD562" s="34"/>
      <c r="FTE562" s="34"/>
      <c r="FTF562" s="34"/>
      <c r="FTG562" s="34"/>
      <c r="FTH562" s="34"/>
      <c r="FTI562" s="34"/>
      <c r="FTJ562" s="34"/>
      <c r="FTK562" s="34"/>
      <c r="FTL562" s="34"/>
      <c r="FTM562" s="34"/>
      <c r="FTN562" s="34"/>
      <c r="FTO562" s="34"/>
      <c r="FTP562" s="34"/>
      <c r="FTQ562" s="34"/>
      <c r="FTR562" s="34"/>
      <c r="FTS562" s="34"/>
      <c r="FTT562" s="34"/>
      <c r="FTU562" s="34"/>
      <c r="FTV562" s="34"/>
      <c r="FTW562" s="34"/>
      <c r="FTX562" s="34"/>
      <c r="FTY562" s="34"/>
      <c r="FTZ562" s="34"/>
      <c r="FUA562" s="34"/>
      <c r="FUB562" s="34"/>
      <c r="FUC562" s="34"/>
      <c r="FUD562" s="34"/>
      <c r="FUE562" s="34"/>
      <c r="FUF562" s="34"/>
      <c r="FUG562" s="34"/>
      <c r="FUH562" s="34"/>
      <c r="FUI562" s="34"/>
      <c r="FUJ562" s="34"/>
      <c r="FUK562" s="34"/>
      <c r="FUL562" s="34"/>
      <c r="FUM562" s="34"/>
      <c r="FUN562" s="34"/>
      <c r="FUO562" s="34"/>
      <c r="FUP562" s="34"/>
      <c r="FUQ562" s="34"/>
      <c r="FUR562" s="34"/>
      <c r="FUS562" s="34"/>
      <c r="FUT562" s="34"/>
      <c r="FUU562" s="34"/>
      <c r="FUV562" s="34"/>
      <c r="FUW562" s="34"/>
      <c r="FUX562" s="34"/>
      <c r="FUY562" s="34"/>
      <c r="FUZ562" s="34"/>
      <c r="FVA562" s="34"/>
      <c r="FVB562" s="34"/>
      <c r="FVC562" s="34"/>
      <c r="FVD562" s="34"/>
      <c r="FVE562" s="34"/>
      <c r="FVF562" s="34"/>
      <c r="FVG562" s="34"/>
      <c r="FVH562" s="34"/>
      <c r="FVI562" s="34"/>
      <c r="FVJ562" s="34"/>
      <c r="FVK562" s="34"/>
      <c r="FVL562" s="34"/>
      <c r="FVM562" s="34"/>
      <c r="FVN562" s="34"/>
      <c r="FVO562" s="34"/>
      <c r="FVP562" s="34"/>
      <c r="FVQ562" s="34"/>
      <c r="FVR562" s="34"/>
      <c r="FVS562" s="34"/>
      <c r="FVT562" s="34"/>
      <c r="FVU562" s="34"/>
      <c r="FVV562" s="34"/>
      <c r="FVW562" s="34"/>
      <c r="FVX562" s="34"/>
      <c r="FVY562" s="34"/>
      <c r="FVZ562" s="34"/>
      <c r="FWA562" s="34"/>
      <c r="FWB562" s="34"/>
      <c r="FWC562" s="34"/>
      <c r="FWD562" s="34"/>
      <c r="FWE562" s="34"/>
      <c r="FWF562" s="34"/>
      <c r="FWG562" s="34"/>
      <c r="FWH562" s="34"/>
      <c r="FWI562" s="34"/>
      <c r="FWJ562" s="34"/>
      <c r="FWK562" s="34"/>
      <c r="FWL562" s="34"/>
      <c r="FWM562" s="34"/>
      <c r="FWN562" s="34"/>
      <c r="FWO562" s="34"/>
      <c r="FWP562" s="34"/>
      <c r="FWQ562" s="34"/>
      <c r="FWR562" s="34"/>
      <c r="FWS562" s="34"/>
      <c r="FWT562" s="34"/>
      <c r="FWU562" s="34"/>
      <c r="FWV562" s="34"/>
      <c r="FWW562" s="34"/>
      <c r="FWX562" s="34"/>
      <c r="FWY562" s="34"/>
      <c r="FWZ562" s="34"/>
      <c r="FXA562" s="34"/>
      <c r="FXB562" s="34"/>
      <c r="FXC562" s="34"/>
      <c r="FXD562" s="34"/>
      <c r="FXE562" s="34"/>
      <c r="FXF562" s="34"/>
      <c r="FXG562" s="34"/>
      <c r="FXH562" s="34"/>
      <c r="FXI562" s="34"/>
      <c r="FXJ562" s="34"/>
      <c r="FXK562" s="34"/>
      <c r="FXL562" s="34"/>
      <c r="FXM562" s="34"/>
      <c r="FXN562" s="34"/>
      <c r="FXO562" s="34"/>
      <c r="FXP562" s="34"/>
      <c r="FXQ562" s="34"/>
      <c r="FXR562" s="34"/>
      <c r="FXS562" s="34"/>
      <c r="FXT562" s="34"/>
      <c r="FXU562" s="34"/>
      <c r="FXV562" s="34"/>
      <c r="FXW562" s="34"/>
      <c r="FXX562" s="34"/>
      <c r="FXY562" s="34"/>
      <c r="FXZ562" s="34"/>
      <c r="FYA562" s="34"/>
      <c r="FYB562" s="34"/>
      <c r="FYC562" s="34"/>
      <c r="FYD562" s="34"/>
      <c r="FYE562" s="34"/>
      <c r="FYF562" s="34"/>
      <c r="FYG562" s="34"/>
      <c r="FYH562" s="34"/>
      <c r="FYI562" s="34"/>
      <c r="FYJ562" s="34"/>
      <c r="FYK562" s="34"/>
      <c r="FYL562" s="34"/>
      <c r="FYM562" s="34"/>
      <c r="FYN562" s="34"/>
      <c r="FYO562" s="34"/>
      <c r="FYP562" s="34"/>
      <c r="FYQ562" s="34"/>
      <c r="FYR562" s="34"/>
      <c r="FYS562" s="34"/>
      <c r="FYT562" s="34"/>
      <c r="FYU562" s="34"/>
      <c r="FYV562" s="34"/>
      <c r="FYW562" s="34"/>
      <c r="FYX562" s="34"/>
      <c r="FYY562" s="34"/>
      <c r="FYZ562" s="34"/>
      <c r="FZA562" s="34"/>
      <c r="FZB562" s="34"/>
      <c r="FZC562" s="34"/>
      <c r="FZD562" s="34"/>
      <c r="FZE562" s="34"/>
      <c r="FZF562" s="34"/>
      <c r="FZG562" s="34"/>
      <c r="FZH562" s="34"/>
      <c r="FZI562" s="34"/>
      <c r="FZJ562" s="34"/>
      <c r="FZK562" s="34"/>
      <c r="FZL562" s="34"/>
      <c r="FZM562" s="34"/>
      <c r="FZN562" s="34"/>
      <c r="FZO562" s="34"/>
      <c r="FZP562" s="34"/>
      <c r="FZQ562" s="34"/>
      <c r="FZR562" s="34"/>
      <c r="FZS562" s="34"/>
      <c r="FZT562" s="34"/>
      <c r="FZU562" s="34"/>
      <c r="FZV562" s="34"/>
      <c r="FZW562" s="34"/>
      <c r="FZX562" s="34"/>
      <c r="FZY562" s="34"/>
      <c r="FZZ562" s="34"/>
      <c r="GAA562" s="34"/>
      <c r="GAB562" s="34"/>
      <c r="GAC562" s="34"/>
      <c r="GAD562" s="34"/>
      <c r="GAE562" s="34"/>
      <c r="GAF562" s="34"/>
      <c r="GAG562" s="34"/>
      <c r="GAH562" s="34"/>
      <c r="GAI562" s="34"/>
      <c r="GAJ562" s="34"/>
      <c r="GAK562" s="34"/>
      <c r="GAL562" s="34"/>
      <c r="GAM562" s="34"/>
      <c r="GAN562" s="34"/>
      <c r="GAO562" s="34"/>
      <c r="GAP562" s="34"/>
      <c r="GAQ562" s="34"/>
      <c r="GAR562" s="34"/>
      <c r="GAS562" s="34"/>
      <c r="GAT562" s="34"/>
      <c r="GAU562" s="34"/>
      <c r="GAV562" s="34"/>
      <c r="GAW562" s="34"/>
      <c r="GAX562" s="34"/>
      <c r="GAY562" s="34"/>
      <c r="GAZ562" s="34"/>
      <c r="GBA562" s="34"/>
      <c r="GBB562" s="34"/>
      <c r="GBC562" s="34"/>
      <c r="GBD562" s="34"/>
      <c r="GBE562" s="34"/>
      <c r="GBF562" s="34"/>
      <c r="GBG562" s="34"/>
      <c r="GBH562" s="34"/>
      <c r="GBI562" s="34"/>
      <c r="GBJ562" s="34"/>
      <c r="GBK562" s="34"/>
      <c r="GBL562" s="34"/>
      <c r="GBM562" s="34"/>
      <c r="GBN562" s="34"/>
      <c r="GBO562" s="34"/>
      <c r="GBP562" s="34"/>
      <c r="GBQ562" s="34"/>
      <c r="GBR562" s="34"/>
      <c r="GBS562" s="34"/>
      <c r="GBT562" s="34"/>
      <c r="GBU562" s="34"/>
      <c r="GBV562" s="34"/>
      <c r="GBW562" s="34"/>
      <c r="GBX562" s="34"/>
      <c r="GBY562" s="34"/>
      <c r="GBZ562" s="34"/>
      <c r="GCA562" s="34"/>
      <c r="GCB562" s="34"/>
      <c r="GCC562" s="34"/>
      <c r="GCD562" s="34"/>
      <c r="GCE562" s="34"/>
      <c r="GCF562" s="34"/>
      <c r="GCG562" s="34"/>
      <c r="GCH562" s="34"/>
      <c r="GCI562" s="34"/>
      <c r="GCJ562" s="34"/>
      <c r="GCK562" s="34"/>
      <c r="GCL562" s="34"/>
      <c r="GCM562" s="34"/>
      <c r="GCN562" s="34"/>
      <c r="GCO562" s="34"/>
      <c r="GCP562" s="34"/>
      <c r="GCQ562" s="34"/>
      <c r="GCR562" s="34"/>
      <c r="GCS562" s="34"/>
      <c r="GCT562" s="34"/>
      <c r="GCU562" s="34"/>
      <c r="GCV562" s="34"/>
      <c r="GCW562" s="34"/>
      <c r="GCX562" s="34"/>
      <c r="GCY562" s="34"/>
      <c r="GCZ562" s="34"/>
      <c r="GDA562" s="34"/>
      <c r="GDB562" s="34"/>
      <c r="GDC562" s="34"/>
      <c r="GDD562" s="34"/>
      <c r="GDE562" s="34"/>
      <c r="GDF562" s="34"/>
      <c r="GDG562" s="34"/>
      <c r="GDH562" s="34"/>
      <c r="GDI562" s="34"/>
      <c r="GDJ562" s="34"/>
      <c r="GDK562" s="34"/>
      <c r="GDL562" s="34"/>
      <c r="GDM562" s="34"/>
      <c r="GDN562" s="34"/>
      <c r="GDO562" s="34"/>
      <c r="GDP562" s="34"/>
      <c r="GDQ562" s="34"/>
      <c r="GDR562" s="34"/>
      <c r="GDS562" s="34"/>
      <c r="GDT562" s="34"/>
      <c r="GDU562" s="34"/>
      <c r="GDV562" s="34"/>
      <c r="GDW562" s="34"/>
      <c r="GDX562" s="34"/>
      <c r="GDY562" s="34"/>
      <c r="GDZ562" s="34"/>
      <c r="GEA562" s="34"/>
      <c r="GEB562" s="34"/>
      <c r="GEC562" s="34"/>
      <c r="GED562" s="34"/>
      <c r="GEE562" s="34"/>
      <c r="GEF562" s="34"/>
      <c r="GEG562" s="34"/>
      <c r="GEH562" s="34"/>
      <c r="GEI562" s="34"/>
      <c r="GEJ562" s="34"/>
      <c r="GEK562" s="34"/>
      <c r="GEL562" s="34"/>
      <c r="GEM562" s="34"/>
      <c r="GEN562" s="34"/>
      <c r="GEO562" s="34"/>
      <c r="GEP562" s="34"/>
      <c r="GEQ562" s="34"/>
      <c r="GER562" s="34"/>
      <c r="GES562" s="34"/>
      <c r="GET562" s="34"/>
      <c r="GEU562" s="34"/>
      <c r="GEV562" s="34"/>
      <c r="GEW562" s="34"/>
      <c r="GEX562" s="34"/>
      <c r="GEY562" s="34"/>
      <c r="GEZ562" s="34"/>
      <c r="GFA562" s="34"/>
      <c r="GFB562" s="34"/>
      <c r="GFC562" s="34"/>
      <c r="GFD562" s="34"/>
      <c r="GFE562" s="34"/>
      <c r="GFF562" s="34"/>
      <c r="GFG562" s="34"/>
      <c r="GFH562" s="34"/>
      <c r="GFI562" s="34"/>
      <c r="GFJ562" s="34"/>
      <c r="GFK562" s="34"/>
      <c r="GFL562" s="34"/>
      <c r="GFM562" s="34"/>
      <c r="GFN562" s="34"/>
      <c r="GFO562" s="34"/>
      <c r="GFP562" s="34"/>
      <c r="GFQ562" s="34"/>
      <c r="GFR562" s="34"/>
      <c r="GFS562" s="34"/>
      <c r="GFT562" s="34"/>
      <c r="GFU562" s="34"/>
      <c r="GFV562" s="34"/>
      <c r="GFW562" s="34"/>
      <c r="GFX562" s="34"/>
      <c r="GFY562" s="34"/>
      <c r="GFZ562" s="34"/>
      <c r="GGA562" s="34"/>
      <c r="GGB562" s="34"/>
      <c r="GGC562" s="34"/>
      <c r="GGD562" s="34"/>
      <c r="GGE562" s="34"/>
      <c r="GGF562" s="34"/>
      <c r="GGG562" s="34"/>
      <c r="GGH562" s="34"/>
      <c r="GGI562" s="34"/>
      <c r="GGJ562" s="34"/>
      <c r="GGK562" s="34"/>
      <c r="GGL562" s="34"/>
      <c r="GGM562" s="34"/>
      <c r="GGN562" s="34"/>
      <c r="GGO562" s="34"/>
      <c r="GGP562" s="34"/>
      <c r="GGQ562" s="34"/>
      <c r="GGR562" s="34"/>
      <c r="GGS562" s="34"/>
      <c r="GGT562" s="34"/>
      <c r="GGU562" s="34"/>
      <c r="GGV562" s="34"/>
      <c r="GGW562" s="34"/>
      <c r="GGX562" s="34"/>
      <c r="GGY562" s="34"/>
      <c r="GGZ562" s="34"/>
      <c r="GHA562" s="34"/>
      <c r="GHB562" s="34"/>
      <c r="GHC562" s="34"/>
      <c r="GHD562" s="34"/>
      <c r="GHE562" s="34"/>
      <c r="GHF562" s="34"/>
      <c r="GHG562" s="34"/>
      <c r="GHH562" s="34"/>
      <c r="GHI562" s="34"/>
      <c r="GHJ562" s="34"/>
      <c r="GHK562" s="34"/>
      <c r="GHL562" s="34"/>
      <c r="GHM562" s="34"/>
      <c r="GHN562" s="34"/>
      <c r="GHO562" s="34"/>
      <c r="GHP562" s="34"/>
      <c r="GHQ562" s="34"/>
      <c r="GHR562" s="34"/>
      <c r="GHS562" s="34"/>
      <c r="GHT562" s="34"/>
      <c r="GHU562" s="34"/>
      <c r="GHV562" s="34"/>
      <c r="GHW562" s="34"/>
      <c r="GHX562" s="34"/>
      <c r="GHY562" s="34"/>
      <c r="GHZ562" s="34"/>
      <c r="GIA562" s="34"/>
      <c r="GIB562" s="34"/>
      <c r="GIC562" s="34"/>
      <c r="GID562" s="34"/>
      <c r="GIE562" s="34"/>
      <c r="GIF562" s="34"/>
      <c r="GIG562" s="34"/>
      <c r="GIH562" s="34"/>
      <c r="GII562" s="34"/>
      <c r="GIJ562" s="34"/>
      <c r="GIK562" s="34"/>
      <c r="GIL562" s="34"/>
      <c r="GIM562" s="34"/>
      <c r="GIN562" s="34"/>
      <c r="GIO562" s="34"/>
      <c r="GIP562" s="34"/>
      <c r="GIQ562" s="34"/>
      <c r="GIR562" s="34"/>
      <c r="GIS562" s="34"/>
      <c r="GIT562" s="34"/>
      <c r="GIU562" s="34"/>
      <c r="GIV562" s="34"/>
      <c r="GIW562" s="34"/>
      <c r="GIX562" s="34"/>
      <c r="GIY562" s="34"/>
      <c r="GIZ562" s="34"/>
      <c r="GJA562" s="34"/>
      <c r="GJB562" s="34"/>
      <c r="GJC562" s="34"/>
      <c r="GJD562" s="34"/>
      <c r="GJE562" s="34"/>
      <c r="GJF562" s="34"/>
      <c r="GJG562" s="34"/>
      <c r="GJH562" s="34"/>
      <c r="GJI562" s="34"/>
      <c r="GJJ562" s="34"/>
      <c r="GJK562" s="34"/>
      <c r="GJL562" s="34"/>
      <c r="GJM562" s="34"/>
      <c r="GJN562" s="34"/>
      <c r="GJO562" s="34"/>
      <c r="GJP562" s="34"/>
      <c r="GJQ562" s="34"/>
      <c r="GJR562" s="34"/>
      <c r="GJS562" s="34"/>
      <c r="GJT562" s="34"/>
      <c r="GJU562" s="34"/>
      <c r="GJV562" s="34"/>
      <c r="GJW562" s="34"/>
      <c r="GJX562" s="34"/>
      <c r="GJY562" s="34"/>
      <c r="GJZ562" s="34"/>
      <c r="GKA562" s="34"/>
      <c r="GKB562" s="34"/>
      <c r="GKC562" s="34"/>
      <c r="GKD562" s="34"/>
      <c r="GKE562" s="34"/>
      <c r="GKF562" s="34"/>
      <c r="GKG562" s="34"/>
      <c r="GKH562" s="34"/>
      <c r="GKI562" s="34"/>
      <c r="GKJ562" s="34"/>
      <c r="GKK562" s="34"/>
      <c r="GKL562" s="34"/>
      <c r="GKM562" s="34"/>
      <c r="GKN562" s="34"/>
      <c r="GKO562" s="34"/>
      <c r="GKP562" s="34"/>
      <c r="GKQ562" s="34"/>
      <c r="GKR562" s="34"/>
      <c r="GKS562" s="34"/>
      <c r="GKT562" s="34"/>
      <c r="GKU562" s="34"/>
      <c r="GKV562" s="34"/>
      <c r="GKW562" s="34"/>
      <c r="GKX562" s="34"/>
      <c r="GKY562" s="34"/>
      <c r="GKZ562" s="34"/>
      <c r="GLA562" s="34"/>
      <c r="GLB562" s="34"/>
      <c r="GLC562" s="34"/>
      <c r="GLD562" s="34"/>
      <c r="GLE562" s="34"/>
      <c r="GLF562" s="34"/>
      <c r="GLG562" s="34"/>
      <c r="GLH562" s="34"/>
      <c r="GLI562" s="34"/>
      <c r="GLJ562" s="34"/>
      <c r="GLK562" s="34"/>
      <c r="GLL562" s="34"/>
      <c r="GLM562" s="34"/>
      <c r="GLN562" s="34"/>
      <c r="GLO562" s="34"/>
      <c r="GLP562" s="34"/>
      <c r="GLQ562" s="34"/>
      <c r="GLR562" s="34"/>
      <c r="GLS562" s="34"/>
      <c r="GLT562" s="34"/>
      <c r="GLU562" s="34"/>
      <c r="GLV562" s="34"/>
      <c r="GLW562" s="34"/>
      <c r="GLX562" s="34"/>
      <c r="GLY562" s="34"/>
      <c r="GLZ562" s="34"/>
      <c r="GMA562" s="34"/>
      <c r="GMB562" s="34"/>
      <c r="GMC562" s="34"/>
      <c r="GMD562" s="34"/>
      <c r="GME562" s="34"/>
      <c r="GMF562" s="34"/>
      <c r="GMG562" s="34"/>
      <c r="GMH562" s="34"/>
      <c r="GMI562" s="34"/>
      <c r="GMJ562" s="34"/>
      <c r="GMK562" s="34"/>
      <c r="GML562" s="34"/>
      <c r="GMM562" s="34"/>
      <c r="GMN562" s="34"/>
      <c r="GMO562" s="34"/>
      <c r="GMP562" s="34"/>
      <c r="GMQ562" s="34"/>
      <c r="GMR562" s="34"/>
      <c r="GMS562" s="34"/>
      <c r="GMT562" s="34"/>
      <c r="GMU562" s="34"/>
      <c r="GMV562" s="34"/>
      <c r="GMW562" s="34"/>
      <c r="GMX562" s="34"/>
      <c r="GMY562" s="34"/>
      <c r="GMZ562" s="34"/>
      <c r="GNA562" s="34"/>
      <c r="GNB562" s="34"/>
      <c r="GNC562" s="34"/>
      <c r="GND562" s="34"/>
      <c r="GNE562" s="34"/>
      <c r="GNF562" s="34"/>
      <c r="GNG562" s="34"/>
      <c r="GNH562" s="34"/>
      <c r="GNI562" s="34"/>
      <c r="GNJ562" s="34"/>
      <c r="GNK562" s="34"/>
      <c r="GNL562" s="34"/>
      <c r="GNM562" s="34"/>
      <c r="GNN562" s="34"/>
      <c r="GNO562" s="34"/>
      <c r="GNP562" s="34"/>
      <c r="GNQ562" s="34"/>
      <c r="GNR562" s="34"/>
      <c r="GNS562" s="34"/>
      <c r="GNT562" s="34"/>
      <c r="GNU562" s="34"/>
      <c r="GNV562" s="34"/>
      <c r="GNW562" s="34"/>
      <c r="GNX562" s="34"/>
      <c r="GNY562" s="34"/>
      <c r="GNZ562" s="34"/>
      <c r="GOA562" s="34"/>
      <c r="GOB562" s="34"/>
      <c r="GOC562" s="34"/>
      <c r="GOD562" s="34"/>
      <c r="GOE562" s="34"/>
      <c r="GOF562" s="34"/>
      <c r="GOG562" s="34"/>
      <c r="GOH562" s="34"/>
      <c r="GOI562" s="34"/>
      <c r="GOJ562" s="34"/>
      <c r="GOK562" s="34"/>
      <c r="GOL562" s="34"/>
      <c r="GOM562" s="34"/>
      <c r="GON562" s="34"/>
      <c r="GOO562" s="34"/>
      <c r="GOP562" s="34"/>
      <c r="GOQ562" s="34"/>
      <c r="GOR562" s="34"/>
      <c r="GOS562" s="34"/>
      <c r="GOT562" s="34"/>
      <c r="GOU562" s="34"/>
      <c r="GOV562" s="34"/>
      <c r="GOW562" s="34"/>
      <c r="GOX562" s="34"/>
      <c r="GOY562" s="34"/>
      <c r="GOZ562" s="34"/>
      <c r="GPA562" s="34"/>
      <c r="GPB562" s="34"/>
      <c r="GPC562" s="34"/>
      <c r="GPD562" s="34"/>
      <c r="GPE562" s="34"/>
      <c r="GPF562" s="34"/>
      <c r="GPG562" s="34"/>
      <c r="GPH562" s="34"/>
      <c r="GPI562" s="34"/>
      <c r="GPJ562" s="34"/>
      <c r="GPK562" s="34"/>
      <c r="GPL562" s="34"/>
      <c r="GPM562" s="34"/>
      <c r="GPN562" s="34"/>
      <c r="GPO562" s="34"/>
      <c r="GPP562" s="34"/>
      <c r="GPQ562" s="34"/>
      <c r="GPR562" s="34"/>
      <c r="GPS562" s="34"/>
      <c r="GPT562" s="34"/>
      <c r="GPU562" s="34"/>
      <c r="GPV562" s="34"/>
      <c r="GPW562" s="34"/>
      <c r="GPX562" s="34"/>
      <c r="GPY562" s="34"/>
      <c r="GPZ562" s="34"/>
      <c r="GQA562" s="34"/>
      <c r="GQB562" s="34"/>
      <c r="GQC562" s="34"/>
      <c r="GQD562" s="34"/>
      <c r="GQE562" s="34"/>
      <c r="GQF562" s="34"/>
      <c r="GQG562" s="34"/>
      <c r="GQH562" s="34"/>
      <c r="GQI562" s="34"/>
      <c r="GQJ562" s="34"/>
      <c r="GQK562" s="34"/>
      <c r="GQL562" s="34"/>
      <c r="GQM562" s="34"/>
      <c r="GQN562" s="34"/>
      <c r="GQO562" s="34"/>
      <c r="GQP562" s="34"/>
      <c r="GQQ562" s="34"/>
      <c r="GQR562" s="34"/>
      <c r="GQS562" s="34"/>
      <c r="GQT562" s="34"/>
      <c r="GQU562" s="34"/>
      <c r="GQV562" s="34"/>
      <c r="GQW562" s="34"/>
      <c r="GQX562" s="34"/>
      <c r="GQY562" s="34"/>
      <c r="GQZ562" s="34"/>
      <c r="GRA562" s="34"/>
      <c r="GRB562" s="34"/>
      <c r="GRC562" s="34"/>
      <c r="GRD562" s="34"/>
      <c r="GRE562" s="34"/>
      <c r="GRF562" s="34"/>
      <c r="GRG562" s="34"/>
      <c r="GRH562" s="34"/>
      <c r="GRI562" s="34"/>
      <c r="GRJ562" s="34"/>
      <c r="GRK562" s="34"/>
      <c r="GRL562" s="34"/>
      <c r="GRM562" s="34"/>
      <c r="GRN562" s="34"/>
      <c r="GRO562" s="34"/>
      <c r="GRP562" s="34"/>
      <c r="GRQ562" s="34"/>
      <c r="GRR562" s="34"/>
      <c r="GRS562" s="34"/>
      <c r="GRT562" s="34"/>
      <c r="GRU562" s="34"/>
      <c r="GRV562" s="34"/>
      <c r="GRW562" s="34"/>
      <c r="GRX562" s="34"/>
      <c r="GRY562" s="34"/>
      <c r="GRZ562" s="34"/>
      <c r="GSA562" s="34"/>
      <c r="GSB562" s="34"/>
      <c r="GSC562" s="34"/>
      <c r="GSD562" s="34"/>
      <c r="GSE562" s="34"/>
      <c r="GSF562" s="34"/>
      <c r="GSG562" s="34"/>
      <c r="GSH562" s="34"/>
      <c r="GSI562" s="34"/>
      <c r="GSJ562" s="34"/>
      <c r="GSK562" s="34"/>
      <c r="GSL562" s="34"/>
      <c r="GSM562" s="34"/>
      <c r="GSN562" s="34"/>
      <c r="GSO562" s="34"/>
      <c r="GSP562" s="34"/>
      <c r="GSQ562" s="34"/>
      <c r="GSR562" s="34"/>
      <c r="GSS562" s="34"/>
      <c r="GST562" s="34"/>
      <c r="GSU562" s="34"/>
      <c r="GSV562" s="34"/>
      <c r="GSW562" s="34"/>
      <c r="GSX562" s="34"/>
      <c r="GSY562" s="34"/>
      <c r="GSZ562" s="34"/>
      <c r="GTA562" s="34"/>
      <c r="GTB562" s="34"/>
      <c r="GTC562" s="34"/>
      <c r="GTD562" s="34"/>
      <c r="GTE562" s="34"/>
      <c r="GTF562" s="34"/>
      <c r="GTG562" s="34"/>
      <c r="GTH562" s="34"/>
      <c r="GTI562" s="34"/>
      <c r="GTJ562" s="34"/>
      <c r="GTK562" s="34"/>
      <c r="GTL562" s="34"/>
      <c r="GTM562" s="34"/>
      <c r="GTN562" s="34"/>
      <c r="GTO562" s="34"/>
      <c r="GTP562" s="34"/>
      <c r="GTQ562" s="34"/>
      <c r="GTR562" s="34"/>
      <c r="GTS562" s="34"/>
      <c r="GTT562" s="34"/>
      <c r="GTU562" s="34"/>
      <c r="GTV562" s="34"/>
      <c r="GTW562" s="34"/>
      <c r="GTX562" s="34"/>
      <c r="GTY562" s="34"/>
      <c r="GTZ562" s="34"/>
      <c r="GUA562" s="34"/>
      <c r="GUB562" s="34"/>
      <c r="GUC562" s="34"/>
      <c r="GUD562" s="34"/>
      <c r="GUE562" s="34"/>
      <c r="GUF562" s="34"/>
      <c r="GUG562" s="34"/>
      <c r="GUH562" s="34"/>
      <c r="GUI562" s="34"/>
      <c r="GUJ562" s="34"/>
      <c r="GUK562" s="34"/>
      <c r="GUL562" s="34"/>
      <c r="GUM562" s="34"/>
      <c r="GUN562" s="34"/>
      <c r="GUO562" s="34"/>
      <c r="GUP562" s="34"/>
      <c r="GUQ562" s="34"/>
      <c r="GUR562" s="34"/>
      <c r="GUS562" s="34"/>
      <c r="GUT562" s="34"/>
      <c r="GUU562" s="34"/>
      <c r="GUV562" s="34"/>
      <c r="GUW562" s="34"/>
      <c r="GUX562" s="34"/>
      <c r="GUY562" s="34"/>
      <c r="GUZ562" s="34"/>
      <c r="GVA562" s="34"/>
      <c r="GVB562" s="34"/>
      <c r="GVC562" s="34"/>
      <c r="GVD562" s="34"/>
      <c r="GVE562" s="34"/>
      <c r="GVF562" s="34"/>
      <c r="GVG562" s="34"/>
      <c r="GVH562" s="34"/>
      <c r="GVI562" s="34"/>
      <c r="GVJ562" s="34"/>
      <c r="GVK562" s="34"/>
      <c r="GVL562" s="34"/>
      <c r="GVM562" s="34"/>
      <c r="GVN562" s="34"/>
      <c r="GVO562" s="34"/>
      <c r="GVP562" s="34"/>
      <c r="GVQ562" s="34"/>
      <c r="GVR562" s="34"/>
      <c r="GVS562" s="34"/>
      <c r="GVT562" s="34"/>
      <c r="GVU562" s="34"/>
      <c r="GVV562" s="34"/>
      <c r="GVW562" s="34"/>
      <c r="GVX562" s="34"/>
      <c r="GVY562" s="34"/>
      <c r="GVZ562" s="34"/>
      <c r="GWA562" s="34"/>
      <c r="GWB562" s="34"/>
      <c r="GWC562" s="34"/>
      <c r="GWD562" s="34"/>
      <c r="GWE562" s="34"/>
      <c r="GWF562" s="34"/>
      <c r="GWG562" s="34"/>
      <c r="GWH562" s="34"/>
      <c r="GWI562" s="34"/>
      <c r="GWJ562" s="34"/>
      <c r="GWK562" s="34"/>
      <c r="GWL562" s="34"/>
      <c r="GWM562" s="34"/>
      <c r="GWN562" s="34"/>
      <c r="GWO562" s="34"/>
      <c r="GWP562" s="34"/>
      <c r="GWQ562" s="34"/>
      <c r="GWR562" s="34"/>
      <c r="GWS562" s="34"/>
      <c r="GWT562" s="34"/>
      <c r="GWU562" s="34"/>
      <c r="GWV562" s="34"/>
      <c r="GWW562" s="34"/>
      <c r="GWX562" s="34"/>
      <c r="GWY562" s="34"/>
      <c r="GWZ562" s="34"/>
      <c r="GXA562" s="34"/>
      <c r="GXB562" s="34"/>
      <c r="GXC562" s="34"/>
      <c r="GXD562" s="34"/>
      <c r="GXE562" s="34"/>
      <c r="GXF562" s="34"/>
      <c r="GXG562" s="34"/>
      <c r="GXH562" s="34"/>
      <c r="GXI562" s="34"/>
      <c r="GXJ562" s="34"/>
      <c r="GXK562" s="34"/>
      <c r="GXL562" s="34"/>
      <c r="GXM562" s="34"/>
      <c r="GXN562" s="34"/>
      <c r="GXO562" s="34"/>
      <c r="GXP562" s="34"/>
      <c r="GXQ562" s="34"/>
      <c r="GXR562" s="34"/>
      <c r="GXS562" s="34"/>
      <c r="GXT562" s="34"/>
      <c r="GXU562" s="34"/>
      <c r="GXV562" s="34"/>
      <c r="GXW562" s="34"/>
      <c r="GXX562" s="34"/>
      <c r="GXY562" s="34"/>
      <c r="GXZ562" s="34"/>
      <c r="GYA562" s="34"/>
      <c r="GYB562" s="34"/>
      <c r="GYC562" s="34"/>
      <c r="GYD562" s="34"/>
      <c r="GYE562" s="34"/>
      <c r="GYF562" s="34"/>
      <c r="GYG562" s="34"/>
      <c r="GYH562" s="34"/>
      <c r="GYI562" s="34"/>
      <c r="GYJ562" s="34"/>
      <c r="GYK562" s="34"/>
      <c r="GYL562" s="34"/>
      <c r="GYM562" s="34"/>
      <c r="GYN562" s="34"/>
      <c r="GYO562" s="34"/>
      <c r="GYP562" s="34"/>
      <c r="GYQ562" s="34"/>
      <c r="GYR562" s="34"/>
      <c r="GYS562" s="34"/>
      <c r="GYT562" s="34"/>
      <c r="GYU562" s="34"/>
      <c r="GYV562" s="34"/>
      <c r="GYW562" s="34"/>
      <c r="GYX562" s="34"/>
      <c r="GYY562" s="34"/>
      <c r="GYZ562" s="34"/>
      <c r="GZA562" s="34"/>
      <c r="GZB562" s="34"/>
      <c r="GZC562" s="34"/>
      <c r="GZD562" s="34"/>
      <c r="GZE562" s="34"/>
      <c r="GZF562" s="34"/>
      <c r="GZG562" s="34"/>
      <c r="GZH562" s="34"/>
      <c r="GZI562" s="34"/>
      <c r="GZJ562" s="34"/>
      <c r="GZK562" s="34"/>
      <c r="GZL562" s="34"/>
      <c r="GZM562" s="34"/>
      <c r="GZN562" s="34"/>
      <c r="GZO562" s="34"/>
      <c r="GZP562" s="34"/>
      <c r="GZQ562" s="34"/>
      <c r="GZR562" s="34"/>
      <c r="GZS562" s="34"/>
      <c r="GZT562" s="34"/>
      <c r="GZU562" s="34"/>
      <c r="GZV562" s="34"/>
      <c r="GZW562" s="34"/>
      <c r="GZX562" s="34"/>
      <c r="GZY562" s="34"/>
      <c r="GZZ562" s="34"/>
      <c r="HAA562" s="34"/>
      <c r="HAB562" s="34"/>
      <c r="HAC562" s="34"/>
      <c r="HAD562" s="34"/>
      <c r="HAE562" s="34"/>
      <c r="HAF562" s="34"/>
      <c r="HAG562" s="34"/>
      <c r="HAH562" s="34"/>
      <c r="HAI562" s="34"/>
      <c r="HAJ562" s="34"/>
      <c r="HAK562" s="34"/>
      <c r="HAL562" s="34"/>
      <c r="HAM562" s="34"/>
      <c r="HAN562" s="34"/>
      <c r="HAO562" s="34"/>
      <c r="HAP562" s="34"/>
      <c r="HAQ562" s="34"/>
      <c r="HAR562" s="34"/>
      <c r="HAS562" s="34"/>
      <c r="HAT562" s="34"/>
      <c r="HAU562" s="34"/>
      <c r="HAV562" s="34"/>
      <c r="HAW562" s="34"/>
      <c r="HAX562" s="34"/>
      <c r="HAY562" s="34"/>
      <c r="HAZ562" s="34"/>
      <c r="HBA562" s="34"/>
      <c r="HBB562" s="34"/>
      <c r="HBC562" s="34"/>
      <c r="HBD562" s="34"/>
      <c r="HBE562" s="34"/>
      <c r="HBF562" s="34"/>
      <c r="HBG562" s="34"/>
      <c r="HBH562" s="34"/>
      <c r="HBI562" s="34"/>
      <c r="HBJ562" s="34"/>
      <c r="HBK562" s="34"/>
      <c r="HBL562" s="34"/>
      <c r="HBM562" s="34"/>
      <c r="HBN562" s="34"/>
      <c r="HBO562" s="34"/>
      <c r="HBP562" s="34"/>
      <c r="HBQ562" s="34"/>
      <c r="HBR562" s="34"/>
      <c r="HBS562" s="34"/>
      <c r="HBT562" s="34"/>
      <c r="HBU562" s="34"/>
      <c r="HBV562" s="34"/>
      <c r="HBW562" s="34"/>
      <c r="HBX562" s="34"/>
      <c r="HBY562" s="34"/>
      <c r="HBZ562" s="34"/>
      <c r="HCA562" s="34"/>
      <c r="HCB562" s="34"/>
      <c r="HCC562" s="34"/>
      <c r="HCD562" s="34"/>
      <c r="HCE562" s="34"/>
      <c r="HCF562" s="34"/>
      <c r="HCG562" s="34"/>
      <c r="HCH562" s="34"/>
      <c r="HCI562" s="34"/>
      <c r="HCJ562" s="34"/>
      <c r="HCK562" s="34"/>
      <c r="HCL562" s="34"/>
      <c r="HCM562" s="34"/>
      <c r="HCN562" s="34"/>
      <c r="HCO562" s="34"/>
      <c r="HCP562" s="34"/>
      <c r="HCQ562" s="34"/>
      <c r="HCR562" s="34"/>
      <c r="HCS562" s="34"/>
      <c r="HCT562" s="34"/>
      <c r="HCU562" s="34"/>
      <c r="HCV562" s="34"/>
      <c r="HCW562" s="34"/>
      <c r="HCX562" s="34"/>
      <c r="HCY562" s="34"/>
      <c r="HCZ562" s="34"/>
      <c r="HDA562" s="34"/>
      <c r="HDB562" s="34"/>
      <c r="HDC562" s="34"/>
      <c r="HDD562" s="34"/>
      <c r="HDE562" s="34"/>
      <c r="HDF562" s="34"/>
      <c r="HDG562" s="34"/>
      <c r="HDH562" s="34"/>
      <c r="HDI562" s="34"/>
      <c r="HDJ562" s="34"/>
      <c r="HDK562" s="34"/>
      <c r="HDL562" s="34"/>
      <c r="HDM562" s="34"/>
      <c r="HDN562" s="34"/>
      <c r="HDO562" s="34"/>
      <c r="HDP562" s="34"/>
      <c r="HDQ562" s="34"/>
      <c r="HDR562" s="34"/>
      <c r="HDS562" s="34"/>
      <c r="HDT562" s="34"/>
      <c r="HDU562" s="34"/>
      <c r="HDV562" s="34"/>
      <c r="HDW562" s="34"/>
      <c r="HDX562" s="34"/>
      <c r="HDY562" s="34"/>
      <c r="HDZ562" s="34"/>
      <c r="HEA562" s="34"/>
      <c r="HEB562" s="34"/>
      <c r="HEC562" s="34"/>
      <c r="HED562" s="34"/>
      <c r="HEE562" s="34"/>
      <c r="HEF562" s="34"/>
      <c r="HEG562" s="34"/>
      <c r="HEH562" s="34"/>
      <c r="HEI562" s="34"/>
      <c r="HEJ562" s="34"/>
      <c r="HEK562" s="34"/>
      <c r="HEL562" s="34"/>
      <c r="HEM562" s="34"/>
      <c r="HEN562" s="34"/>
      <c r="HEO562" s="34"/>
      <c r="HEP562" s="34"/>
      <c r="HEQ562" s="34"/>
      <c r="HER562" s="34"/>
      <c r="HES562" s="34"/>
      <c r="HET562" s="34"/>
      <c r="HEU562" s="34"/>
      <c r="HEV562" s="34"/>
      <c r="HEW562" s="34"/>
      <c r="HEX562" s="34"/>
      <c r="HEY562" s="34"/>
      <c r="HEZ562" s="34"/>
      <c r="HFA562" s="34"/>
      <c r="HFB562" s="34"/>
      <c r="HFC562" s="34"/>
      <c r="HFD562" s="34"/>
      <c r="HFE562" s="34"/>
      <c r="HFF562" s="34"/>
      <c r="HFG562" s="34"/>
      <c r="HFH562" s="34"/>
      <c r="HFI562" s="34"/>
      <c r="HFJ562" s="34"/>
      <c r="HFK562" s="34"/>
      <c r="HFL562" s="34"/>
      <c r="HFM562" s="34"/>
      <c r="HFN562" s="34"/>
      <c r="HFO562" s="34"/>
      <c r="HFP562" s="34"/>
      <c r="HFQ562" s="34"/>
      <c r="HFR562" s="34"/>
      <c r="HFS562" s="34"/>
      <c r="HFT562" s="34"/>
      <c r="HFU562" s="34"/>
      <c r="HFV562" s="34"/>
      <c r="HFW562" s="34"/>
      <c r="HFX562" s="34"/>
      <c r="HFY562" s="34"/>
      <c r="HFZ562" s="34"/>
      <c r="HGA562" s="34"/>
      <c r="HGB562" s="34"/>
      <c r="HGC562" s="34"/>
      <c r="HGD562" s="34"/>
      <c r="HGE562" s="34"/>
      <c r="HGF562" s="34"/>
      <c r="HGG562" s="34"/>
      <c r="HGH562" s="34"/>
      <c r="HGI562" s="34"/>
      <c r="HGJ562" s="34"/>
      <c r="HGK562" s="34"/>
      <c r="HGL562" s="34"/>
      <c r="HGM562" s="34"/>
      <c r="HGN562" s="34"/>
      <c r="HGO562" s="34"/>
      <c r="HGP562" s="34"/>
      <c r="HGQ562" s="34"/>
      <c r="HGR562" s="34"/>
      <c r="HGS562" s="34"/>
      <c r="HGT562" s="34"/>
      <c r="HGU562" s="34"/>
      <c r="HGV562" s="34"/>
      <c r="HGW562" s="34"/>
      <c r="HGX562" s="34"/>
      <c r="HGY562" s="34"/>
      <c r="HGZ562" s="34"/>
      <c r="HHA562" s="34"/>
      <c r="HHB562" s="34"/>
      <c r="HHC562" s="34"/>
      <c r="HHD562" s="34"/>
      <c r="HHE562" s="34"/>
      <c r="HHF562" s="34"/>
      <c r="HHG562" s="34"/>
      <c r="HHH562" s="34"/>
      <c r="HHI562" s="34"/>
      <c r="HHJ562" s="34"/>
      <c r="HHK562" s="34"/>
      <c r="HHL562" s="34"/>
      <c r="HHM562" s="34"/>
      <c r="HHN562" s="34"/>
      <c r="HHO562" s="34"/>
      <c r="HHP562" s="34"/>
      <c r="HHQ562" s="34"/>
      <c r="HHR562" s="34"/>
      <c r="HHS562" s="34"/>
      <c r="HHT562" s="34"/>
      <c r="HHU562" s="34"/>
      <c r="HHV562" s="34"/>
      <c r="HHW562" s="34"/>
      <c r="HHX562" s="34"/>
      <c r="HHY562" s="34"/>
      <c r="HHZ562" s="34"/>
      <c r="HIA562" s="34"/>
      <c r="HIB562" s="34"/>
      <c r="HIC562" s="34"/>
      <c r="HID562" s="34"/>
      <c r="HIE562" s="34"/>
      <c r="HIF562" s="34"/>
      <c r="HIG562" s="34"/>
      <c r="HIH562" s="34"/>
      <c r="HII562" s="34"/>
      <c r="HIJ562" s="34"/>
      <c r="HIK562" s="34"/>
      <c r="HIL562" s="34"/>
      <c r="HIM562" s="34"/>
      <c r="HIN562" s="34"/>
      <c r="HIO562" s="34"/>
      <c r="HIP562" s="34"/>
      <c r="HIQ562" s="34"/>
      <c r="HIR562" s="34"/>
      <c r="HIS562" s="34"/>
      <c r="HIT562" s="34"/>
      <c r="HIU562" s="34"/>
      <c r="HIV562" s="34"/>
      <c r="HIW562" s="34"/>
      <c r="HIX562" s="34"/>
      <c r="HIY562" s="34"/>
      <c r="HIZ562" s="34"/>
      <c r="HJA562" s="34"/>
      <c r="HJB562" s="34"/>
      <c r="HJC562" s="34"/>
      <c r="HJD562" s="34"/>
      <c r="HJE562" s="34"/>
      <c r="HJF562" s="34"/>
      <c r="HJG562" s="34"/>
      <c r="HJH562" s="34"/>
      <c r="HJI562" s="34"/>
      <c r="HJJ562" s="34"/>
      <c r="HJK562" s="34"/>
      <c r="HJL562" s="34"/>
      <c r="HJM562" s="34"/>
      <c r="HJN562" s="34"/>
      <c r="HJO562" s="34"/>
      <c r="HJP562" s="34"/>
      <c r="HJQ562" s="34"/>
      <c r="HJR562" s="34"/>
      <c r="HJS562" s="34"/>
      <c r="HJT562" s="34"/>
      <c r="HJU562" s="34"/>
      <c r="HJV562" s="34"/>
      <c r="HJW562" s="34"/>
      <c r="HJX562" s="34"/>
      <c r="HJY562" s="34"/>
      <c r="HJZ562" s="34"/>
      <c r="HKA562" s="34"/>
      <c r="HKB562" s="34"/>
      <c r="HKC562" s="34"/>
      <c r="HKD562" s="34"/>
      <c r="HKE562" s="34"/>
      <c r="HKF562" s="34"/>
      <c r="HKG562" s="34"/>
      <c r="HKH562" s="34"/>
      <c r="HKI562" s="34"/>
      <c r="HKJ562" s="34"/>
      <c r="HKK562" s="34"/>
      <c r="HKL562" s="34"/>
      <c r="HKM562" s="34"/>
      <c r="HKN562" s="34"/>
      <c r="HKO562" s="34"/>
      <c r="HKP562" s="34"/>
      <c r="HKQ562" s="34"/>
      <c r="HKR562" s="34"/>
      <c r="HKS562" s="34"/>
      <c r="HKT562" s="34"/>
      <c r="HKU562" s="34"/>
      <c r="HKV562" s="34"/>
      <c r="HKW562" s="34"/>
      <c r="HKX562" s="34"/>
      <c r="HKY562" s="34"/>
      <c r="HKZ562" s="34"/>
      <c r="HLA562" s="34"/>
      <c r="HLB562" s="34"/>
      <c r="HLC562" s="34"/>
      <c r="HLD562" s="34"/>
      <c r="HLE562" s="34"/>
      <c r="HLF562" s="34"/>
      <c r="HLG562" s="34"/>
      <c r="HLH562" s="34"/>
      <c r="HLI562" s="34"/>
      <c r="HLJ562" s="34"/>
      <c r="HLK562" s="34"/>
      <c r="HLL562" s="34"/>
      <c r="HLM562" s="34"/>
      <c r="HLN562" s="34"/>
      <c r="HLO562" s="34"/>
      <c r="HLP562" s="34"/>
      <c r="HLQ562" s="34"/>
      <c r="HLR562" s="34"/>
      <c r="HLS562" s="34"/>
      <c r="HLT562" s="34"/>
      <c r="HLU562" s="34"/>
      <c r="HLV562" s="34"/>
      <c r="HLW562" s="34"/>
      <c r="HLX562" s="34"/>
      <c r="HLY562" s="34"/>
      <c r="HLZ562" s="34"/>
      <c r="HMA562" s="34"/>
      <c r="HMB562" s="34"/>
      <c r="HMC562" s="34"/>
      <c r="HMD562" s="34"/>
      <c r="HME562" s="34"/>
      <c r="HMF562" s="34"/>
      <c r="HMG562" s="34"/>
      <c r="HMH562" s="34"/>
      <c r="HMI562" s="34"/>
      <c r="HMJ562" s="34"/>
      <c r="HMK562" s="34"/>
      <c r="HML562" s="34"/>
      <c r="HMM562" s="34"/>
      <c r="HMN562" s="34"/>
      <c r="HMO562" s="34"/>
      <c r="HMP562" s="34"/>
      <c r="HMQ562" s="34"/>
      <c r="HMR562" s="34"/>
      <c r="HMS562" s="34"/>
      <c r="HMT562" s="34"/>
      <c r="HMU562" s="34"/>
      <c r="HMV562" s="34"/>
      <c r="HMW562" s="34"/>
      <c r="HMX562" s="34"/>
      <c r="HMY562" s="34"/>
      <c r="HMZ562" s="34"/>
      <c r="HNA562" s="34"/>
      <c r="HNB562" s="34"/>
      <c r="HNC562" s="34"/>
      <c r="HND562" s="34"/>
      <c r="HNE562" s="34"/>
      <c r="HNF562" s="34"/>
      <c r="HNG562" s="34"/>
      <c r="HNH562" s="34"/>
      <c r="HNI562" s="34"/>
      <c r="HNJ562" s="34"/>
      <c r="HNK562" s="34"/>
      <c r="HNL562" s="34"/>
      <c r="HNM562" s="34"/>
      <c r="HNN562" s="34"/>
      <c r="HNO562" s="34"/>
      <c r="HNP562" s="34"/>
      <c r="HNQ562" s="34"/>
      <c r="HNR562" s="34"/>
      <c r="HNS562" s="34"/>
      <c r="HNT562" s="34"/>
      <c r="HNU562" s="34"/>
      <c r="HNV562" s="34"/>
      <c r="HNW562" s="34"/>
      <c r="HNX562" s="34"/>
      <c r="HNY562" s="34"/>
      <c r="HNZ562" s="34"/>
      <c r="HOA562" s="34"/>
      <c r="HOB562" s="34"/>
      <c r="HOC562" s="34"/>
      <c r="HOD562" s="34"/>
      <c r="HOE562" s="34"/>
      <c r="HOF562" s="34"/>
      <c r="HOG562" s="34"/>
      <c r="HOH562" s="34"/>
      <c r="HOI562" s="34"/>
      <c r="HOJ562" s="34"/>
      <c r="HOK562" s="34"/>
      <c r="HOL562" s="34"/>
      <c r="HOM562" s="34"/>
      <c r="HON562" s="34"/>
      <c r="HOO562" s="34"/>
      <c r="HOP562" s="34"/>
      <c r="HOQ562" s="34"/>
      <c r="HOR562" s="34"/>
      <c r="HOS562" s="34"/>
      <c r="HOT562" s="34"/>
      <c r="HOU562" s="34"/>
      <c r="HOV562" s="34"/>
      <c r="HOW562" s="34"/>
      <c r="HOX562" s="34"/>
      <c r="HOY562" s="34"/>
      <c r="HOZ562" s="34"/>
      <c r="HPA562" s="34"/>
      <c r="HPB562" s="34"/>
      <c r="HPC562" s="34"/>
      <c r="HPD562" s="34"/>
      <c r="HPE562" s="34"/>
      <c r="HPF562" s="34"/>
      <c r="HPG562" s="34"/>
      <c r="HPH562" s="34"/>
      <c r="HPI562" s="34"/>
      <c r="HPJ562" s="34"/>
      <c r="HPK562" s="34"/>
      <c r="HPL562" s="34"/>
      <c r="HPM562" s="34"/>
      <c r="HPN562" s="34"/>
      <c r="HPO562" s="34"/>
      <c r="HPP562" s="34"/>
      <c r="HPQ562" s="34"/>
      <c r="HPR562" s="34"/>
      <c r="HPS562" s="34"/>
      <c r="HPT562" s="34"/>
      <c r="HPU562" s="34"/>
      <c r="HPV562" s="34"/>
      <c r="HPW562" s="34"/>
      <c r="HPX562" s="34"/>
      <c r="HPY562" s="34"/>
      <c r="HPZ562" s="34"/>
      <c r="HQA562" s="34"/>
      <c r="HQB562" s="34"/>
      <c r="HQC562" s="34"/>
      <c r="HQD562" s="34"/>
      <c r="HQE562" s="34"/>
      <c r="HQF562" s="34"/>
      <c r="HQG562" s="34"/>
      <c r="HQH562" s="34"/>
      <c r="HQI562" s="34"/>
      <c r="HQJ562" s="34"/>
      <c r="HQK562" s="34"/>
      <c r="HQL562" s="34"/>
      <c r="HQM562" s="34"/>
      <c r="HQN562" s="34"/>
      <c r="HQO562" s="34"/>
      <c r="HQP562" s="34"/>
      <c r="HQQ562" s="34"/>
      <c r="HQR562" s="34"/>
      <c r="HQS562" s="34"/>
      <c r="HQT562" s="34"/>
      <c r="HQU562" s="34"/>
      <c r="HQV562" s="34"/>
      <c r="HQW562" s="34"/>
      <c r="HQX562" s="34"/>
      <c r="HQY562" s="34"/>
      <c r="HQZ562" s="34"/>
      <c r="HRA562" s="34"/>
      <c r="HRB562" s="34"/>
      <c r="HRC562" s="34"/>
      <c r="HRD562" s="34"/>
      <c r="HRE562" s="34"/>
      <c r="HRF562" s="34"/>
      <c r="HRG562" s="34"/>
      <c r="HRH562" s="34"/>
      <c r="HRI562" s="34"/>
      <c r="HRJ562" s="34"/>
      <c r="HRK562" s="34"/>
      <c r="HRL562" s="34"/>
      <c r="HRM562" s="34"/>
      <c r="HRN562" s="34"/>
      <c r="HRO562" s="34"/>
      <c r="HRP562" s="34"/>
      <c r="HRQ562" s="34"/>
      <c r="HRR562" s="34"/>
      <c r="HRS562" s="34"/>
      <c r="HRT562" s="34"/>
      <c r="HRU562" s="34"/>
      <c r="HRV562" s="34"/>
      <c r="HRW562" s="34"/>
      <c r="HRX562" s="34"/>
      <c r="HRY562" s="34"/>
      <c r="HRZ562" s="34"/>
      <c r="HSA562" s="34"/>
      <c r="HSB562" s="34"/>
      <c r="HSC562" s="34"/>
      <c r="HSD562" s="34"/>
      <c r="HSE562" s="34"/>
      <c r="HSF562" s="34"/>
      <c r="HSG562" s="34"/>
      <c r="HSH562" s="34"/>
      <c r="HSI562" s="34"/>
      <c r="HSJ562" s="34"/>
      <c r="HSK562" s="34"/>
      <c r="HSL562" s="34"/>
      <c r="HSM562" s="34"/>
      <c r="HSN562" s="34"/>
      <c r="HSO562" s="34"/>
      <c r="HSP562" s="34"/>
      <c r="HSQ562" s="34"/>
      <c r="HSR562" s="34"/>
      <c r="HSS562" s="34"/>
      <c r="HST562" s="34"/>
      <c r="HSU562" s="34"/>
      <c r="HSV562" s="34"/>
      <c r="HSW562" s="34"/>
      <c r="HSX562" s="34"/>
      <c r="HSY562" s="34"/>
      <c r="HSZ562" s="34"/>
      <c r="HTA562" s="34"/>
      <c r="HTB562" s="34"/>
      <c r="HTC562" s="34"/>
      <c r="HTD562" s="34"/>
      <c r="HTE562" s="34"/>
      <c r="HTF562" s="34"/>
      <c r="HTG562" s="34"/>
      <c r="HTH562" s="34"/>
      <c r="HTI562" s="34"/>
      <c r="HTJ562" s="34"/>
      <c r="HTK562" s="34"/>
      <c r="HTL562" s="34"/>
      <c r="HTM562" s="34"/>
      <c r="HTN562" s="34"/>
      <c r="HTO562" s="34"/>
      <c r="HTP562" s="34"/>
      <c r="HTQ562" s="34"/>
      <c r="HTR562" s="34"/>
      <c r="HTS562" s="34"/>
      <c r="HTT562" s="34"/>
      <c r="HTU562" s="34"/>
      <c r="HTV562" s="34"/>
      <c r="HTW562" s="34"/>
      <c r="HTX562" s="34"/>
      <c r="HTY562" s="34"/>
      <c r="HTZ562" s="34"/>
      <c r="HUA562" s="34"/>
      <c r="HUB562" s="34"/>
      <c r="HUC562" s="34"/>
      <c r="HUD562" s="34"/>
      <c r="HUE562" s="34"/>
      <c r="HUF562" s="34"/>
      <c r="HUG562" s="34"/>
      <c r="HUH562" s="34"/>
      <c r="HUI562" s="34"/>
      <c r="HUJ562" s="34"/>
      <c r="HUK562" s="34"/>
      <c r="HUL562" s="34"/>
      <c r="HUM562" s="34"/>
      <c r="HUN562" s="34"/>
      <c r="HUO562" s="34"/>
      <c r="HUP562" s="34"/>
      <c r="HUQ562" s="34"/>
      <c r="HUR562" s="34"/>
      <c r="HUS562" s="34"/>
      <c r="HUT562" s="34"/>
      <c r="HUU562" s="34"/>
      <c r="HUV562" s="34"/>
      <c r="HUW562" s="34"/>
      <c r="HUX562" s="34"/>
      <c r="HUY562" s="34"/>
      <c r="HUZ562" s="34"/>
      <c r="HVA562" s="34"/>
      <c r="HVB562" s="34"/>
      <c r="HVC562" s="34"/>
      <c r="HVD562" s="34"/>
      <c r="HVE562" s="34"/>
      <c r="HVF562" s="34"/>
      <c r="HVG562" s="34"/>
      <c r="HVH562" s="34"/>
      <c r="HVI562" s="34"/>
      <c r="HVJ562" s="34"/>
      <c r="HVK562" s="34"/>
      <c r="HVL562" s="34"/>
      <c r="HVM562" s="34"/>
      <c r="HVN562" s="34"/>
      <c r="HVO562" s="34"/>
      <c r="HVP562" s="34"/>
      <c r="HVQ562" s="34"/>
      <c r="HVR562" s="34"/>
      <c r="HVS562" s="34"/>
      <c r="HVT562" s="34"/>
      <c r="HVU562" s="34"/>
      <c r="HVV562" s="34"/>
      <c r="HVW562" s="34"/>
      <c r="HVX562" s="34"/>
      <c r="HVY562" s="34"/>
      <c r="HVZ562" s="34"/>
      <c r="HWA562" s="34"/>
      <c r="HWB562" s="34"/>
      <c r="HWC562" s="34"/>
      <c r="HWD562" s="34"/>
      <c r="HWE562" s="34"/>
      <c r="HWF562" s="34"/>
      <c r="HWG562" s="34"/>
      <c r="HWH562" s="34"/>
      <c r="HWI562" s="34"/>
      <c r="HWJ562" s="34"/>
      <c r="HWK562" s="34"/>
      <c r="HWL562" s="34"/>
      <c r="HWM562" s="34"/>
      <c r="HWN562" s="34"/>
      <c r="HWO562" s="34"/>
      <c r="HWP562" s="34"/>
      <c r="HWQ562" s="34"/>
      <c r="HWR562" s="34"/>
      <c r="HWS562" s="34"/>
      <c r="HWT562" s="34"/>
      <c r="HWU562" s="34"/>
      <c r="HWV562" s="34"/>
      <c r="HWW562" s="34"/>
      <c r="HWX562" s="34"/>
      <c r="HWY562" s="34"/>
      <c r="HWZ562" s="34"/>
      <c r="HXA562" s="34"/>
      <c r="HXB562" s="34"/>
      <c r="HXC562" s="34"/>
      <c r="HXD562" s="34"/>
      <c r="HXE562" s="34"/>
      <c r="HXF562" s="34"/>
      <c r="HXG562" s="34"/>
      <c r="HXH562" s="34"/>
      <c r="HXI562" s="34"/>
      <c r="HXJ562" s="34"/>
      <c r="HXK562" s="34"/>
      <c r="HXL562" s="34"/>
      <c r="HXM562" s="34"/>
      <c r="HXN562" s="34"/>
      <c r="HXO562" s="34"/>
      <c r="HXP562" s="34"/>
      <c r="HXQ562" s="34"/>
      <c r="HXR562" s="34"/>
      <c r="HXS562" s="34"/>
      <c r="HXT562" s="34"/>
      <c r="HXU562" s="34"/>
      <c r="HXV562" s="34"/>
      <c r="HXW562" s="34"/>
      <c r="HXX562" s="34"/>
      <c r="HXY562" s="34"/>
      <c r="HXZ562" s="34"/>
      <c r="HYA562" s="34"/>
      <c r="HYB562" s="34"/>
      <c r="HYC562" s="34"/>
      <c r="HYD562" s="34"/>
      <c r="HYE562" s="34"/>
      <c r="HYF562" s="34"/>
      <c r="HYG562" s="34"/>
      <c r="HYH562" s="34"/>
      <c r="HYI562" s="34"/>
      <c r="HYJ562" s="34"/>
      <c r="HYK562" s="34"/>
      <c r="HYL562" s="34"/>
      <c r="HYM562" s="34"/>
      <c r="HYN562" s="34"/>
      <c r="HYO562" s="34"/>
      <c r="HYP562" s="34"/>
      <c r="HYQ562" s="34"/>
      <c r="HYR562" s="34"/>
      <c r="HYS562" s="34"/>
      <c r="HYT562" s="34"/>
      <c r="HYU562" s="34"/>
      <c r="HYV562" s="34"/>
      <c r="HYW562" s="34"/>
      <c r="HYX562" s="34"/>
      <c r="HYY562" s="34"/>
      <c r="HYZ562" s="34"/>
      <c r="HZA562" s="34"/>
      <c r="HZB562" s="34"/>
      <c r="HZC562" s="34"/>
      <c r="HZD562" s="34"/>
      <c r="HZE562" s="34"/>
      <c r="HZF562" s="34"/>
      <c r="HZG562" s="34"/>
      <c r="HZH562" s="34"/>
      <c r="HZI562" s="34"/>
      <c r="HZJ562" s="34"/>
      <c r="HZK562" s="34"/>
      <c r="HZL562" s="34"/>
      <c r="HZM562" s="34"/>
      <c r="HZN562" s="34"/>
      <c r="HZO562" s="34"/>
      <c r="HZP562" s="34"/>
      <c r="HZQ562" s="34"/>
      <c r="HZR562" s="34"/>
      <c r="HZS562" s="34"/>
      <c r="HZT562" s="34"/>
      <c r="HZU562" s="34"/>
      <c r="HZV562" s="34"/>
      <c r="HZW562" s="34"/>
      <c r="HZX562" s="34"/>
      <c r="HZY562" s="34"/>
      <c r="HZZ562" s="34"/>
      <c r="IAA562" s="34"/>
      <c r="IAB562" s="34"/>
      <c r="IAC562" s="34"/>
      <c r="IAD562" s="34"/>
      <c r="IAE562" s="34"/>
      <c r="IAF562" s="34"/>
      <c r="IAG562" s="34"/>
      <c r="IAH562" s="34"/>
      <c r="IAI562" s="34"/>
      <c r="IAJ562" s="34"/>
      <c r="IAK562" s="34"/>
      <c r="IAL562" s="34"/>
      <c r="IAM562" s="34"/>
      <c r="IAN562" s="34"/>
      <c r="IAO562" s="34"/>
      <c r="IAP562" s="34"/>
      <c r="IAQ562" s="34"/>
      <c r="IAR562" s="34"/>
      <c r="IAS562" s="34"/>
      <c r="IAT562" s="34"/>
      <c r="IAU562" s="34"/>
      <c r="IAV562" s="34"/>
      <c r="IAW562" s="34"/>
      <c r="IAX562" s="34"/>
      <c r="IAY562" s="34"/>
      <c r="IAZ562" s="34"/>
      <c r="IBA562" s="34"/>
      <c r="IBB562" s="34"/>
      <c r="IBC562" s="34"/>
      <c r="IBD562" s="34"/>
      <c r="IBE562" s="34"/>
      <c r="IBF562" s="34"/>
      <c r="IBG562" s="34"/>
      <c r="IBH562" s="34"/>
      <c r="IBI562" s="34"/>
      <c r="IBJ562" s="34"/>
      <c r="IBK562" s="34"/>
      <c r="IBL562" s="34"/>
      <c r="IBM562" s="34"/>
      <c r="IBN562" s="34"/>
      <c r="IBO562" s="34"/>
      <c r="IBP562" s="34"/>
      <c r="IBQ562" s="34"/>
      <c r="IBR562" s="34"/>
      <c r="IBS562" s="34"/>
      <c r="IBT562" s="34"/>
      <c r="IBU562" s="34"/>
      <c r="IBV562" s="34"/>
      <c r="IBW562" s="34"/>
      <c r="IBX562" s="34"/>
      <c r="IBY562" s="34"/>
      <c r="IBZ562" s="34"/>
      <c r="ICA562" s="34"/>
      <c r="ICB562" s="34"/>
      <c r="ICC562" s="34"/>
      <c r="ICD562" s="34"/>
      <c r="ICE562" s="34"/>
      <c r="ICF562" s="34"/>
      <c r="ICG562" s="34"/>
      <c r="ICH562" s="34"/>
      <c r="ICI562" s="34"/>
      <c r="ICJ562" s="34"/>
      <c r="ICK562" s="34"/>
      <c r="ICL562" s="34"/>
      <c r="ICM562" s="34"/>
      <c r="ICN562" s="34"/>
      <c r="ICO562" s="34"/>
      <c r="ICP562" s="34"/>
      <c r="ICQ562" s="34"/>
      <c r="ICR562" s="34"/>
      <c r="ICS562" s="34"/>
      <c r="ICT562" s="34"/>
      <c r="ICU562" s="34"/>
      <c r="ICV562" s="34"/>
      <c r="ICW562" s="34"/>
      <c r="ICX562" s="34"/>
      <c r="ICY562" s="34"/>
      <c r="ICZ562" s="34"/>
      <c r="IDA562" s="34"/>
      <c r="IDB562" s="34"/>
      <c r="IDC562" s="34"/>
      <c r="IDD562" s="34"/>
      <c r="IDE562" s="34"/>
      <c r="IDF562" s="34"/>
      <c r="IDG562" s="34"/>
      <c r="IDH562" s="34"/>
      <c r="IDI562" s="34"/>
      <c r="IDJ562" s="34"/>
      <c r="IDK562" s="34"/>
      <c r="IDL562" s="34"/>
      <c r="IDM562" s="34"/>
      <c r="IDN562" s="34"/>
      <c r="IDO562" s="34"/>
      <c r="IDP562" s="34"/>
      <c r="IDQ562" s="34"/>
      <c r="IDR562" s="34"/>
      <c r="IDS562" s="34"/>
      <c r="IDT562" s="34"/>
      <c r="IDU562" s="34"/>
      <c r="IDV562" s="34"/>
      <c r="IDW562" s="34"/>
      <c r="IDX562" s="34"/>
      <c r="IDY562" s="34"/>
      <c r="IDZ562" s="34"/>
      <c r="IEA562" s="34"/>
      <c r="IEB562" s="34"/>
      <c r="IEC562" s="34"/>
      <c r="IED562" s="34"/>
      <c r="IEE562" s="34"/>
      <c r="IEF562" s="34"/>
      <c r="IEG562" s="34"/>
      <c r="IEH562" s="34"/>
      <c r="IEI562" s="34"/>
      <c r="IEJ562" s="34"/>
      <c r="IEK562" s="34"/>
      <c r="IEL562" s="34"/>
      <c r="IEM562" s="34"/>
      <c r="IEN562" s="34"/>
      <c r="IEO562" s="34"/>
      <c r="IEP562" s="34"/>
      <c r="IEQ562" s="34"/>
      <c r="IER562" s="34"/>
      <c r="IES562" s="34"/>
      <c r="IET562" s="34"/>
      <c r="IEU562" s="34"/>
      <c r="IEV562" s="34"/>
      <c r="IEW562" s="34"/>
      <c r="IEX562" s="34"/>
      <c r="IEY562" s="34"/>
      <c r="IEZ562" s="34"/>
      <c r="IFA562" s="34"/>
      <c r="IFB562" s="34"/>
      <c r="IFC562" s="34"/>
      <c r="IFD562" s="34"/>
      <c r="IFE562" s="34"/>
      <c r="IFF562" s="34"/>
      <c r="IFG562" s="34"/>
      <c r="IFH562" s="34"/>
      <c r="IFI562" s="34"/>
      <c r="IFJ562" s="34"/>
      <c r="IFK562" s="34"/>
      <c r="IFL562" s="34"/>
      <c r="IFM562" s="34"/>
      <c r="IFN562" s="34"/>
      <c r="IFO562" s="34"/>
      <c r="IFP562" s="34"/>
      <c r="IFQ562" s="34"/>
      <c r="IFR562" s="34"/>
      <c r="IFS562" s="34"/>
      <c r="IFT562" s="34"/>
      <c r="IFU562" s="34"/>
      <c r="IFV562" s="34"/>
      <c r="IFW562" s="34"/>
      <c r="IFX562" s="34"/>
      <c r="IFY562" s="34"/>
      <c r="IFZ562" s="34"/>
      <c r="IGA562" s="34"/>
      <c r="IGB562" s="34"/>
      <c r="IGC562" s="34"/>
      <c r="IGD562" s="34"/>
      <c r="IGE562" s="34"/>
      <c r="IGF562" s="34"/>
      <c r="IGG562" s="34"/>
      <c r="IGH562" s="34"/>
      <c r="IGI562" s="34"/>
      <c r="IGJ562" s="34"/>
      <c r="IGK562" s="34"/>
      <c r="IGL562" s="34"/>
      <c r="IGM562" s="34"/>
      <c r="IGN562" s="34"/>
      <c r="IGO562" s="34"/>
      <c r="IGP562" s="34"/>
      <c r="IGQ562" s="34"/>
      <c r="IGR562" s="34"/>
      <c r="IGS562" s="34"/>
      <c r="IGT562" s="34"/>
      <c r="IGU562" s="34"/>
      <c r="IGV562" s="34"/>
      <c r="IGW562" s="34"/>
      <c r="IGX562" s="34"/>
      <c r="IGY562" s="34"/>
      <c r="IGZ562" s="34"/>
      <c r="IHA562" s="34"/>
      <c r="IHB562" s="34"/>
      <c r="IHC562" s="34"/>
      <c r="IHD562" s="34"/>
      <c r="IHE562" s="34"/>
      <c r="IHF562" s="34"/>
      <c r="IHG562" s="34"/>
      <c r="IHH562" s="34"/>
      <c r="IHI562" s="34"/>
      <c r="IHJ562" s="34"/>
      <c r="IHK562" s="34"/>
      <c r="IHL562" s="34"/>
      <c r="IHM562" s="34"/>
      <c r="IHN562" s="34"/>
      <c r="IHO562" s="34"/>
      <c r="IHP562" s="34"/>
      <c r="IHQ562" s="34"/>
      <c r="IHR562" s="34"/>
      <c r="IHS562" s="34"/>
      <c r="IHT562" s="34"/>
      <c r="IHU562" s="34"/>
      <c r="IHV562" s="34"/>
      <c r="IHW562" s="34"/>
      <c r="IHX562" s="34"/>
      <c r="IHY562" s="34"/>
      <c r="IHZ562" s="34"/>
      <c r="IIA562" s="34"/>
      <c r="IIB562" s="34"/>
      <c r="IIC562" s="34"/>
      <c r="IID562" s="34"/>
      <c r="IIE562" s="34"/>
      <c r="IIF562" s="34"/>
      <c r="IIG562" s="34"/>
      <c r="IIH562" s="34"/>
      <c r="III562" s="34"/>
      <c r="IIJ562" s="34"/>
      <c r="IIK562" s="34"/>
      <c r="IIL562" s="34"/>
      <c r="IIM562" s="34"/>
      <c r="IIN562" s="34"/>
      <c r="IIO562" s="34"/>
      <c r="IIP562" s="34"/>
      <c r="IIQ562" s="34"/>
      <c r="IIR562" s="34"/>
      <c r="IIS562" s="34"/>
      <c r="IIT562" s="34"/>
      <c r="IIU562" s="34"/>
      <c r="IIV562" s="34"/>
      <c r="IIW562" s="34"/>
      <c r="IIX562" s="34"/>
      <c r="IIY562" s="34"/>
      <c r="IIZ562" s="34"/>
      <c r="IJA562" s="34"/>
      <c r="IJB562" s="34"/>
      <c r="IJC562" s="34"/>
      <c r="IJD562" s="34"/>
      <c r="IJE562" s="34"/>
      <c r="IJF562" s="34"/>
      <c r="IJG562" s="34"/>
      <c r="IJH562" s="34"/>
      <c r="IJI562" s="34"/>
      <c r="IJJ562" s="34"/>
      <c r="IJK562" s="34"/>
      <c r="IJL562" s="34"/>
      <c r="IJM562" s="34"/>
      <c r="IJN562" s="34"/>
      <c r="IJO562" s="34"/>
      <c r="IJP562" s="34"/>
      <c r="IJQ562" s="34"/>
      <c r="IJR562" s="34"/>
      <c r="IJS562" s="34"/>
      <c r="IJT562" s="34"/>
      <c r="IJU562" s="34"/>
      <c r="IJV562" s="34"/>
      <c r="IJW562" s="34"/>
      <c r="IJX562" s="34"/>
      <c r="IJY562" s="34"/>
      <c r="IJZ562" s="34"/>
      <c r="IKA562" s="34"/>
      <c r="IKB562" s="34"/>
      <c r="IKC562" s="34"/>
      <c r="IKD562" s="34"/>
      <c r="IKE562" s="34"/>
      <c r="IKF562" s="34"/>
      <c r="IKG562" s="34"/>
      <c r="IKH562" s="34"/>
      <c r="IKI562" s="34"/>
      <c r="IKJ562" s="34"/>
      <c r="IKK562" s="34"/>
      <c r="IKL562" s="34"/>
      <c r="IKM562" s="34"/>
      <c r="IKN562" s="34"/>
      <c r="IKO562" s="34"/>
      <c r="IKP562" s="34"/>
      <c r="IKQ562" s="34"/>
      <c r="IKR562" s="34"/>
      <c r="IKS562" s="34"/>
      <c r="IKT562" s="34"/>
      <c r="IKU562" s="34"/>
      <c r="IKV562" s="34"/>
      <c r="IKW562" s="34"/>
      <c r="IKX562" s="34"/>
      <c r="IKY562" s="34"/>
      <c r="IKZ562" s="34"/>
      <c r="ILA562" s="34"/>
      <c r="ILB562" s="34"/>
      <c r="ILC562" s="34"/>
      <c r="ILD562" s="34"/>
      <c r="ILE562" s="34"/>
      <c r="ILF562" s="34"/>
      <c r="ILG562" s="34"/>
      <c r="ILH562" s="34"/>
      <c r="ILI562" s="34"/>
      <c r="ILJ562" s="34"/>
      <c r="ILK562" s="34"/>
      <c r="ILL562" s="34"/>
      <c r="ILM562" s="34"/>
      <c r="ILN562" s="34"/>
      <c r="ILO562" s="34"/>
      <c r="ILP562" s="34"/>
      <c r="ILQ562" s="34"/>
      <c r="ILR562" s="34"/>
      <c r="ILS562" s="34"/>
      <c r="ILT562" s="34"/>
      <c r="ILU562" s="34"/>
      <c r="ILV562" s="34"/>
      <c r="ILW562" s="34"/>
      <c r="ILX562" s="34"/>
      <c r="ILY562" s="34"/>
      <c r="ILZ562" s="34"/>
      <c r="IMA562" s="34"/>
      <c r="IMB562" s="34"/>
      <c r="IMC562" s="34"/>
      <c r="IMD562" s="34"/>
      <c r="IME562" s="34"/>
      <c r="IMF562" s="34"/>
      <c r="IMG562" s="34"/>
      <c r="IMH562" s="34"/>
      <c r="IMI562" s="34"/>
      <c r="IMJ562" s="34"/>
      <c r="IMK562" s="34"/>
      <c r="IML562" s="34"/>
      <c r="IMM562" s="34"/>
      <c r="IMN562" s="34"/>
      <c r="IMO562" s="34"/>
      <c r="IMP562" s="34"/>
      <c r="IMQ562" s="34"/>
      <c r="IMR562" s="34"/>
      <c r="IMS562" s="34"/>
      <c r="IMT562" s="34"/>
      <c r="IMU562" s="34"/>
      <c r="IMV562" s="34"/>
      <c r="IMW562" s="34"/>
      <c r="IMX562" s="34"/>
      <c r="IMY562" s="34"/>
      <c r="IMZ562" s="34"/>
      <c r="INA562" s="34"/>
      <c r="INB562" s="34"/>
      <c r="INC562" s="34"/>
      <c r="IND562" s="34"/>
      <c r="INE562" s="34"/>
      <c r="INF562" s="34"/>
      <c r="ING562" s="34"/>
      <c r="INH562" s="34"/>
      <c r="INI562" s="34"/>
      <c r="INJ562" s="34"/>
      <c r="INK562" s="34"/>
      <c r="INL562" s="34"/>
      <c r="INM562" s="34"/>
      <c r="INN562" s="34"/>
      <c r="INO562" s="34"/>
      <c r="INP562" s="34"/>
      <c r="INQ562" s="34"/>
      <c r="INR562" s="34"/>
      <c r="INS562" s="34"/>
      <c r="INT562" s="34"/>
      <c r="INU562" s="34"/>
      <c r="INV562" s="34"/>
      <c r="INW562" s="34"/>
      <c r="INX562" s="34"/>
      <c r="INY562" s="34"/>
      <c r="INZ562" s="34"/>
      <c r="IOA562" s="34"/>
      <c r="IOB562" s="34"/>
      <c r="IOC562" s="34"/>
      <c r="IOD562" s="34"/>
      <c r="IOE562" s="34"/>
      <c r="IOF562" s="34"/>
      <c r="IOG562" s="34"/>
      <c r="IOH562" s="34"/>
      <c r="IOI562" s="34"/>
      <c r="IOJ562" s="34"/>
      <c r="IOK562" s="34"/>
      <c r="IOL562" s="34"/>
      <c r="IOM562" s="34"/>
      <c r="ION562" s="34"/>
      <c r="IOO562" s="34"/>
      <c r="IOP562" s="34"/>
      <c r="IOQ562" s="34"/>
      <c r="IOR562" s="34"/>
      <c r="IOS562" s="34"/>
      <c r="IOT562" s="34"/>
      <c r="IOU562" s="34"/>
      <c r="IOV562" s="34"/>
      <c r="IOW562" s="34"/>
      <c r="IOX562" s="34"/>
      <c r="IOY562" s="34"/>
      <c r="IOZ562" s="34"/>
      <c r="IPA562" s="34"/>
      <c r="IPB562" s="34"/>
      <c r="IPC562" s="34"/>
      <c r="IPD562" s="34"/>
      <c r="IPE562" s="34"/>
      <c r="IPF562" s="34"/>
      <c r="IPG562" s="34"/>
      <c r="IPH562" s="34"/>
      <c r="IPI562" s="34"/>
      <c r="IPJ562" s="34"/>
      <c r="IPK562" s="34"/>
      <c r="IPL562" s="34"/>
      <c r="IPM562" s="34"/>
      <c r="IPN562" s="34"/>
      <c r="IPO562" s="34"/>
      <c r="IPP562" s="34"/>
      <c r="IPQ562" s="34"/>
      <c r="IPR562" s="34"/>
      <c r="IPS562" s="34"/>
      <c r="IPT562" s="34"/>
      <c r="IPU562" s="34"/>
      <c r="IPV562" s="34"/>
      <c r="IPW562" s="34"/>
      <c r="IPX562" s="34"/>
      <c r="IPY562" s="34"/>
      <c r="IPZ562" s="34"/>
      <c r="IQA562" s="34"/>
      <c r="IQB562" s="34"/>
      <c r="IQC562" s="34"/>
      <c r="IQD562" s="34"/>
      <c r="IQE562" s="34"/>
      <c r="IQF562" s="34"/>
      <c r="IQG562" s="34"/>
      <c r="IQH562" s="34"/>
      <c r="IQI562" s="34"/>
      <c r="IQJ562" s="34"/>
      <c r="IQK562" s="34"/>
      <c r="IQL562" s="34"/>
      <c r="IQM562" s="34"/>
      <c r="IQN562" s="34"/>
      <c r="IQO562" s="34"/>
      <c r="IQP562" s="34"/>
      <c r="IQQ562" s="34"/>
      <c r="IQR562" s="34"/>
      <c r="IQS562" s="34"/>
      <c r="IQT562" s="34"/>
      <c r="IQU562" s="34"/>
      <c r="IQV562" s="34"/>
      <c r="IQW562" s="34"/>
      <c r="IQX562" s="34"/>
      <c r="IQY562" s="34"/>
      <c r="IQZ562" s="34"/>
      <c r="IRA562" s="34"/>
      <c r="IRB562" s="34"/>
      <c r="IRC562" s="34"/>
      <c r="IRD562" s="34"/>
      <c r="IRE562" s="34"/>
      <c r="IRF562" s="34"/>
      <c r="IRG562" s="34"/>
      <c r="IRH562" s="34"/>
      <c r="IRI562" s="34"/>
      <c r="IRJ562" s="34"/>
      <c r="IRK562" s="34"/>
      <c r="IRL562" s="34"/>
      <c r="IRM562" s="34"/>
      <c r="IRN562" s="34"/>
      <c r="IRO562" s="34"/>
      <c r="IRP562" s="34"/>
      <c r="IRQ562" s="34"/>
      <c r="IRR562" s="34"/>
      <c r="IRS562" s="34"/>
      <c r="IRT562" s="34"/>
      <c r="IRU562" s="34"/>
      <c r="IRV562" s="34"/>
      <c r="IRW562" s="34"/>
      <c r="IRX562" s="34"/>
      <c r="IRY562" s="34"/>
      <c r="IRZ562" s="34"/>
      <c r="ISA562" s="34"/>
      <c r="ISB562" s="34"/>
      <c r="ISC562" s="34"/>
      <c r="ISD562" s="34"/>
      <c r="ISE562" s="34"/>
      <c r="ISF562" s="34"/>
      <c r="ISG562" s="34"/>
      <c r="ISH562" s="34"/>
      <c r="ISI562" s="34"/>
      <c r="ISJ562" s="34"/>
      <c r="ISK562" s="34"/>
      <c r="ISL562" s="34"/>
      <c r="ISM562" s="34"/>
      <c r="ISN562" s="34"/>
      <c r="ISO562" s="34"/>
      <c r="ISP562" s="34"/>
      <c r="ISQ562" s="34"/>
      <c r="ISR562" s="34"/>
      <c r="ISS562" s="34"/>
      <c r="IST562" s="34"/>
      <c r="ISU562" s="34"/>
      <c r="ISV562" s="34"/>
      <c r="ISW562" s="34"/>
      <c r="ISX562" s="34"/>
      <c r="ISY562" s="34"/>
      <c r="ISZ562" s="34"/>
      <c r="ITA562" s="34"/>
      <c r="ITB562" s="34"/>
      <c r="ITC562" s="34"/>
      <c r="ITD562" s="34"/>
      <c r="ITE562" s="34"/>
      <c r="ITF562" s="34"/>
      <c r="ITG562" s="34"/>
      <c r="ITH562" s="34"/>
      <c r="ITI562" s="34"/>
      <c r="ITJ562" s="34"/>
      <c r="ITK562" s="34"/>
      <c r="ITL562" s="34"/>
      <c r="ITM562" s="34"/>
      <c r="ITN562" s="34"/>
      <c r="ITO562" s="34"/>
      <c r="ITP562" s="34"/>
      <c r="ITQ562" s="34"/>
      <c r="ITR562" s="34"/>
      <c r="ITS562" s="34"/>
      <c r="ITT562" s="34"/>
      <c r="ITU562" s="34"/>
      <c r="ITV562" s="34"/>
      <c r="ITW562" s="34"/>
      <c r="ITX562" s="34"/>
      <c r="ITY562" s="34"/>
      <c r="ITZ562" s="34"/>
      <c r="IUA562" s="34"/>
      <c r="IUB562" s="34"/>
      <c r="IUC562" s="34"/>
      <c r="IUD562" s="34"/>
      <c r="IUE562" s="34"/>
      <c r="IUF562" s="34"/>
      <c r="IUG562" s="34"/>
      <c r="IUH562" s="34"/>
      <c r="IUI562" s="34"/>
      <c r="IUJ562" s="34"/>
      <c r="IUK562" s="34"/>
      <c r="IUL562" s="34"/>
      <c r="IUM562" s="34"/>
      <c r="IUN562" s="34"/>
      <c r="IUO562" s="34"/>
      <c r="IUP562" s="34"/>
      <c r="IUQ562" s="34"/>
      <c r="IUR562" s="34"/>
      <c r="IUS562" s="34"/>
      <c r="IUT562" s="34"/>
      <c r="IUU562" s="34"/>
      <c r="IUV562" s="34"/>
      <c r="IUW562" s="34"/>
      <c r="IUX562" s="34"/>
      <c r="IUY562" s="34"/>
      <c r="IUZ562" s="34"/>
      <c r="IVA562" s="34"/>
      <c r="IVB562" s="34"/>
      <c r="IVC562" s="34"/>
      <c r="IVD562" s="34"/>
      <c r="IVE562" s="34"/>
      <c r="IVF562" s="34"/>
      <c r="IVG562" s="34"/>
      <c r="IVH562" s="34"/>
      <c r="IVI562" s="34"/>
      <c r="IVJ562" s="34"/>
      <c r="IVK562" s="34"/>
      <c r="IVL562" s="34"/>
      <c r="IVM562" s="34"/>
      <c r="IVN562" s="34"/>
      <c r="IVO562" s="34"/>
      <c r="IVP562" s="34"/>
      <c r="IVQ562" s="34"/>
      <c r="IVR562" s="34"/>
      <c r="IVS562" s="34"/>
      <c r="IVT562" s="34"/>
      <c r="IVU562" s="34"/>
      <c r="IVV562" s="34"/>
      <c r="IVW562" s="34"/>
      <c r="IVX562" s="34"/>
      <c r="IVY562" s="34"/>
      <c r="IVZ562" s="34"/>
      <c r="IWA562" s="34"/>
      <c r="IWB562" s="34"/>
      <c r="IWC562" s="34"/>
      <c r="IWD562" s="34"/>
      <c r="IWE562" s="34"/>
      <c r="IWF562" s="34"/>
      <c r="IWG562" s="34"/>
      <c r="IWH562" s="34"/>
      <c r="IWI562" s="34"/>
      <c r="IWJ562" s="34"/>
      <c r="IWK562" s="34"/>
      <c r="IWL562" s="34"/>
      <c r="IWM562" s="34"/>
      <c r="IWN562" s="34"/>
      <c r="IWO562" s="34"/>
      <c r="IWP562" s="34"/>
      <c r="IWQ562" s="34"/>
      <c r="IWR562" s="34"/>
      <c r="IWS562" s="34"/>
      <c r="IWT562" s="34"/>
      <c r="IWU562" s="34"/>
      <c r="IWV562" s="34"/>
      <c r="IWW562" s="34"/>
      <c r="IWX562" s="34"/>
      <c r="IWY562" s="34"/>
      <c r="IWZ562" s="34"/>
      <c r="IXA562" s="34"/>
      <c r="IXB562" s="34"/>
      <c r="IXC562" s="34"/>
      <c r="IXD562" s="34"/>
      <c r="IXE562" s="34"/>
      <c r="IXF562" s="34"/>
      <c r="IXG562" s="34"/>
      <c r="IXH562" s="34"/>
      <c r="IXI562" s="34"/>
      <c r="IXJ562" s="34"/>
      <c r="IXK562" s="34"/>
      <c r="IXL562" s="34"/>
      <c r="IXM562" s="34"/>
      <c r="IXN562" s="34"/>
      <c r="IXO562" s="34"/>
      <c r="IXP562" s="34"/>
      <c r="IXQ562" s="34"/>
      <c r="IXR562" s="34"/>
      <c r="IXS562" s="34"/>
      <c r="IXT562" s="34"/>
      <c r="IXU562" s="34"/>
      <c r="IXV562" s="34"/>
      <c r="IXW562" s="34"/>
      <c r="IXX562" s="34"/>
      <c r="IXY562" s="34"/>
      <c r="IXZ562" s="34"/>
      <c r="IYA562" s="34"/>
      <c r="IYB562" s="34"/>
      <c r="IYC562" s="34"/>
      <c r="IYD562" s="34"/>
      <c r="IYE562" s="34"/>
      <c r="IYF562" s="34"/>
      <c r="IYG562" s="34"/>
      <c r="IYH562" s="34"/>
      <c r="IYI562" s="34"/>
      <c r="IYJ562" s="34"/>
      <c r="IYK562" s="34"/>
      <c r="IYL562" s="34"/>
      <c r="IYM562" s="34"/>
      <c r="IYN562" s="34"/>
      <c r="IYO562" s="34"/>
      <c r="IYP562" s="34"/>
      <c r="IYQ562" s="34"/>
      <c r="IYR562" s="34"/>
      <c r="IYS562" s="34"/>
      <c r="IYT562" s="34"/>
      <c r="IYU562" s="34"/>
      <c r="IYV562" s="34"/>
      <c r="IYW562" s="34"/>
      <c r="IYX562" s="34"/>
      <c r="IYY562" s="34"/>
      <c r="IYZ562" s="34"/>
      <c r="IZA562" s="34"/>
      <c r="IZB562" s="34"/>
      <c r="IZC562" s="34"/>
      <c r="IZD562" s="34"/>
      <c r="IZE562" s="34"/>
      <c r="IZF562" s="34"/>
      <c r="IZG562" s="34"/>
      <c r="IZH562" s="34"/>
      <c r="IZI562" s="34"/>
      <c r="IZJ562" s="34"/>
      <c r="IZK562" s="34"/>
      <c r="IZL562" s="34"/>
      <c r="IZM562" s="34"/>
      <c r="IZN562" s="34"/>
      <c r="IZO562" s="34"/>
      <c r="IZP562" s="34"/>
      <c r="IZQ562" s="34"/>
      <c r="IZR562" s="34"/>
      <c r="IZS562" s="34"/>
      <c r="IZT562" s="34"/>
      <c r="IZU562" s="34"/>
      <c r="IZV562" s="34"/>
      <c r="IZW562" s="34"/>
      <c r="IZX562" s="34"/>
      <c r="IZY562" s="34"/>
      <c r="IZZ562" s="34"/>
      <c r="JAA562" s="34"/>
      <c r="JAB562" s="34"/>
      <c r="JAC562" s="34"/>
      <c r="JAD562" s="34"/>
      <c r="JAE562" s="34"/>
      <c r="JAF562" s="34"/>
      <c r="JAG562" s="34"/>
      <c r="JAH562" s="34"/>
      <c r="JAI562" s="34"/>
      <c r="JAJ562" s="34"/>
      <c r="JAK562" s="34"/>
      <c r="JAL562" s="34"/>
      <c r="JAM562" s="34"/>
      <c r="JAN562" s="34"/>
      <c r="JAO562" s="34"/>
      <c r="JAP562" s="34"/>
      <c r="JAQ562" s="34"/>
      <c r="JAR562" s="34"/>
      <c r="JAS562" s="34"/>
      <c r="JAT562" s="34"/>
      <c r="JAU562" s="34"/>
      <c r="JAV562" s="34"/>
      <c r="JAW562" s="34"/>
      <c r="JAX562" s="34"/>
      <c r="JAY562" s="34"/>
      <c r="JAZ562" s="34"/>
      <c r="JBA562" s="34"/>
      <c r="JBB562" s="34"/>
      <c r="JBC562" s="34"/>
      <c r="JBD562" s="34"/>
      <c r="JBE562" s="34"/>
      <c r="JBF562" s="34"/>
      <c r="JBG562" s="34"/>
      <c r="JBH562" s="34"/>
      <c r="JBI562" s="34"/>
      <c r="JBJ562" s="34"/>
      <c r="JBK562" s="34"/>
      <c r="JBL562" s="34"/>
      <c r="JBM562" s="34"/>
      <c r="JBN562" s="34"/>
      <c r="JBO562" s="34"/>
      <c r="JBP562" s="34"/>
      <c r="JBQ562" s="34"/>
      <c r="JBR562" s="34"/>
      <c r="JBS562" s="34"/>
      <c r="JBT562" s="34"/>
      <c r="JBU562" s="34"/>
      <c r="JBV562" s="34"/>
      <c r="JBW562" s="34"/>
      <c r="JBX562" s="34"/>
      <c r="JBY562" s="34"/>
      <c r="JBZ562" s="34"/>
      <c r="JCA562" s="34"/>
      <c r="JCB562" s="34"/>
      <c r="JCC562" s="34"/>
      <c r="JCD562" s="34"/>
      <c r="JCE562" s="34"/>
      <c r="JCF562" s="34"/>
      <c r="JCG562" s="34"/>
      <c r="JCH562" s="34"/>
      <c r="JCI562" s="34"/>
      <c r="JCJ562" s="34"/>
      <c r="JCK562" s="34"/>
      <c r="JCL562" s="34"/>
      <c r="JCM562" s="34"/>
      <c r="JCN562" s="34"/>
      <c r="JCO562" s="34"/>
      <c r="JCP562" s="34"/>
      <c r="JCQ562" s="34"/>
      <c r="JCR562" s="34"/>
      <c r="JCS562" s="34"/>
      <c r="JCT562" s="34"/>
      <c r="JCU562" s="34"/>
      <c r="JCV562" s="34"/>
      <c r="JCW562" s="34"/>
      <c r="JCX562" s="34"/>
      <c r="JCY562" s="34"/>
      <c r="JCZ562" s="34"/>
      <c r="JDA562" s="34"/>
      <c r="JDB562" s="34"/>
      <c r="JDC562" s="34"/>
      <c r="JDD562" s="34"/>
      <c r="JDE562" s="34"/>
      <c r="JDF562" s="34"/>
      <c r="JDG562" s="34"/>
      <c r="JDH562" s="34"/>
      <c r="JDI562" s="34"/>
      <c r="JDJ562" s="34"/>
      <c r="JDK562" s="34"/>
      <c r="JDL562" s="34"/>
      <c r="JDM562" s="34"/>
      <c r="JDN562" s="34"/>
      <c r="JDO562" s="34"/>
      <c r="JDP562" s="34"/>
      <c r="JDQ562" s="34"/>
      <c r="JDR562" s="34"/>
      <c r="JDS562" s="34"/>
      <c r="JDT562" s="34"/>
      <c r="JDU562" s="34"/>
      <c r="JDV562" s="34"/>
      <c r="JDW562" s="34"/>
      <c r="JDX562" s="34"/>
      <c r="JDY562" s="34"/>
      <c r="JDZ562" s="34"/>
      <c r="JEA562" s="34"/>
      <c r="JEB562" s="34"/>
      <c r="JEC562" s="34"/>
      <c r="JED562" s="34"/>
      <c r="JEE562" s="34"/>
      <c r="JEF562" s="34"/>
      <c r="JEG562" s="34"/>
      <c r="JEH562" s="34"/>
      <c r="JEI562" s="34"/>
      <c r="JEJ562" s="34"/>
      <c r="JEK562" s="34"/>
      <c r="JEL562" s="34"/>
      <c r="JEM562" s="34"/>
      <c r="JEN562" s="34"/>
      <c r="JEO562" s="34"/>
      <c r="JEP562" s="34"/>
      <c r="JEQ562" s="34"/>
      <c r="JER562" s="34"/>
      <c r="JES562" s="34"/>
      <c r="JET562" s="34"/>
      <c r="JEU562" s="34"/>
      <c r="JEV562" s="34"/>
      <c r="JEW562" s="34"/>
      <c r="JEX562" s="34"/>
      <c r="JEY562" s="34"/>
      <c r="JEZ562" s="34"/>
      <c r="JFA562" s="34"/>
      <c r="JFB562" s="34"/>
      <c r="JFC562" s="34"/>
      <c r="JFD562" s="34"/>
      <c r="JFE562" s="34"/>
      <c r="JFF562" s="34"/>
      <c r="JFG562" s="34"/>
      <c r="JFH562" s="34"/>
      <c r="JFI562" s="34"/>
      <c r="JFJ562" s="34"/>
      <c r="JFK562" s="34"/>
      <c r="JFL562" s="34"/>
      <c r="JFM562" s="34"/>
      <c r="JFN562" s="34"/>
      <c r="JFO562" s="34"/>
      <c r="JFP562" s="34"/>
      <c r="JFQ562" s="34"/>
      <c r="JFR562" s="34"/>
      <c r="JFS562" s="34"/>
      <c r="JFT562" s="34"/>
      <c r="JFU562" s="34"/>
      <c r="JFV562" s="34"/>
      <c r="JFW562" s="34"/>
      <c r="JFX562" s="34"/>
      <c r="JFY562" s="34"/>
      <c r="JFZ562" s="34"/>
      <c r="JGA562" s="34"/>
      <c r="JGB562" s="34"/>
      <c r="JGC562" s="34"/>
      <c r="JGD562" s="34"/>
      <c r="JGE562" s="34"/>
      <c r="JGF562" s="34"/>
      <c r="JGG562" s="34"/>
      <c r="JGH562" s="34"/>
      <c r="JGI562" s="34"/>
      <c r="JGJ562" s="34"/>
      <c r="JGK562" s="34"/>
      <c r="JGL562" s="34"/>
      <c r="JGM562" s="34"/>
      <c r="JGN562" s="34"/>
      <c r="JGO562" s="34"/>
      <c r="JGP562" s="34"/>
      <c r="JGQ562" s="34"/>
      <c r="JGR562" s="34"/>
      <c r="JGS562" s="34"/>
      <c r="JGT562" s="34"/>
      <c r="JGU562" s="34"/>
      <c r="JGV562" s="34"/>
      <c r="JGW562" s="34"/>
      <c r="JGX562" s="34"/>
      <c r="JGY562" s="34"/>
      <c r="JGZ562" s="34"/>
      <c r="JHA562" s="34"/>
      <c r="JHB562" s="34"/>
      <c r="JHC562" s="34"/>
      <c r="JHD562" s="34"/>
      <c r="JHE562" s="34"/>
      <c r="JHF562" s="34"/>
      <c r="JHG562" s="34"/>
      <c r="JHH562" s="34"/>
      <c r="JHI562" s="34"/>
      <c r="JHJ562" s="34"/>
      <c r="JHK562" s="34"/>
      <c r="JHL562" s="34"/>
      <c r="JHM562" s="34"/>
      <c r="JHN562" s="34"/>
      <c r="JHO562" s="34"/>
      <c r="JHP562" s="34"/>
      <c r="JHQ562" s="34"/>
      <c r="JHR562" s="34"/>
      <c r="JHS562" s="34"/>
      <c r="JHT562" s="34"/>
      <c r="JHU562" s="34"/>
      <c r="JHV562" s="34"/>
      <c r="JHW562" s="34"/>
      <c r="JHX562" s="34"/>
      <c r="JHY562" s="34"/>
      <c r="JHZ562" s="34"/>
      <c r="JIA562" s="34"/>
      <c r="JIB562" s="34"/>
      <c r="JIC562" s="34"/>
      <c r="JID562" s="34"/>
      <c r="JIE562" s="34"/>
      <c r="JIF562" s="34"/>
      <c r="JIG562" s="34"/>
      <c r="JIH562" s="34"/>
      <c r="JII562" s="34"/>
      <c r="JIJ562" s="34"/>
      <c r="JIK562" s="34"/>
      <c r="JIL562" s="34"/>
      <c r="JIM562" s="34"/>
      <c r="JIN562" s="34"/>
      <c r="JIO562" s="34"/>
      <c r="JIP562" s="34"/>
      <c r="JIQ562" s="34"/>
      <c r="JIR562" s="34"/>
      <c r="JIS562" s="34"/>
      <c r="JIT562" s="34"/>
      <c r="JIU562" s="34"/>
      <c r="JIV562" s="34"/>
      <c r="JIW562" s="34"/>
      <c r="JIX562" s="34"/>
      <c r="JIY562" s="34"/>
      <c r="JIZ562" s="34"/>
      <c r="JJA562" s="34"/>
      <c r="JJB562" s="34"/>
      <c r="JJC562" s="34"/>
      <c r="JJD562" s="34"/>
      <c r="JJE562" s="34"/>
      <c r="JJF562" s="34"/>
      <c r="JJG562" s="34"/>
      <c r="JJH562" s="34"/>
      <c r="JJI562" s="34"/>
      <c r="JJJ562" s="34"/>
      <c r="JJK562" s="34"/>
      <c r="JJL562" s="34"/>
      <c r="JJM562" s="34"/>
      <c r="JJN562" s="34"/>
      <c r="JJO562" s="34"/>
      <c r="JJP562" s="34"/>
      <c r="JJQ562" s="34"/>
      <c r="JJR562" s="34"/>
      <c r="JJS562" s="34"/>
      <c r="JJT562" s="34"/>
      <c r="JJU562" s="34"/>
      <c r="JJV562" s="34"/>
      <c r="JJW562" s="34"/>
      <c r="JJX562" s="34"/>
      <c r="JJY562" s="34"/>
      <c r="JJZ562" s="34"/>
      <c r="JKA562" s="34"/>
      <c r="JKB562" s="34"/>
      <c r="JKC562" s="34"/>
      <c r="JKD562" s="34"/>
      <c r="JKE562" s="34"/>
      <c r="JKF562" s="34"/>
      <c r="JKG562" s="34"/>
      <c r="JKH562" s="34"/>
      <c r="JKI562" s="34"/>
      <c r="JKJ562" s="34"/>
      <c r="JKK562" s="34"/>
      <c r="JKL562" s="34"/>
      <c r="JKM562" s="34"/>
      <c r="JKN562" s="34"/>
      <c r="JKO562" s="34"/>
      <c r="JKP562" s="34"/>
      <c r="JKQ562" s="34"/>
      <c r="JKR562" s="34"/>
      <c r="JKS562" s="34"/>
      <c r="JKT562" s="34"/>
      <c r="JKU562" s="34"/>
      <c r="JKV562" s="34"/>
      <c r="JKW562" s="34"/>
      <c r="JKX562" s="34"/>
      <c r="JKY562" s="34"/>
      <c r="JKZ562" s="34"/>
      <c r="JLA562" s="34"/>
      <c r="JLB562" s="34"/>
      <c r="JLC562" s="34"/>
      <c r="JLD562" s="34"/>
      <c r="JLE562" s="34"/>
      <c r="JLF562" s="34"/>
      <c r="JLG562" s="34"/>
      <c r="JLH562" s="34"/>
      <c r="JLI562" s="34"/>
      <c r="JLJ562" s="34"/>
      <c r="JLK562" s="34"/>
      <c r="JLL562" s="34"/>
      <c r="JLM562" s="34"/>
      <c r="JLN562" s="34"/>
      <c r="JLO562" s="34"/>
      <c r="JLP562" s="34"/>
      <c r="JLQ562" s="34"/>
      <c r="JLR562" s="34"/>
      <c r="JLS562" s="34"/>
      <c r="JLT562" s="34"/>
      <c r="JLU562" s="34"/>
      <c r="JLV562" s="34"/>
      <c r="JLW562" s="34"/>
      <c r="JLX562" s="34"/>
      <c r="JLY562" s="34"/>
      <c r="JLZ562" s="34"/>
      <c r="JMA562" s="34"/>
      <c r="JMB562" s="34"/>
      <c r="JMC562" s="34"/>
      <c r="JMD562" s="34"/>
      <c r="JME562" s="34"/>
      <c r="JMF562" s="34"/>
      <c r="JMG562" s="34"/>
      <c r="JMH562" s="34"/>
      <c r="JMI562" s="34"/>
      <c r="JMJ562" s="34"/>
      <c r="JMK562" s="34"/>
      <c r="JML562" s="34"/>
      <c r="JMM562" s="34"/>
      <c r="JMN562" s="34"/>
      <c r="JMO562" s="34"/>
      <c r="JMP562" s="34"/>
      <c r="JMQ562" s="34"/>
      <c r="JMR562" s="34"/>
      <c r="JMS562" s="34"/>
      <c r="JMT562" s="34"/>
      <c r="JMU562" s="34"/>
      <c r="JMV562" s="34"/>
      <c r="JMW562" s="34"/>
      <c r="JMX562" s="34"/>
      <c r="JMY562" s="34"/>
      <c r="JMZ562" s="34"/>
      <c r="JNA562" s="34"/>
      <c r="JNB562" s="34"/>
      <c r="JNC562" s="34"/>
      <c r="JND562" s="34"/>
      <c r="JNE562" s="34"/>
      <c r="JNF562" s="34"/>
      <c r="JNG562" s="34"/>
      <c r="JNH562" s="34"/>
      <c r="JNI562" s="34"/>
      <c r="JNJ562" s="34"/>
      <c r="JNK562" s="34"/>
      <c r="JNL562" s="34"/>
      <c r="JNM562" s="34"/>
      <c r="JNN562" s="34"/>
      <c r="JNO562" s="34"/>
      <c r="JNP562" s="34"/>
      <c r="JNQ562" s="34"/>
      <c r="JNR562" s="34"/>
      <c r="JNS562" s="34"/>
      <c r="JNT562" s="34"/>
      <c r="JNU562" s="34"/>
      <c r="JNV562" s="34"/>
      <c r="JNW562" s="34"/>
      <c r="JNX562" s="34"/>
      <c r="JNY562" s="34"/>
      <c r="JNZ562" s="34"/>
      <c r="JOA562" s="34"/>
      <c r="JOB562" s="34"/>
      <c r="JOC562" s="34"/>
      <c r="JOD562" s="34"/>
      <c r="JOE562" s="34"/>
      <c r="JOF562" s="34"/>
      <c r="JOG562" s="34"/>
      <c r="JOH562" s="34"/>
      <c r="JOI562" s="34"/>
      <c r="JOJ562" s="34"/>
      <c r="JOK562" s="34"/>
      <c r="JOL562" s="34"/>
      <c r="JOM562" s="34"/>
      <c r="JON562" s="34"/>
      <c r="JOO562" s="34"/>
      <c r="JOP562" s="34"/>
      <c r="JOQ562" s="34"/>
      <c r="JOR562" s="34"/>
      <c r="JOS562" s="34"/>
      <c r="JOT562" s="34"/>
      <c r="JOU562" s="34"/>
      <c r="JOV562" s="34"/>
      <c r="JOW562" s="34"/>
      <c r="JOX562" s="34"/>
      <c r="JOY562" s="34"/>
      <c r="JOZ562" s="34"/>
      <c r="JPA562" s="34"/>
      <c r="JPB562" s="34"/>
      <c r="JPC562" s="34"/>
      <c r="JPD562" s="34"/>
      <c r="JPE562" s="34"/>
      <c r="JPF562" s="34"/>
      <c r="JPG562" s="34"/>
      <c r="JPH562" s="34"/>
      <c r="JPI562" s="34"/>
      <c r="JPJ562" s="34"/>
      <c r="JPK562" s="34"/>
      <c r="JPL562" s="34"/>
      <c r="JPM562" s="34"/>
      <c r="JPN562" s="34"/>
      <c r="JPO562" s="34"/>
      <c r="JPP562" s="34"/>
      <c r="JPQ562" s="34"/>
      <c r="JPR562" s="34"/>
      <c r="JPS562" s="34"/>
      <c r="JPT562" s="34"/>
      <c r="JPU562" s="34"/>
      <c r="JPV562" s="34"/>
      <c r="JPW562" s="34"/>
      <c r="JPX562" s="34"/>
      <c r="JPY562" s="34"/>
      <c r="JPZ562" s="34"/>
      <c r="JQA562" s="34"/>
      <c r="JQB562" s="34"/>
      <c r="JQC562" s="34"/>
      <c r="JQD562" s="34"/>
      <c r="JQE562" s="34"/>
      <c r="JQF562" s="34"/>
      <c r="JQG562" s="34"/>
      <c r="JQH562" s="34"/>
      <c r="JQI562" s="34"/>
      <c r="JQJ562" s="34"/>
      <c r="JQK562" s="34"/>
      <c r="JQL562" s="34"/>
      <c r="JQM562" s="34"/>
      <c r="JQN562" s="34"/>
      <c r="JQO562" s="34"/>
      <c r="JQP562" s="34"/>
      <c r="JQQ562" s="34"/>
      <c r="JQR562" s="34"/>
      <c r="JQS562" s="34"/>
      <c r="JQT562" s="34"/>
      <c r="JQU562" s="34"/>
      <c r="JQV562" s="34"/>
      <c r="JQW562" s="34"/>
      <c r="JQX562" s="34"/>
      <c r="JQY562" s="34"/>
      <c r="JQZ562" s="34"/>
      <c r="JRA562" s="34"/>
      <c r="JRB562" s="34"/>
      <c r="JRC562" s="34"/>
      <c r="JRD562" s="34"/>
      <c r="JRE562" s="34"/>
      <c r="JRF562" s="34"/>
      <c r="JRG562" s="34"/>
      <c r="JRH562" s="34"/>
      <c r="JRI562" s="34"/>
      <c r="JRJ562" s="34"/>
      <c r="JRK562" s="34"/>
      <c r="JRL562" s="34"/>
      <c r="JRM562" s="34"/>
      <c r="JRN562" s="34"/>
      <c r="JRO562" s="34"/>
      <c r="JRP562" s="34"/>
      <c r="JRQ562" s="34"/>
      <c r="JRR562" s="34"/>
      <c r="JRS562" s="34"/>
      <c r="JRT562" s="34"/>
      <c r="JRU562" s="34"/>
      <c r="JRV562" s="34"/>
      <c r="JRW562" s="34"/>
      <c r="JRX562" s="34"/>
      <c r="JRY562" s="34"/>
      <c r="JRZ562" s="34"/>
      <c r="JSA562" s="34"/>
      <c r="JSB562" s="34"/>
      <c r="JSC562" s="34"/>
      <c r="JSD562" s="34"/>
      <c r="JSE562" s="34"/>
      <c r="JSF562" s="34"/>
      <c r="JSG562" s="34"/>
      <c r="JSH562" s="34"/>
      <c r="JSI562" s="34"/>
      <c r="JSJ562" s="34"/>
      <c r="JSK562" s="34"/>
      <c r="JSL562" s="34"/>
      <c r="JSM562" s="34"/>
      <c r="JSN562" s="34"/>
      <c r="JSO562" s="34"/>
      <c r="JSP562" s="34"/>
      <c r="JSQ562" s="34"/>
      <c r="JSR562" s="34"/>
      <c r="JSS562" s="34"/>
      <c r="JST562" s="34"/>
      <c r="JSU562" s="34"/>
      <c r="JSV562" s="34"/>
      <c r="JSW562" s="34"/>
      <c r="JSX562" s="34"/>
      <c r="JSY562" s="34"/>
      <c r="JSZ562" s="34"/>
      <c r="JTA562" s="34"/>
      <c r="JTB562" s="34"/>
      <c r="JTC562" s="34"/>
      <c r="JTD562" s="34"/>
      <c r="JTE562" s="34"/>
      <c r="JTF562" s="34"/>
      <c r="JTG562" s="34"/>
      <c r="JTH562" s="34"/>
      <c r="JTI562" s="34"/>
      <c r="JTJ562" s="34"/>
      <c r="JTK562" s="34"/>
      <c r="JTL562" s="34"/>
      <c r="JTM562" s="34"/>
      <c r="JTN562" s="34"/>
      <c r="JTO562" s="34"/>
      <c r="JTP562" s="34"/>
      <c r="JTQ562" s="34"/>
      <c r="JTR562" s="34"/>
      <c r="JTS562" s="34"/>
      <c r="JTT562" s="34"/>
      <c r="JTU562" s="34"/>
      <c r="JTV562" s="34"/>
      <c r="JTW562" s="34"/>
      <c r="JTX562" s="34"/>
      <c r="JTY562" s="34"/>
      <c r="JTZ562" s="34"/>
      <c r="JUA562" s="34"/>
      <c r="JUB562" s="34"/>
      <c r="JUC562" s="34"/>
      <c r="JUD562" s="34"/>
      <c r="JUE562" s="34"/>
      <c r="JUF562" s="34"/>
      <c r="JUG562" s="34"/>
      <c r="JUH562" s="34"/>
      <c r="JUI562" s="34"/>
      <c r="JUJ562" s="34"/>
      <c r="JUK562" s="34"/>
      <c r="JUL562" s="34"/>
      <c r="JUM562" s="34"/>
      <c r="JUN562" s="34"/>
      <c r="JUO562" s="34"/>
      <c r="JUP562" s="34"/>
      <c r="JUQ562" s="34"/>
      <c r="JUR562" s="34"/>
      <c r="JUS562" s="34"/>
      <c r="JUT562" s="34"/>
      <c r="JUU562" s="34"/>
      <c r="JUV562" s="34"/>
      <c r="JUW562" s="34"/>
      <c r="JUX562" s="34"/>
      <c r="JUY562" s="34"/>
      <c r="JUZ562" s="34"/>
      <c r="JVA562" s="34"/>
      <c r="JVB562" s="34"/>
      <c r="JVC562" s="34"/>
      <c r="JVD562" s="34"/>
      <c r="JVE562" s="34"/>
      <c r="JVF562" s="34"/>
      <c r="JVG562" s="34"/>
      <c r="JVH562" s="34"/>
      <c r="JVI562" s="34"/>
      <c r="JVJ562" s="34"/>
      <c r="JVK562" s="34"/>
      <c r="JVL562" s="34"/>
      <c r="JVM562" s="34"/>
      <c r="JVN562" s="34"/>
      <c r="JVO562" s="34"/>
      <c r="JVP562" s="34"/>
      <c r="JVQ562" s="34"/>
      <c r="JVR562" s="34"/>
      <c r="JVS562" s="34"/>
      <c r="JVT562" s="34"/>
      <c r="JVU562" s="34"/>
      <c r="JVV562" s="34"/>
      <c r="JVW562" s="34"/>
      <c r="JVX562" s="34"/>
      <c r="JVY562" s="34"/>
      <c r="JVZ562" s="34"/>
      <c r="JWA562" s="34"/>
      <c r="JWB562" s="34"/>
      <c r="JWC562" s="34"/>
      <c r="JWD562" s="34"/>
      <c r="JWE562" s="34"/>
      <c r="JWF562" s="34"/>
      <c r="JWG562" s="34"/>
      <c r="JWH562" s="34"/>
      <c r="JWI562" s="34"/>
      <c r="JWJ562" s="34"/>
      <c r="JWK562" s="34"/>
      <c r="JWL562" s="34"/>
      <c r="JWM562" s="34"/>
      <c r="JWN562" s="34"/>
      <c r="JWO562" s="34"/>
      <c r="JWP562" s="34"/>
      <c r="JWQ562" s="34"/>
      <c r="JWR562" s="34"/>
      <c r="JWS562" s="34"/>
      <c r="JWT562" s="34"/>
      <c r="JWU562" s="34"/>
      <c r="JWV562" s="34"/>
      <c r="JWW562" s="34"/>
      <c r="JWX562" s="34"/>
      <c r="JWY562" s="34"/>
      <c r="JWZ562" s="34"/>
      <c r="JXA562" s="34"/>
      <c r="JXB562" s="34"/>
      <c r="JXC562" s="34"/>
      <c r="JXD562" s="34"/>
      <c r="JXE562" s="34"/>
      <c r="JXF562" s="34"/>
      <c r="JXG562" s="34"/>
      <c r="JXH562" s="34"/>
      <c r="JXI562" s="34"/>
      <c r="JXJ562" s="34"/>
      <c r="JXK562" s="34"/>
      <c r="JXL562" s="34"/>
      <c r="JXM562" s="34"/>
      <c r="JXN562" s="34"/>
      <c r="JXO562" s="34"/>
      <c r="JXP562" s="34"/>
      <c r="JXQ562" s="34"/>
      <c r="JXR562" s="34"/>
      <c r="JXS562" s="34"/>
      <c r="JXT562" s="34"/>
      <c r="JXU562" s="34"/>
      <c r="JXV562" s="34"/>
      <c r="JXW562" s="34"/>
      <c r="JXX562" s="34"/>
      <c r="JXY562" s="34"/>
      <c r="JXZ562" s="34"/>
      <c r="JYA562" s="34"/>
      <c r="JYB562" s="34"/>
      <c r="JYC562" s="34"/>
      <c r="JYD562" s="34"/>
      <c r="JYE562" s="34"/>
      <c r="JYF562" s="34"/>
      <c r="JYG562" s="34"/>
      <c r="JYH562" s="34"/>
      <c r="JYI562" s="34"/>
      <c r="JYJ562" s="34"/>
      <c r="JYK562" s="34"/>
      <c r="JYL562" s="34"/>
      <c r="JYM562" s="34"/>
      <c r="JYN562" s="34"/>
      <c r="JYO562" s="34"/>
      <c r="JYP562" s="34"/>
      <c r="JYQ562" s="34"/>
      <c r="JYR562" s="34"/>
      <c r="JYS562" s="34"/>
      <c r="JYT562" s="34"/>
      <c r="JYU562" s="34"/>
      <c r="JYV562" s="34"/>
      <c r="JYW562" s="34"/>
      <c r="JYX562" s="34"/>
      <c r="JYY562" s="34"/>
      <c r="JYZ562" s="34"/>
      <c r="JZA562" s="34"/>
      <c r="JZB562" s="34"/>
      <c r="JZC562" s="34"/>
      <c r="JZD562" s="34"/>
      <c r="JZE562" s="34"/>
      <c r="JZF562" s="34"/>
      <c r="JZG562" s="34"/>
      <c r="JZH562" s="34"/>
      <c r="JZI562" s="34"/>
      <c r="JZJ562" s="34"/>
      <c r="JZK562" s="34"/>
      <c r="JZL562" s="34"/>
      <c r="JZM562" s="34"/>
      <c r="JZN562" s="34"/>
      <c r="JZO562" s="34"/>
      <c r="JZP562" s="34"/>
      <c r="JZQ562" s="34"/>
      <c r="JZR562" s="34"/>
      <c r="JZS562" s="34"/>
      <c r="JZT562" s="34"/>
      <c r="JZU562" s="34"/>
      <c r="JZV562" s="34"/>
      <c r="JZW562" s="34"/>
      <c r="JZX562" s="34"/>
      <c r="JZY562" s="34"/>
      <c r="JZZ562" s="34"/>
      <c r="KAA562" s="34"/>
      <c r="KAB562" s="34"/>
      <c r="KAC562" s="34"/>
      <c r="KAD562" s="34"/>
      <c r="KAE562" s="34"/>
      <c r="KAF562" s="34"/>
      <c r="KAG562" s="34"/>
      <c r="KAH562" s="34"/>
      <c r="KAI562" s="34"/>
      <c r="KAJ562" s="34"/>
      <c r="KAK562" s="34"/>
      <c r="KAL562" s="34"/>
      <c r="KAM562" s="34"/>
      <c r="KAN562" s="34"/>
      <c r="KAO562" s="34"/>
      <c r="KAP562" s="34"/>
      <c r="KAQ562" s="34"/>
      <c r="KAR562" s="34"/>
      <c r="KAS562" s="34"/>
      <c r="KAT562" s="34"/>
      <c r="KAU562" s="34"/>
      <c r="KAV562" s="34"/>
      <c r="KAW562" s="34"/>
      <c r="KAX562" s="34"/>
      <c r="KAY562" s="34"/>
      <c r="KAZ562" s="34"/>
      <c r="KBA562" s="34"/>
      <c r="KBB562" s="34"/>
      <c r="KBC562" s="34"/>
      <c r="KBD562" s="34"/>
      <c r="KBE562" s="34"/>
      <c r="KBF562" s="34"/>
      <c r="KBG562" s="34"/>
      <c r="KBH562" s="34"/>
      <c r="KBI562" s="34"/>
      <c r="KBJ562" s="34"/>
      <c r="KBK562" s="34"/>
      <c r="KBL562" s="34"/>
      <c r="KBM562" s="34"/>
      <c r="KBN562" s="34"/>
      <c r="KBO562" s="34"/>
      <c r="KBP562" s="34"/>
      <c r="KBQ562" s="34"/>
      <c r="KBR562" s="34"/>
      <c r="KBS562" s="34"/>
      <c r="KBT562" s="34"/>
      <c r="KBU562" s="34"/>
      <c r="KBV562" s="34"/>
      <c r="KBW562" s="34"/>
      <c r="KBX562" s="34"/>
      <c r="KBY562" s="34"/>
      <c r="KBZ562" s="34"/>
      <c r="KCA562" s="34"/>
      <c r="KCB562" s="34"/>
      <c r="KCC562" s="34"/>
      <c r="KCD562" s="34"/>
      <c r="KCE562" s="34"/>
      <c r="KCF562" s="34"/>
      <c r="KCG562" s="34"/>
      <c r="KCH562" s="34"/>
      <c r="KCI562" s="34"/>
      <c r="KCJ562" s="34"/>
      <c r="KCK562" s="34"/>
      <c r="KCL562" s="34"/>
      <c r="KCM562" s="34"/>
      <c r="KCN562" s="34"/>
      <c r="KCO562" s="34"/>
      <c r="KCP562" s="34"/>
      <c r="KCQ562" s="34"/>
      <c r="KCR562" s="34"/>
      <c r="KCS562" s="34"/>
      <c r="KCT562" s="34"/>
      <c r="KCU562" s="34"/>
      <c r="KCV562" s="34"/>
      <c r="KCW562" s="34"/>
      <c r="KCX562" s="34"/>
      <c r="KCY562" s="34"/>
      <c r="KCZ562" s="34"/>
      <c r="KDA562" s="34"/>
      <c r="KDB562" s="34"/>
      <c r="KDC562" s="34"/>
      <c r="KDD562" s="34"/>
      <c r="KDE562" s="34"/>
      <c r="KDF562" s="34"/>
      <c r="KDG562" s="34"/>
      <c r="KDH562" s="34"/>
      <c r="KDI562" s="34"/>
      <c r="KDJ562" s="34"/>
      <c r="KDK562" s="34"/>
      <c r="KDL562" s="34"/>
      <c r="KDM562" s="34"/>
      <c r="KDN562" s="34"/>
      <c r="KDO562" s="34"/>
      <c r="KDP562" s="34"/>
      <c r="KDQ562" s="34"/>
      <c r="KDR562" s="34"/>
      <c r="KDS562" s="34"/>
      <c r="KDT562" s="34"/>
      <c r="KDU562" s="34"/>
      <c r="KDV562" s="34"/>
      <c r="KDW562" s="34"/>
      <c r="KDX562" s="34"/>
      <c r="KDY562" s="34"/>
      <c r="KDZ562" s="34"/>
      <c r="KEA562" s="34"/>
      <c r="KEB562" s="34"/>
      <c r="KEC562" s="34"/>
      <c r="KED562" s="34"/>
      <c r="KEE562" s="34"/>
      <c r="KEF562" s="34"/>
      <c r="KEG562" s="34"/>
      <c r="KEH562" s="34"/>
      <c r="KEI562" s="34"/>
      <c r="KEJ562" s="34"/>
      <c r="KEK562" s="34"/>
      <c r="KEL562" s="34"/>
      <c r="KEM562" s="34"/>
      <c r="KEN562" s="34"/>
      <c r="KEO562" s="34"/>
      <c r="KEP562" s="34"/>
      <c r="KEQ562" s="34"/>
      <c r="KER562" s="34"/>
      <c r="KES562" s="34"/>
      <c r="KET562" s="34"/>
      <c r="KEU562" s="34"/>
      <c r="KEV562" s="34"/>
      <c r="KEW562" s="34"/>
      <c r="KEX562" s="34"/>
      <c r="KEY562" s="34"/>
      <c r="KEZ562" s="34"/>
      <c r="KFA562" s="34"/>
      <c r="KFB562" s="34"/>
      <c r="KFC562" s="34"/>
      <c r="KFD562" s="34"/>
      <c r="KFE562" s="34"/>
      <c r="KFF562" s="34"/>
      <c r="KFG562" s="34"/>
      <c r="KFH562" s="34"/>
      <c r="KFI562" s="34"/>
      <c r="KFJ562" s="34"/>
      <c r="KFK562" s="34"/>
      <c r="KFL562" s="34"/>
      <c r="KFM562" s="34"/>
      <c r="KFN562" s="34"/>
      <c r="KFO562" s="34"/>
      <c r="KFP562" s="34"/>
      <c r="KFQ562" s="34"/>
      <c r="KFR562" s="34"/>
      <c r="KFS562" s="34"/>
      <c r="KFT562" s="34"/>
      <c r="KFU562" s="34"/>
      <c r="KFV562" s="34"/>
      <c r="KFW562" s="34"/>
      <c r="KFX562" s="34"/>
      <c r="KFY562" s="34"/>
      <c r="KFZ562" s="34"/>
      <c r="KGA562" s="34"/>
      <c r="KGB562" s="34"/>
      <c r="KGC562" s="34"/>
      <c r="KGD562" s="34"/>
      <c r="KGE562" s="34"/>
      <c r="KGF562" s="34"/>
      <c r="KGG562" s="34"/>
      <c r="KGH562" s="34"/>
      <c r="KGI562" s="34"/>
      <c r="KGJ562" s="34"/>
      <c r="KGK562" s="34"/>
      <c r="KGL562" s="34"/>
      <c r="KGM562" s="34"/>
      <c r="KGN562" s="34"/>
      <c r="KGO562" s="34"/>
      <c r="KGP562" s="34"/>
      <c r="KGQ562" s="34"/>
      <c r="KGR562" s="34"/>
      <c r="KGS562" s="34"/>
      <c r="KGT562" s="34"/>
      <c r="KGU562" s="34"/>
      <c r="KGV562" s="34"/>
      <c r="KGW562" s="34"/>
      <c r="KGX562" s="34"/>
      <c r="KGY562" s="34"/>
      <c r="KGZ562" s="34"/>
      <c r="KHA562" s="34"/>
      <c r="KHB562" s="34"/>
      <c r="KHC562" s="34"/>
      <c r="KHD562" s="34"/>
      <c r="KHE562" s="34"/>
      <c r="KHF562" s="34"/>
      <c r="KHG562" s="34"/>
      <c r="KHH562" s="34"/>
      <c r="KHI562" s="34"/>
      <c r="KHJ562" s="34"/>
      <c r="KHK562" s="34"/>
      <c r="KHL562" s="34"/>
      <c r="KHM562" s="34"/>
      <c r="KHN562" s="34"/>
      <c r="KHO562" s="34"/>
      <c r="KHP562" s="34"/>
      <c r="KHQ562" s="34"/>
      <c r="KHR562" s="34"/>
      <c r="KHS562" s="34"/>
      <c r="KHT562" s="34"/>
      <c r="KHU562" s="34"/>
      <c r="KHV562" s="34"/>
      <c r="KHW562" s="34"/>
      <c r="KHX562" s="34"/>
      <c r="KHY562" s="34"/>
      <c r="KHZ562" s="34"/>
      <c r="KIA562" s="34"/>
      <c r="KIB562" s="34"/>
      <c r="KIC562" s="34"/>
      <c r="KID562" s="34"/>
      <c r="KIE562" s="34"/>
      <c r="KIF562" s="34"/>
      <c r="KIG562" s="34"/>
      <c r="KIH562" s="34"/>
      <c r="KII562" s="34"/>
      <c r="KIJ562" s="34"/>
      <c r="KIK562" s="34"/>
      <c r="KIL562" s="34"/>
      <c r="KIM562" s="34"/>
      <c r="KIN562" s="34"/>
      <c r="KIO562" s="34"/>
      <c r="KIP562" s="34"/>
      <c r="KIQ562" s="34"/>
      <c r="KIR562" s="34"/>
      <c r="KIS562" s="34"/>
      <c r="KIT562" s="34"/>
      <c r="KIU562" s="34"/>
      <c r="KIV562" s="34"/>
      <c r="KIW562" s="34"/>
      <c r="KIX562" s="34"/>
      <c r="KIY562" s="34"/>
      <c r="KIZ562" s="34"/>
      <c r="KJA562" s="34"/>
      <c r="KJB562" s="34"/>
      <c r="KJC562" s="34"/>
      <c r="KJD562" s="34"/>
      <c r="KJE562" s="34"/>
      <c r="KJF562" s="34"/>
      <c r="KJG562" s="34"/>
      <c r="KJH562" s="34"/>
      <c r="KJI562" s="34"/>
      <c r="KJJ562" s="34"/>
      <c r="KJK562" s="34"/>
      <c r="KJL562" s="34"/>
      <c r="KJM562" s="34"/>
      <c r="KJN562" s="34"/>
      <c r="KJO562" s="34"/>
      <c r="KJP562" s="34"/>
      <c r="KJQ562" s="34"/>
      <c r="KJR562" s="34"/>
      <c r="KJS562" s="34"/>
      <c r="KJT562" s="34"/>
      <c r="KJU562" s="34"/>
      <c r="KJV562" s="34"/>
      <c r="KJW562" s="34"/>
      <c r="KJX562" s="34"/>
      <c r="KJY562" s="34"/>
      <c r="KJZ562" s="34"/>
      <c r="KKA562" s="34"/>
      <c r="KKB562" s="34"/>
      <c r="KKC562" s="34"/>
      <c r="KKD562" s="34"/>
      <c r="KKE562" s="34"/>
      <c r="KKF562" s="34"/>
      <c r="KKG562" s="34"/>
      <c r="KKH562" s="34"/>
      <c r="KKI562" s="34"/>
      <c r="KKJ562" s="34"/>
      <c r="KKK562" s="34"/>
      <c r="KKL562" s="34"/>
      <c r="KKM562" s="34"/>
      <c r="KKN562" s="34"/>
      <c r="KKO562" s="34"/>
      <c r="KKP562" s="34"/>
      <c r="KKQ562" s="34"/>
      <c r="KKR562" s="34"/>
      <c r="KKS562" s="34"/>
      <c r="KKT562" s="34"/>
      <c r="KKU562" s="34"/>
      <c r="KKV562" s="34"/>
      <c r="KKW562" s="34"/>
      <c r="KKX562" s="34"/>
      <c r="KKY562" s="34"/>
      <c r="KKZ562" s="34"/>
      <c r="KLA562" s="34"/>
      <c r="KLB562" s="34"/>
      <c r="KLC562" s="34"/>
      <c r="KLD562" s="34"/>
      <c r="KLE562" s="34"/>
      <c r="KLF562" s="34"/>
      <c r="KLG562" s="34"/>
      <c r="KLH562" s="34"/>
      <c r="KLI562" s="34"/>
      <c r="KLJ562" s="34"/>
      <c r="KLK562" s="34"/>
      <c r="KLL562" s="34"/>
      <c r="KLM562" s="34"/>
      <c r="KLN562" s="34"/>
      <c r="KLO562" s="34"/>
      <c r="KLP562" s="34"/>
      <c r="KLQ562" s="34"/>
      <c r="KLR562" s="34"/>
      <c r="KLS562" s="34"/>
      <c r="KLT562" s="34"/>
      <c r="KLU562" s="34"/>
      <c r="KLV562" s="34"/>
      <c r="KLW562" s="34"/>
      <c r="KLX562" s="34"/>
      <c r="KLY562" s="34"/>
      <c r="KLZ562" s="34"/>
      <c r="KMA562" s="34"/>
      <c r="KMB562" s="34"/>
      <c r="KMC562" s="34"/>
      <c r="KMD562" s="34"/>
      <c r="KME562" s="34"/>
      <c r="KMF562" s="34"/>
      <c r="KMG562" s="34"/>
      <c r="KMH562" s="34"/>
      <c r="KMI562" s="34"/>
      <c r="KMJ562" s="34"/>
      <c r="KMK562" s="34"/>
      <c r="KML562" s="34"/>
      <c r="KMM562" s="34"/>
      <c r="KMN562" s="34"/>
      <c r="KMO562" s="34"/>
      <c r="KMP562" s="34"/>
      <c r="KMQ562" s="34"/>
      <c r="KMR562" s="34"/>
      <c r="KMS562" s="34"/>
      <c r="KMT562" s="34"/>
      <c r="KMU562" s="34"/>
      <c r="KMV562" s="34"/>
      <c r="KMW562" s="34"/>
      <c r="KMX562" s="34"/>
      <c r="KMY562" s="34"/>
      <c r="KMZ562" s="34"/>
      <c r="KNA562" s="34"/>
      <c r="KNB562" s="34"/>
      <c r="KNC562" s="34"/>
      <c r="KND562" s="34"/>
      <c r="KNE562" s="34"/>
      <c r="KNF562" s="34"/>
      <c r="KNG562" s="34"/>
      <c r="KNH562" s="34"/>
      <c r="KNI562" s="34"/>
      <c r="KNJ562" s="34"/>
      <c r="KNK562" s="34"/>
      <c r="KNL562" s="34"/>
      <c r="KNM562" s="34"/>
      <c r="KNN562" s="34"/>
      <c r="KNO562" s="34"/>
      <c r="KNP562" s="34"/>
      <c r="KNQ562" s="34"/>
      <c r="KNR562" s="34"/>
      <c r="KNS562" s="34"/>
      <c r="KNT562" s="34"/>
      <c r="KNU562" s="34"/>
      <c r="KNV562" s="34"/>
      <c r="KNW562" s="34"/>
      <c r="KNX562" s="34"/>
      <c r="KNY562" s="34"/>
      <c r="KNZ562" s="34"/>
      <c r="KOA562" s="34"/>
      <c r="KOB562" s="34"/>
      <c r="KOC562" s="34"/>
      <c r="KOD562" s="34"/>
      <c r="KOE562" s="34"/>
      <c r="KOF562" s="34"/>
      <c r="KOG562" s="34"/>
      <c r="KOH562" s="34"/>
      <c r="KOI562" s="34"/>
      <c r="KOJ562" s="34"/>
      <c r="KOK562" s="34"/>
      <c r="KOL562" s="34"/>
      <c r="KOM562" s="34"/>
      <c r="KON562" s="34"/>
      <c r="KOO562" s="34"/>
      <c r="KOP562" s="34"/>
      <c r="KOQ562" s="34"/>
      <c r="KOR562" s="34"/>
      <c r="KOS562" s="34"/>
      <c r="KOT562" s="34"/>
      <c r="KOU562" s="34"/>
      <c r="KOV562" s="34"/>
      <c r="KOW562" s="34"/>
      <c r="KOX562" s="34"/>
      <c r="KOY562" s="34"/>
      <c r="KOZ562" s="34"/>
      <c r="KPA562" s="34"/>
      <c r="KPB562" s="34"/>
      <c r="KPC562" s="34"/>
      <c r="KPD562" s="34"/>
      <c r="KPE562" s="34"/>
      <c r="KPF562" s="34"/>
      <c r="KPG562" s="34"/>
      <c r="KPH562" s="34"/>
      <c r="KPI562" s="34"/>
      <c r="KPJ562" s="34"/>
      <c r="KPK562" s="34"/>
    </row>
    <row r="563" spans="1:7863" ht="0.75" customHeight="1">
      <c r="A563" s="51" t="s">
        <v>483</v>
      </c>
      <c r="B563" s="258"/>
      <c r="C563" s="246" t="s">
        <v>484</v>
      </c>
      <c r="D563" s="72"/>
      <c r="E563" s="74"/>
      <c r="F563" s="74"/>
      <c r="G563" s="37">
        <f>G564+G566</f>
        <v>0</v>
      </c>
      <c r="H563" s="36">
        <f t="shared" si="113"/>
        <v>0</v>
      </c>
      <c r="I563" s="37">
        <f>I564+I566</f>
        <v>0</v>
      </c>
      <c r="J563" s="36">
        <f t="shared" si="120"/>
        <v>0</v>
      </c>
      <c r="K563" s="37">
        <f>K564+K566</f>
        <v>0</v>
      </c>
      <c r="L563" s="36">
        <f t="shared" si="116"/>
        <v>0</v>
      </c>
      <c r="M563" s="236">
        <f>M564+M566</f>
        <v>0</v>
      </c>
      <c r="N563" s="235">
        <f t="shared" si="117"/>
        <v>0</v>
      </c>
      <c r="O563" s="236">
        <f>O564+O566</f>
        <v>0</v>
      </c>
      <c r="P563" s="236">
        <f>P564+P566</f>
        <v>0</v>
      </c>
      <c r="Q563" s="236">
        <f>Q564+Q566</f>
        <v>0</v>
      </c>
      <c r="R563" s="235" t="e">
        <f>SUM(#REF!-Q563)</f>
        <v>#REF!</v>
      </c>
      <c r="S563" s="236">
        <f>S564+S566</f>
        <v>0</v>
      </c>
      <c r="T563" s="235">
        <f t="shared" si="127"/>
        <v>0</v>
      </c>
      <c r="U563" s="236">
        <f>U564+U566</f>
        <v>0</v>
      </c>
      <c r="V563" s="235">
        <f t="shared" si="126"/>
        <v>0</v>
      </c>
      <c r="W563" s="236">
        <f>W564+W566</f>
        <v>0</v>
      </c>
      <c r="X563" s="235" t="e">
        <f>SUM(#REF!-W563)</f>
        <v>#REF!</v>
      </c>
      <c r="Y563" s="236">
        <f>Y564+Y566</f>
        <v>0</v>
      </c>
      <c r="Z563" s="235">
        <f t="shared" si="122"/>
        <v>0</v>
      </c>
      <c r="AA563" s="236">
        <f>AA564+AA566</f>
        <v>0</v>
      </c>
      <c r="AB563" s="236">
        <f>AB564+AB566</f>
        <v>0</v>
      </c>
      <c r="AC563" s="200">
        <f>AC564+AC566</f>
        <v>0</v>
      </c>
      <c r="AD563" s="351">
        <f>AD564+AD566</f>
        <v>0</v>
      </c>
      <c r="AE563" s="349"/>
    </row>
    <row r="564" spans="1:7863" ht="51" hidden="1">
      <c r="A564" s="43" t="s">
        <v>352</v>
      </c>
      <c r="B564" s="258"/>
      <c r="C564" s="246"/>
      <c r="D564" s="72" t="s">
        <v>335</v>
      </c>
      <c r="E564" s="74"/>
      <c r="F564" s="74"/>
      <c r="G564" s="37">
        <f>G565</f>
        <v>0</v>
      </c>
      <c r="H564" s="36">
        <f t="shared" si="113"/>
        <v>0</v>
      </c>
      <c r="I564" s="37">
        <f>I565</f>
        <v>0</v>
      </c>
      <c r="J564" s="36">
        <f t="shared" si="120"/>
        <v>0</v>
      </c>
      <c r="K564" s="37">
        <f>K565</f>
        <v>0</v>
      </c>
      <c r="L564" s="36">
        <f t="shared" si="116"/>
        <v>0</v>
      </c>
      <c r="M564" s="236">
        <f>M565</f>
        <v>0</v>
      </c>
      <c r="N564" s="235">
        <f t="shared" si="117"/>
        <v>0</v>
      </c>
      <c r="O564" s="236">
        <f>O565</f>
        <v>0</v>
      </c>
      <c r="P564" s="236">
        <f>P565</f>
        <v>0</v>
      </c>
      <c r="Q564" s="236">
        <f>Q565</f>
        <v>0</v>
      </c>
      <c r="R564" s="235" t="e">
        <f>SUM(#REF!-Q564)</f>
        <v>#REF!</v>
      </c>
      <c r="S564" s="236">
        <f>S565</f>
        <v>0</v>
      </c>
      <c r="T564" s="235">
        <f t="shared" si="127"/>
        <v>0</v>
      </c>
      <c r="U564" s="236">
        <f>U565</f>
        <v>0</v>
      </c>
      <c r="V564" s="235">
        <f t="shared" si="126"/>
        <v>0</v>
      </c>
      <c r="W564" s="236">
        <f>W565</f>
        <v>0</v>
      </c>
      <c r="X564" s="235" t="e">
        <f>SUM(#REF!-W564)</f>
        <v>#REF!</v>
      </c>
      <c r="Y564" s="236">
        <f>Y565</f>
        <v>0</v>
      </c>
      <c r="Z564" s="235">
        <f t="shared" si="122"/>
        <v>0</v>
      </c>
      <c r="AA564" s="236">
        <f>AA565</f>
        <v>0</v>
      </c>
      <c r="AB564" s="236">
        <f>AB565</f>
        <v>0</v>
      </c>
      <c r="AC564" s="200">
        <f>AC565</f>
        <v>0</v>
      </c>
      <c r="AD564" s="351">
        <f>AD565</f>
        <v>0</v>
      </c>
      <c r="AE564" s="349"/>
    </row>
    <row r="565" spans="1:7863" hidden="1">
      <c r="A565" s="46" t="s">
        <v>16</v>
      </c>
      <c r="B565" s="258"/>
      <c r="C565" s="246"/>
      <c r="D565" s="72" t="s">
        <v>17</v>
      </c>
      <c r="E565" s="74"/>
      <c r="F565" s="74"/>
      <c r="G565" s="37">
        <v>0</v>
      </c>
      <c r="H565" s="36">
        <f t="shared" si="113"/>
        <v>0</v>
      </c>
      <c r="I565" s="37">
        <v>0</v>
      </c>
      <c r="J565" s="36">
        <f t="shared" si="120"/>
        <v>0</v>
      </c>
      <c r="K565" s="37">
        <v>0</v>
      </c>
      <c r="L565" s="36">
        <f t="shared" ref="L565:L635" si="128">SUM(M565-K565)</f>
        <v>0</v>
      </c>
      <c r="M565" s="236">
        <v>0</v>
      </c>
      <c r="N565" s="235">
        <f t="shared" ref="N565:N632" si="129">SUM(O565-M565)</f>
        <v>0</v>
      </c>
      <c r="O565" s="236">
        <v>0</v>
      </c>
      <c r="P565" s="236">
        <v>0</v>
      </c>
      <c r="Q565" s="236">
        <v>0</v>
      </c>
      <c r="R565" s="235" t="e">
        <f>SUM(#REF!-Q565)</f>
        <v>#REF!</v>
      </c>
      <c r="S565" s="236">
        <v>0</v>
      </c>
      <c r="T565" s="235">
        <f t="shared" si="127"/>
        <v>0</v>
      </c>
      <c r="U565" s="236">
        <v>0</v>
      </c>
      <c r="V565" s="235">
        <f t="shared" si="126"/>
        <v>0</v>
      </c>
      <c r="W565" s="236">
        <v>0</v>
      </c>
      <c r="X565" s="235" t="e">
        <f>SUM(#REF!-W565)</f>
        <v>#REF!</v>
      </c>
      <c r="Y565" s="236">
        <v>0</v>
      </c>
      <c r="Z565" s="235">
        <f t="shared" si="122"/>
        <v>0</v>
      </c>
      <c r="AA565" s="236">
        <v>0</v>
      </c>
      <c r="AB565" s="236">
        <v>0</v>
      </c>
      <c r="AC565" s="200">
        <v>0</v>
      </c>
      <c r="AD565" s="351">
        <v>0</v>
      </c>
      <c r="AE565" s="349"/>
    </row>
    <row r="566" spans="1:7863" hidden="1">
      <c r="A566" s="49" t="s">
        <v>354</v>
      </c>
      <c r="B566" s="258"/>
      <c r="C566" s="246"/>
      <c r="D566" s="72" t="s">
        <v>355</v>
      </c>
      <c r="E566" s="74"/>
      <c r="F566" s="74"/>
      <c r="G566" s="37">
        <f>G567</f>
        <v>0</v>
      </c>
      <c r="H566" s="36">
        <f t="shared" si="113"/>
        <v>0</v>
      </c>
      <c r="I566" s="37">
        <f>I567</f>
        <v>0</v>
      </c>
      <c r="J566" s="36">
        <f t="shared" si="120"/>
        <v>0</v>
      </c>
      <c r="K566" s="37">
        <f>K567</f>
        <v>0</v>
      </c>
      <c r="L566" s="36">
        <f t="shared" si="128"/>
        <v>0</v>
      </c>
      <c r="M566" s="236">
        <f>M567</f>
        <v>0</v>
      </c>
      <c r="N566" s="235">
        <f t="shared" si="129"/>
        <v>0</v>
      </c>
      <c r="O566" s="236">
        <f>O567</f>
        <v>0</v>
      </c>
      <c r="P566" s="236">
        <f>P567</f>
        <v>0</v>
      </c>
      <c r="Q566" s="236">
        <f>Q567</f>
        <v>0</v>
      </c>
      <c r="R566" s="235" t="e">
        <f>SUM(#REF!-Q566)</f>
        <v>#REF!</v>
      </c>
      <c r="S566" s="236">
        <f>S567</f>
        <v>0</v>
      </c>
      <c r="T566" s="235">
        <f t="shared" si="127"/>
        <v>0</v>
      </c>
      <c r="U566" s="236">
        <f>U567</f>
        <v>0</v>
      </c>
      <c r="V566" s="235">
        <f t="shared" si="126"/>
        <v>0</v>
      </c>
      <c r="W566" s="236">
        <f>W567</f>
        <v>0</v>
      </c>
      <c r="X566" s="235" t="e">
        <f>SUM(#REF!-W566)</f>
        <v>#REF!</v>
      </c>
      <c r="Y566" s="236">
        <f>Y567</f>
        <v>0</v>
      </c>
      <c r="Z566" s="235">
        <f t="shared" si="122"/>
        <v>0</v>
      </c>
      <c r="AA566" s="236">
        <f>AA567</f>
        <v>0</v>
      </c>
      <c r="AB566" s="236">
        <f>AB567</f>
        <v>0</v>
      </c>
      <c r="AC566" s="200">
        <f>AC567</f>
        <v>0</v>
      </c>
      <c r="AD566" s="351">
        <f>AD567</f>
        <v>0</v>
      </c>
      <c r="AE566" s="349"/>
    </row>
    <row r="567" spans="1:7863" hidden="1">
      <c r="A567" s="32" t="s">
        <v>356</v>
      </c>
      <c r="B567" s="258"/>
      <c r="C567" s="246"/>
      <c r="D567" s="72" t="s">
        <v>0</v>
      </c>
      <c r="E567" s="74"/>
      <c r="F567" s="74"/>
      <c r="G567" s="37"/>
      <c r="H567" s="36">
        <f t="shared" ref="H567:H643" si="130">I567-G567</f>
        <v>0</v>
      </c>
      <c r="I567" s="37"/>
      <c r="J567" s="36">
        <f t="shared" si="120"/>
        <v>0</v>
      </c>
      <c r="K567" s="37"/>
      <c r="L567" s="36">
        <f t="shared" si="128"/>
        <v>0</v>
      </c>
      <c r="M567" s="236"/>
      <c r="N567" s="235">
        <f t="shared" si="129"/>
        <v>0</v>
      </c>
      <c r="O567" s="236"/>
      <c r="P567" s="236"/>
      <c r="Q567" s="236"/>
      <c r="R567" s="235" t="e">
        <f>SUM(#REF!-Q567)</f>
        <v>#REF!</v>
      </c>
      <c r="S567" s="236"/>
      <c r="T567" s="235">
        <f t="shared" si="127"/>
        <v>0</v>
      </c>
      <c r="U567" s="236"/>
      <c r="V567" s="235">
        <f t="shared" si="126"/>
        <v>0</v>
      </c>
      <c r="W567" s="236"/>
      <c r="X567" s="235" t="e">
        <f>SUM(#REF!-W567)</f>
        <v>#REF!</v>
      </c>
      <c r="Y567" s="236"/>
      <c r="Z567" s="235">
        <f t="shared" si="122"/>
        <v>0</v>
      </c>
      <c r="AA567" s="236"/>
      <c r="AB567" s="236"/>
      <c r="AC567" s="200"/>
      <c r="AD567" s="351"/>
      <c r="AE567" s="349"/>
    </row>
    <row r="568" spans="1:7863" ht="30" hidden="1">
      <c r="A568" s="214" t="s">
        <v>731</v>
      </c>
      <c r="B568" s="258"/>
      <c r="C568" s="84" t="s">
        <v>733</v>
      </c>
      <c r="D568" s="72"/>
      <c r="E568" s="74"/>
      <c r="F568" s="74"/>
      <c r="G568" s="37">
        <f>G569</f>
        <v>0</v>
      </c>
      <c r="H568" s="36">
        <f t="shared" si="130"/>
        <v>541.5</v>
      </c>
      <c r="I568" s="37">
        <f t="shared" ref="I568:AD569" si="131">I569</f>
        <v>541.5</v>
      </c>
      <c r="J568" s="36">
        <f t="shared" si="120"/>
        <v>0</v>
      </c>
      <c r="K568" s="37">
        <f t="shared" si="131"/>
        <v>541.5</v>
      </c>
      <c r="L568" s="36">
        <f t="shared" si="128"/>
        <v>0</v>
      </c>
      <c r="M568" s="236">
        <f t="shared" si="131"/>
        <v>541.5</v>
      </c>
      <c r="N568" s="235">
        <f t="shared" si="129"/>
        <v>0</v>
      </c>
      <c r="O568" s="236">
        <f t="shared" si="131"/>
        <v>541.5</v>
      </c>
      <c r="P568" s="236">
        <f t="shared" si="131"/>
        <v>0</v>
      </c>
      <c r="Q568" s="236">
        <f t="shared" si="131"/>
        <v>541.5</v>
      </c>
      <c r="R568" s="235" t="e">
        <f>SUM(#REF!-Q568)</f>
        <v>#REF!</v>
      </c>
      <c r="S568" s="236">
        <f t="shared" si="131"/>
        <v>0</v>
      </c>
      <c r="T568" s="235">
        <f t="shared" si="127"/>
        <v>0</v>
      </c>
      <c r="U568" s="236">
        <f t="shared" si="131"/>
        <v>0</v>
      </c>
      <c r="V568" s="235">
        <f t="shared" si="126"/>
        <v>0</v>
      </c>
      <c r="W568" s="236">
        <f t="shared" si="131"/>
        <v>0</v>
      </c>
      <c r="X568" s="235" t="e">
        <f>SUM(#REF!-W568)</f>
        <v>#REF!</v>
      </c>
      <c r="Y568" s="236">
        <f t="shared" si="131"/>
        <v>0</v>
      </c>
      <c r="Z568" s="235">
        <f t="shared" si="122"/>
        <v>0</v>
      </c>
      <c r="AA568" s="236">
        <f t="shared" si="131"/>
        <v>0</v>
      </c>
      <c r="AB568" s="236">
        <f t="shared" si="131"/>
        <v>0</v>
      </c>
      <c r="AC568" s="200">
        <f t="shared" si="131"/>
        <v>0</v>
      </c>
      <c r="AD568" s="351">
        <f t="shared" si="131"/>
        <v>0</v>
      </c>
      <c r="AE568" s="349"/>
    </row>
    <row r="569" spans="1:7863" s="41" customFormat="1" ht="25.5" hidden="1">
      <c r="A569" s="39" t="s">
        <v>616</v>
      </c>
      <c r="B569" s="258"/>
      <c r="C569" s="246"/>
      <c r="D569" s="72" t="s">
        <v>455</v>
      </c>
      <c r="E569" s="74"/>
      <c r="F569" s="74"/>
      <c r="G569" s="37">
        <f>G570</f>
        <v>0</v>
      </c>
      <c r="H569" s="36">
        <f t="shared" si="130"/>
        <v>541.5</v>
      </c>
      <c r="I569" s="37">
        <f t="shared" si="131"/>
        <v>541.5</v>
      </c>
      <c r="J569" s="36">
        <f t="shared" si="120"/>
        <v>0</v>
      </c>
      <c r="K569" s="37">
        <f t="shared" si="131"/>
        <v>541.5</v>
      </c>
      <c r="L569" s="36">
        <f t="shared" si="128"/>
        <v>0</v>
      </c>
      <c r="M569" s="236">
        <f t="shared" si="131"/>
        <v>541.5</v>
      </c>
      <c r="N569" s="235">
        <f t="shared" si="129"/>
        <v>0</v>
      </c>
      <c r="O569" s="236">
        <f t="shared" si="131"/>
        <v>541.5</v>
      </c>
      <c r="P569" s="236">
        <f t="shared" si="131"/>
        <v>0</v>
      </c>
      <c r="Q569" s="236">
        <f t="shared" si="131"/>
        <v>541.5</v>
      </c>
      <c r="R569" s="235" t="e">
        <f>SUM(#REF!-Q569)</f>
        <v>#REF!</v>
      </c>
      <c r="S569" s="236">
        <f t="shared" si="131"/>
        <v>0</v>
      </c>
      <c r="T569" s="235">
        <f t="shared" si="127"/>
        <v>0</v>
      </c>
      <c r="U569" s="236">
        <f t="shared" si="131"/>
        <v>0</v>
      </c>
      <c r="V569" s="235">
        <f t="shared" si="126"/>
        <v>0</v>
      </c>
      <c r="W569" s="236">
        <f t="shared" si="131"/>
        <v>0</v>
      </c>
      <c r="X569" s="235" t="e">
        <f>SUM(#REF!-W569)</f>
        <v>#REF!</v>
      </c>
      <c r="Y569" s="236">
        <f t="shared" si="131"/>
        <v>0</v>
      </c>
      <c r="Z569" s="235">
        <f t="shared" si="122"/>
        <v>0</v>
      </c>
      <c r="AA569" s="236">
        <f t="shared" si="131"/>
        <v>0</v>
      </c>
      <c r="AB569" s="236">
        <f t="shared" si="131"/>
        <v>0</v>
      </c>
      <c r="AC569" s="200">
        <f t="shared" si="131"/>
        <v>0</v>
      </c>
      <c r="AD569" s="351">
        <f t="shared" si="131"/>
        <v>0</v>
      </c>
      <c r="AE569" s="349"/>
    </row>
    <row r="570" spans="1:7863" hidden="1">
      <c r="A570" s="39" t="s">
        <v>617</v>
      </c>
      <c r="B570" s="258"/>
      <c r="C570" s="246"/>
      <c r="D570" s="72" t="s">
        <v>618</v>
      </c>
      <c r="E570" s="74"/>
      <c r="F570" s="74"/>
      <c r="G570" s="37">
        <v>0</v>
      </c>
      <c r="H570" s="36">
        <f t="shared" si="130"/>
        <v>541.5</v>
      </c>
      <c r="I570" s="37">
        <f>SUM('прил3 '!K674)</f>
        <v>541.5</v>
      </c>
      <c r="J570" s="36">
        <f t="shared" si="120"/>
        <v>0</v>
      </c>
      <c r="K570" s="37">
        <f>SUM('прил3 '!M674)</f>
        <v>541.5</v>
      </c>
      <c r="L570" s="36">
        <f t="shared" si="128"/>
        <v>0</v>
      </c>
      <c r="M570" s="236">
        <f>SUM('прил3 '!O674)</f>
        <v>541.5</v>
      </c>
      <c r="N570" s="235">
        <f t="shared" si="129"/>
        <v>0</v>
      </c>
      <c r="O570" s="236">
        <f>SUM('прил3 '!Q674)</f>
        <v>541.5</v>
      </c>
      <c r="P570" s="236">
        <f>SUM('прил3 '!R674)</f>
        <v>0</v>
      </c>
      <c r="Q570" s="236">
        <f>SUM('прил3 '!S674)</f>
        <v>541.5</v>
      </c>
      <c r="R570" s="235" t="e">
        <f>SUM(#REF!-Q570)</f>
        <v>#REF!</v>
      </c>
      <c r="S570" s="236">
        <f>SUM('прил3 '!U674)</f>
        <v>0</v>
      </c>
      <c r="T570" s="235">
        <f t="shared" si="127"/>
        <v>0</v>
      </c>
      <c r="U570" s="236">
        <f>SUM('прил3 '!W674)</f>
        <v>0</v>
      </c>
      <c r="V570" s="235">
        <f t="shared" si="126"/>
        <v>0</v>
      </c>
      <c r="W570" s="236">
        <f>SUM('прил3 '!Y674)</f>
        <v>0</v>
      </c>
      <c r="X570" s="235" t="e">
        <f>SUM(#REF!-W570)</f>
        <v>#REF!</v>
      </c>
      <c r="Y570" s="236">
        <f>SUM('прил3 '!AA674)</f>
        <v>0</v>
      </c>
      <c r="Z570" s="235">
        <f t="shared" si="122"/>
        <v>0</v>
      </c>
      <c r="AA570" s="236">
        <f>SUM('прил3 '!AC674)</f>
        <v>0</v>
      </c>
      <c r="AB570" s="236">
        <f>SUM('прил3 '!AD674)</f>
        <v>0</v>
      </c>
      <c r="AC570" s="200">
        <f>SUM('прил3 '!AE674)</f>
        <v>0</v>
      </c>
      <c r="AD570" s="351">
        <f>SUM('прил3 '!AF674)</f>
        <v>0</v>
      </c>
      <c r="AE570" s="349"/>
    </row>
    <row r="571" spans="1:7863">
      <c r="A571" s="39" t="s">
        <v>985</v>
      </c>
      <c r="B571" s="258"/>
      <c r="C571" s="84" t="s">
        <v>822</v>
      </c>
      <c r="D571" s="72"/>
      <c r="E571" s="74"/>
      <c r="F571" s="74"/>
      <c r="G571" s="37"/>
      <c r="H571" s="36"/>
      <c r="I571" s="37"/>
      <c r="J571" s="36"/>
      <c r="K571" s="37"/>
      <c r="L571" s="36">
        <f t="shared" si="128"/>
        <v>11913.2</v>
      </c>
      <c r="M571" s="236">
        <f>SUM(M573)</f>
        <v>11913.2</v>
      </c>
      <c r="N571" s="235">
        <f t="shared" si="129"/>
        <v>0</v>
      </c>
      <c r="O571" s="236">
        <f>SUM(O573)</f>
        <v>11913.2</v>
      </c>
      <c r="P571" s="236">
        <f>SUM(P573)</f>
        <v>0</v>
      </c>
      <c r="Q571" s="236">
        <f>SUM(Q573)</f>
        <v>11913.2</v>
      </c>
      <c r="R571" s="235" t="e">
        <f>SUM(#REF!-Q571)</f>
        <v>#REF!</v>
      </c>
      <c r="S571" s="236">
        <f>SUM(S573)</f>
        <v>11913.2</v>
      </c>
      <c r="T571" s="235">
        <f t="shared" si="127"/>
        <v>0</v>
      </c>
      <c r="U571" s="236">
        <f>SUM(U573)</f>
        <v>11913.2</v>
      </c>
      <c r="V571" s="235">
        <f t="shared" si="126"/>
        <v>0</v>
      </c>
      <c r="W571" s="236">
        <f>SUM(W573)</f>
        <v>11913.2</v>
      </c>
      <c r="X571" s="235" t="e">
        <f>SUM(#REF!-W571)</f>
        <v>#REF!</v>
      </c>
      <c r="Y571" s="236">
        <f>SUM(Y573)</f>
        <v>11913.2</v>
      </c>
      <c r="Z571" s="235">
        <f t="shared" si="122"/>
        <v>0</v>
      </c>
      <c r="AA571" s="236">
        <f>SUM(AA573)</f>
        <v>11913.2</v>
      </c>
      <c r="AB571" s="236">
        <f>SUM(AB573)</f>
        <v>0</v>
      </c>
      <c r="AC571" s="200">
        <f>SUM(AC573)</f>
        <v>11915.4</v>
      </c>
      <c r="AD571" s="351">
        <f>SUM(AD573)</f>
        <v>11915.4</v>
      </c>
      <c r="AE571" s="349">
        <f t="shared" si="125"/>
        <v>100</v>
      </c>
    </row>
    <row r="572" spans="1:7863" ht="25.5">
      <c r="A572" s="39" t="s">
        <v>616</v>
      </c>
      <c r="B572" s="258"/>
      <c r="C572" s="246"/>
      <c r="D572" s="72" t="s">
        <v>455</v>
      </c>
      <c r="E572" s="74"/>
      <c r="F572" s="74"/>
      <c r="G572" s="37"/>
      <c r="H572" s="36"/>
      <c r="I572" s="37"/>
      <c r="J572" s="36"/>
      <c r="K572" s="37"/>
      <c r="L572" s="36">
        <f t="shared" si="128"/>
        <v>11913.2</v>
      </c>
      <c r="M572" s="236">
        <f>SUM(M573)</f>
        <v>11913.2</v>
      </c>
      <c r="N572" s="235">
        <f t="shared" si="129"/>
        <v>0</v>
      </c>
      <c r="O572" s="236">
        <f>SUM(O573)</f>
        <v>11913.2</v>
      </c>
      <c r="P572" s="236">
        <f>SUM(P573)</f>
        <v>0</v>
      </c>
      <c r="Q572" s="236">
        <f>SUM(Q573)</f>
        <v>11913.2</v>
      </c>
      <c r="R572" s="235" t="e">
        <f>SUM(#REF!-Q572)</f>
        <v>#REF!</v>
      </c>
      <c r="S572" s="236">
        <f>SUM(S573)</f>
        <v>11913.2</v>
      </c>
      <c r="T572" s="235">
        <f t="shared" si="127"/>
        <v>0</v>
      </c>
      <c r="U572" s="236">
        <f>SUM(U573)</f>
        <v>11913.2</v>
      </c>
      <c r="V572" s="235">
        <f t="shared" si="126"/>
        <v>0</v>
      </c>
      <c r="W572" s="236">
        <f>SUM(W573)</f>
        <v>11913.2</v>
      </c>
      <c r="X572" s="235" t="e">
        <f>SUM(#REF!-W572)</f>
        <v>#REF!</v>
      </c>
      <c r="Y572" s="236">
        <f>SUM(Y573)</f>
        <v>11913.2</v>
      </c>
      <c r="Z572" s="235">
        <f t="shared" si="122"/>
        <v>0</v>
      </c>
      <c r="AA572" s="236">
        <f>SUM(AA573)</f>
        <v>11913.2</v>
      </c>
      <c r="AB572" s="236">
        <f>SUM(AB573)</f>
        <v>0</v>
      </c>
      <c r="AC572" s="200">
        <f>SUM(AC573)</f>
        <v>11915.4</v>
      </c>
      <c r="AD572" s="351">
        <f>SUM(AD573)</f>
        <v>11915.4</v>
      </c>
      <c r="AE572" s="349">
        <f t="shared" si="125"/>
        <v>100</v>
      </c>
    </row>
    <row r="573" spans="1:7863" ht="12" customHeight="1">
      <c r="A573" s="39" t="s">
        <v>617</v>
      </c>
      <c r="B573" s="258"/>
      <c r="C573" s="246"/>
      <c r="D573" s="72" t="s">
        <v>618</v>
      </c>
      <c r="E573" s="74"/>
      <c r="F573" s="74"/>
      <c r="G573" s="37"/>
      <c r="H573" s="36"/>
      <c r="I573" s="37"/>
      <c r="J573" s="36"/>
      <c r="K573" s="37"/>
      <c r="L573" s="36">
        <f t="shared" si="128"/>
        <v>11913.2</v>
      </c>
      <c r="M573" s="236">
        <f>SUM('прил3 '!O677)</f>
        <v>11913.2</v>
      </c>
      <c r="N573" s="235">
        <f t="shared" si="129"/>
        <v>0</v>
      </c>
      <c r="O573" s="236">
        <f>SUM('прил3 '!Q677)</f>
        <v>11913.2</v>
      </c>
      <c r="P573" s="236">
        <f>SUM('прил3 '!R677)</f>
        <v>0</v>
      </c>
      <c r="Q573" s="236">
        <f>SUM('прил3 '!S677)</f>
        <v>11913.2</v>
      </c>
      <c r="R573" s="235" t="e">
        <f>SUM(#REF!-Q573)</f>
        <v>#REF!</v>
      </c>
      <c r="S573" s="236">
        <f>SUM('прил3 '!U677)</f>
        <v>11913.2</v>
      </c>
      <c r="T573" s="235">
        <f t="shared" si="127"/>
        <v>0</v>
      </c>
      <c r="U573" s="236">
        <f>SUM('прил3 '!W677)</f>
        <v>11913.2</v>
      </c>
      <c r="V573" s="235">
        <f t="shared" si="126"/>
        <v>0</v>
      </c>
      <c r="W573" s="236">
        <f>SUM('прил3 '!Y677)</f>
        <v>11913.2</v>
      </c>
      <c r="X573" s="235" t="e">
        <f>SUM(#REF!-W573)</f>
        <v>#REF!</v>
      </c>
      <c r="Y573" s="236">
        <f>SUM('прил3 '!AA677)</f>
        <v>11913.2</v>
      </c>
      <c r="Z573" s="235">
        <f t="shared" si="122"/>
        <v>0</v>
      </c>
      <c r="AA573" s="236">
        <f>SUM('прил3 '!AC677)</f>
        <v>11913.2</v>
      </c>
      <c r="AB573" s="236">
        <f>SUM('прил3 '!AD677)</f>
        <v>0</v>
      </c>
      <c r="AC573" s="200">
        <f>SUM('прил3 '!AE677)</f>
        <v>11915.4</v>
      </c>
      <c r="AD573" s="351">
        <f>SUM('прил3 '!AF677)</f>
        <v>11915.4</v>
      </c>
      <c r="AE573" s="349">
        <f t="shared" si="125"/>
        <v>100</v>
      </c>
    </row>
    <row r="574" spans="1:7863" ht="30">
      <c r="A574" s="214" t="s">
        <v>731</v>
      </c>
      <c r="B574" s="258"/>
      <c r="C574" s="84" t="s">
        <v>824</v>
      </c>
      <c r="D574" s="72"/>
      <c r="E574" s="74"/>
      <c r="F574" s="74"/>
      <c r="G574" s="37"/>
      <c r="H574" s="36"/>
      <c r="I574" s="37"/>
      <c r="J574" s="36"/>
      <c r="K574" s="37"/>
      <c r="L574" s="36"/>
      <c r="M574" s="236">
        <f t="shared" ref="M574:AD575" si="132">SUM(M575)</f>
        <v>1184.0999999999999</v>
      </c>
      <c r="N574" s="235">
        <f t="shared" si="129"/>
        <v>0</v>
      </c>
      <c r="O574" s="236">
        <f t="shared" si="132"/>
        <v>1184.0999999999999</v>
      </c>
      <c r="P574" s="236">
        <f t="shared" si="132"/>
        <v>0</v>
      </c>
      <c r="Q574" s="236">
        <f t="shared" si="132"/>
        <v>1184.0999999999999</v>
      </c>
      <c r="R574" s="235" t="e">
        <f>SUM(#REF!-Q574)</f>
        <v>#REF!</v>
      </c>
      <c r="S574" s="236">
        <f t="shared" si="132"/>
        <v>1184.0999999999999</v>
      </c>
      <c r="T574" s="235">
        <f t="shared" si="127"/>
        <v>0</v>
      </c>
      <c r="U574" s="236">
        <f t="shared" si="132"/>
        <v>1184.0999999999999</v>
      </c>
      <c r="V574" s="235">
        <f t="shared" si="126"/>
        <v>-1184.0999999999999</v>
      </c>
      <c r="W574" s="236">
        <f t="shared" si="132"/>
        <v>0</v>
      </c>
      <c r="X574" s="235" t="e">
        <f>SUM(#REF!-W574)</f>
        <v>#REF!</v>
      </c>
      <c r="Y574" s="236">
        <f t="shared" si="132"/>
        <v>1184</v>
      </c>
      <c r="Z574" s="235">
        <f t="shared" si="122"/>
        <v>0</v>
      </c>
      <c r="AA574" s="236">
        <f t="shared" si="132"/>
        <v>1184</v>
      </c>
      <c r="AB574" s="236">
        <f t="shared" si="132"/>
        <v>0</v>
      </c>
      <c r="AC574" s="200">
        <f t="shared" si="132"/>
        <v>0</v>
      </c>
      <c r="AD574" s="351">
        <f t="shared" si="132"/>
        <v>0</v>
      </c>
      <c r="AE574" s="349"/>
    </row>
    <row r="575" spans="1:7863" ht="25.5">
      <c r="A575" s="39" t="s">
        <v>616</v>
      </c>
      <c r="B575" s="258"/>
      <c r="C575" s="246"/>
      <c r="D575" s="72" t="s">
        <v>455</v>
      </c>
      <c r="E575" s="74"/>
      <c r="F575" s="74"/>
      <c r="G575" s="37"/>
      <c r="H575" s="36"/>
      <c r="I575" s="37"/>
      <c r="J575" s="36"/>
      <c r="K575" s="37"/>
      <c r="L575" s="36"/>
      <c r="M575" s="236">
        <f t="shared" si="132"/>
        <v>1184.0999999999999</v>
      </c>
      <c r="N575" s="235">
        <f t="shared" si="129"/>
        <v>0</v>
      </c>
      <c r="O575" s="236">
        <f t="shared" si="132"/>
        <v>1184.0999999999999</v>
      </c>
      <c r="P575" s="236">
        <f t="shared" si="132"/>
        <v>0</v>
      </c>
      <c r="Q575" s="236">
        <f t="shared" si="132"/>
        <v>1184.0999999999999</v>
      </c>
      <c r="R575" s="235" t="e">
        <f>SUM(#REF!-Q575)</f>
        <v>#REF!</v>
      </c>
      <c r="S575" s="236">
        <f t="shared" si="132"/>
        <v>1184.0999999999999</v>
      </c>
      <c r="T575" s="235">
        <f t="shared" si="127"/>
        <v>0</v>
      </c>
      <c r="U575" s="236">
        <f t="shared" si="132"/>
        <v>1184.0999999999999</v>
      </c>
      <c r="V575" s="235">
        <f t="shared" si="126"/>
        <v>-1184.0999999999999</v>
      </c>
      <c r="W575" s="236">
        <f t="shared" si="132"/>
        <v>0</v>
      </c>
      <c r="X575" s="235" t="e">
        <f>SUM(#REF!-W575)</f>
        <v>#REF!</v>
      </c>
      <c r="Y575" s="236">
        <f t="shared" si="132"/>
        <v>1184</v>
      </c>
      <c r="Z575" s="235">
        <f t="shared" si="122"/>
        <v>0</v>
      </c>
      <c r="AA575" s="236">
        <f t="shared" si="132"/>
        <v>1184</v>
      </c>
      <c r="AB575" s="236">
        <f t="shared" si="132"/>
        <v>0</v>
      </c>
      <c r="AC575" s="200">
        <f t="shared" si="132"/>
        <v>0</v>
      </c>
      <c r="AD575" s="351">
        <f t="shared" si="132"/>
        <v>0</v>
      </c>
      <c r="AE575" s="349"/>
    </row>
    <row r="576" spans="1:7863">
      <c r="A576" s="39" t="s">
        <v>617</v>
      </c>
      <c r="B576" s="258"/>
      <c r="C576" s="246"/>
      <c r="D576" s="72" t="s">
        <v>618</v>
      </c>
      <c r="E576" s="74"/>
      <c r="F576" s="74"/>
      <c r="G576" s="37"/>
      <c r="H576" s="36"/>
      <c r="I576" s="37"/>
      <c r="J576" s="36"/>
      <c r="K576" s="37"/>
      <c r="L576" s="36"/>
      <c r="M576" s="236">
        <f>SUM('прил3 '!O595)</f>
        <v>1184.0999999999999</v>
      </c>
      <c r="N576" s="235">
        <f t="shared" si="129"/>
        <v>0</v>
      </c>
      <c r="O576" s="236">
        <f>SUM('прил3 '!Q595)</f>
        <v>1184.0999999999999</v>
      </c>
      <c r="P576" s="236">
        <f>SUM('прил3 '!R595)</f>
        <v>0</v>
      </c>
      <c r="Q576" s="236">
        <f>SUM('прил3 '!S595)</f>
        <v>1184.0999999999999</v>
      </c>
      <c r="R576" s="235" t="e">
        <f>SUM(#REF!-Q576)</f>
        <v>#REF!</v>
      </c>
      <c r="S576" s="236">
        <f>SUM('прил3 '!U595)</f>
        <v>1184.0999999999999</v>
      </c>
      <c r="T576" s="235">
        <f t="shared" si="127"/>
        <v>0</v>
      </c>
      <c r="U576" s="236">
        <f>SUM('прил3 '!W595)</f>
        <v>1184.0999999999999</v>
      </c>
      <c r="V576" s="235">
        <f t="shared" si="126"/>
        <v>-1184.0999999999999</v>
      </c>
      <c r="W576" s="236">
        <f>SUM('прил3 '!Y595)</f>
        <v>0</v>
      </c>
      <c r="X576" s="235" t="e">
        <f>SUM(#REF!-W576)</f>
        <v>#REF!</v>
      </c>
      <c r="Y576" s="236">
        <f>SUM('прил3 '!AA595)</f>
        <v>1184</v>
      </c>
      <c r="Z576" s="235">
        <f t="shared" si="122"/>
        <v>0</v>
      </c>
      <c r="AA576" s="236">
        <f>SUM('прил3 '!AC595)</f>
        <v>1184</v>
      </c>
      <c r="AB576" s="236">
        <f>SUM('прил3 '!AD595)</f>
        <v>0</v>
      </c>
      <c r="AC576" s="200">
        <f>SUM('прил3 '!AE595)</f>
        <v>0</v>
      </c>
      <c r="AD576" s="351">
        <f>SUM('прил3 '!AF595)</f>
        <v>0</v>
      </c>
      <c r="AE576" s="349"/>
    </row>
    <row r="577" spans="1:31">
      <c r="A577" s="53" t="s">
        <v>485</v>
      </c>
      <c r="B577" s="258" t="s">
        <v>548</v>
      </c>
      <c r="C577" s="258"/>
      <c r="D577" s="258"/>
      <c r="E577" s="257" t="e">
        <f>#REF!+#REF!</f>
        <v>#REF!</v>
      </c>
      <c r="F577" s="257" t="e">
        <f>#REF!+#REF!</f>
        <v>#REF!</v>
      </c>
      <c r="G577" s="199">
        <f>G581+G599</f>
        <v>2459.6999999999998</v>
      </c>
      <c r="H577" s="36">
        <f t="shared" si="130"/>
        <v>0</v>
      </c>
      <c r="I577" s="199">
        <f>I581+I599</f>
        <v>2459.6999999999998</v>
      </c>
      <c r="J577" s="36">
        <f t="shared" si="120"/>
        <v>0</v>
      </c>
      <c r="K577" s="199">
        <f>K581+K599</f>
        <v>2459.6999999999998</v>
      </c>
      <c r="L577" s="36">
        <f t="shared" si="128"/>
        <v>25</v>
      </c>
      <c r="M577" s="237">
        <f>M581+M599</f>
        <v>2484.6999999999998</v>
      </c>
      <c r="N577" s="235">
        <f t="shared" si="129"/>
        <v>5</v>
      </c>
      <c r="O577" s="237">
        <f>O581+O599</f>
        <v>2489.6999999999998</v>
      </c>
      <c r="P577" s="237">
        <f>P581+P599</f>
        <v>0</v>
      </c>
      <c r="Q577" s="237">
        <f>Q581+Q599</f>
        <v>2489.6999999999998</v>
      </c>
      <c r="R577" s="235" t="e">
        <f>SUM(#REF!-Q577)</f>
        <v>#REF!</v>
      </c>
      <c r="S577" s="237">
        <f>S581+S599</f>
        <v>2489.6999999999998</v>
      </c>
      <c r="T577" s="235">
        <f t="shared" si="127"/>
        <v>0</v>
      </c>
      <c r="U577" s="237">
        <f>U581+U599</f>
        <v>2489.6999999999998</v>
      </c>
      <c r="V577" s="235">
        <f t="shared" si="126"/>
        <v>11</v>
      </c>
      <c r="W577" s="237">
        <f>W581+W599</f>
        <v>2500.6999999999998</v>
      </c>
      <c r="X577" s="235" t="e">
        <f>SUM(#REF!-W577)</f>
        <v>#REF!</v>
      </c>
      <c r="Y577" s="237">
        <f>Y581+Y599</f>
        <v>2503.8999999999996</v>
      </c>
      <c r="Z577" s="235">
        <f t="shared" si="122"/>
        <v>16.599999999999909</v>
      </c>
      <c r="AA577" s="237">
        <f>AA581+AA599+AA578</f>
        <v>2520.4999999999995</v>
      </c>
      <c r="AB577" s="237">
        <f>AB581+AB599+AB578</f>
        <v>0</v>
      </c>
      <c r="AC577" s="199">
        <f>AC581+AC599+AC578</f>
        <v>2315.2999999999997</v>
      </c>
      <c r="AD577" s="199">
        <f>AD581+AD599+AD578</f>
        <v>1942.3</v>
      </c>
      <c r="AE577" s="349">
        <f t="shared" si="125"/>
        <v>83.889776702803104</v>
      </c>
    </row>
    <row r="578" spans="1:31" ht="25.5">
      <c r="A578" s="53" t="s">
        <v>888</v>
      </c>
      <c r="B578" s="258"/>
      <c r="C578" s="258" t="s">
        <v>889</v>
      </c>
      <c r="D578" s="258"/>
      <c r="E578" s="257"/>
      <c r="F578" s="257"/>
      <c r="G578" s="199"/>
      <c r="H578" s="36"/>
      <c r="I578" s="199"/>
      <c r="J578" s="36"/>
      <c r="K578" s="199"/>
      <c r="L578" s="36"/>
      <c r="M578" s="237"/>
      <c r="N578" s="235"/>
      <c r="O578" s="237"/>
      <c r="P578" s="237"/>
      <c r="Q578" s="237"/>
      <c r="R578" s="235"/>
      <c r="S578" s="237"/>
      <c r="T578" s="235"/>
      <c r="U578" s="237"/>
      <c r="V578" s="235"/>
      <c r="W578" s="237"/>
      <c r="X578" s="235"/>
      <c r="Y578" s="237"/>
      <c r="Z578" s="235">
        <f t="shared" si="122"/>
        <v>16.600000000000001</v>
      </c>
      <c r="AA578" s="237">
        <f t="shared" ref="AA578:AD579" si="133">SUM(AA579)</f>
        <v>16.600000000000001</v>
      </c>
      <c r="AB578" s="237">
        <f t="shared" si="133"/>
        <v>0</v>
      </c>
      <c r="AC578" s="199">
        <f t="shared" si="133"/>
        <v>16.7</v>
      </c>
      <c r="AD578" s="199">
        <f t="shared" si="133"/>
        <v>16.7</v>
      </c>
      <c r="AE578" s="349">
        <f t="shared" si="125"/>
        <v>100</v>
      </c>
    </row>
    <row r="579" spans="1:31" ht="51">
      <c r="A579" s="55" t="s">
        <v>352</v>
      </c>
      <c r="B579" s="258"/>
      <c r="C579" s="258"/>
      <c r="D579" s="258" t="s">
        <v>335</v>
      </c>
      <c r="E579" s="257"/>
      <c r="F579" s="257"/>
      <c r="G579" s="199"/>
      <c r="H579" s="36"/>
      <c r="I579" s="199"/>
      <c r="J579" s="36"/>
      <c r="K579" s="199"/>
      <c r="L579" s="36"/>
      <c r="M579" s="237"/>
      <c r="N579" s="235"/>
      <c r="O579" s="237"/>
      <c r="P579" s="237"/>
      <c r="Q579" s="237"/>
      <c r="R579" s="235"/>
      <c r="S579" s="237"/>
      <c r="T579" s="235"/>
      <c r="U579" s="237"/>
      <c r="V579" s="235"/>
      <c r="W579" s="237"/>
      <c r="X579" s="235"/>
      <c r="Y579" s="237"/>
      <c r="Z579" s="235">
        <f t="shared" si="122"/>
        <v>16.600000000000001</v>
      </c>
      <c r="AA579" s="237">
        <f t="shared" si="133"/>
        <v>16.600000000000001</v>
      </c>
      <c r="AB579" s="237">
        <f t="shared" si="133"/>
        <v>0</v>
      </c>
      <c r="AC579" s="199">
        <f t="shared" si="133"/>
        <v>16.7</v>
      </c>
      <c r="AD579" s="199">
        <f t="shared" si="133"/>
        <v>16.7</v>
      </c>
      <c r="AE579" s="349">
        <f t="shared" si="125"/>
        <v>100</v>
      </c>
    </row>
    <row r="580" spans="1:31">
      <c r="A580" s="31" t="s">
        <v>16</v>
      </c>
      <c r="B580" s="258"/>
      <c r="C580" s="258"/>
      <c r="D580" s="258" t="s">
        <v>17</v>
      </c>
      <c r="E580" s="257"/>
      <c r="F580" s="257"/>
      <c r="G580" s="199"/>
      <c r="H580" s="36"/>
      <c r="I580" s="199"/>
      <c r="J580" s="36"/>
      <c r="K580" s="199"/>
      <c r="L580" s="36"/>
      <c r="M580" s="237"/>
      <c r="N580" s="235"/>
      <c r="O580" s="237"/>
      <c r="P580" s="237"/>
      <c r="Q580" s="237"/>
      <c r="R580" s="235"/>
      <c r="S580" s="237"/>
      <c r="T580" s="235"/>
      <c r="U580" s="237"/>
      <c r="V580" s="235"/>
      <c r="W580" s="237"/>
      <c r="X580" s="235"/>
      <c r="Y580" s="237"/>
      <c r="Z580" s="235">
        <f t="shared" si="122"/>
        <v>16.600000000000001</v>
      </c>
      <c r="AA580" s="237">
        <f>SUM('прил3 '!AC682)</f>
        <v>16.600000000000001</v>
      </c>
      <c r="AB580" s="237">
        <f>SUM('прил3 '!AD682)</f>
        <v>0</v>
      </c>
      <c r="AC580" s="199">
        <f>SUM('прил3 '!AE682)</f>
        <v>16.7</v>
      </c>
      <c r="AD580" s="199">
        <f>SUM('прил3 '!AF682)</f>
        <v>16.7</v>
      </c>
      <c r="AE580" s="349">
        <f t="shared" si="125"/>
        <v>100</v>
      </c>
    </row>
    <row r="581" spans="1:31" ht="25.5">
      <c r="A581" s="49" t="s">
        <v>715</v>
      </c>
      <c r="B581" s="258"/>
      <c r="C581" s="258" t="s">
        <v>487</v>
      </c>
      <c r="D581" s="258"/>
      <c r="E581" s="257"/>
      <c r="F581" s="257"/>
      <c r="G581" s="199">
        <f>G582+G587+G594</f>
        <v>2459.6999999999998</v>
      </c>
      <c r="H581" s="36">
        <f t="shared" si="130"/>
        <v>0</v>
      </c>
      <c r="I581" s="199">
        <f>I582+I587+I594</f>
        <v>2459.6999999999998</v>
      </c>
      <c r="J581" s="36">
        <f t="shared" si="120"/>
        <v>0</v>
      </c>
      <c r="K581" s="199">
        <f>K582+K587+K594</f>
        <v>2459.6999999999998</v>
      </c>
      <c r="L581" s="36">
        <f t="shared" si="128"/>
        <v>25</v>
      </c>
      <c r="M581" s="237">
        <f>M582+M587+M594</f>
        <v>2484.6999999999998</v>
      </c>
      <c r="N581" s="235">
        <f t="shared" si="129"/>
        <v>5</v>
      </c>
      <c r="O581" s="237">
        <f>O582+O587+O594</f>
        <v>2489.6999999999998</v>
      </c>
      <c r="P581" s="237">
        <f>P582+P587+P594</f>
        <v>0</v>
      </c>
      <c r="Q581" s="237">
        <f>Q582+Q587+Q594</f>
        <v>2489.6999999999998</v>
      </c>
      <c r="R581" s="235" t="e">
        <f>SUM(#REF!-Q581)</f>
        <v>#REF!</v>
      </c>
      <c r="S581" s="237">
        <f>S582+S587+S594</f>
        <v>2489.6999999999998</v>
      </c>
      <c r="T581" s="235">
        <f t="shared" si="127"/>
        <v>0</v>
      </c>
      <c r="U581" s="237">
        <f>U582+U587+U594</f>
        <v>2489.6999999999998</v>
      </c>
      <c r="V581" s="235">
        <f t="shared" si="126"/>
        <v>11</v>
      </c>
      <c r="W581" s="237">
        <f>W582+W587+W594</f>
        <v>2500.6999999999998</v>
      </c>
      <c r="X581" s="235" t="e">
        <f>SUM(#REF!-W581)</f>
        <v>#REF!</v>
      </c>
      <c r="Y581" s="237">
        <f>Y582+Y587+Y594</f>
        <v>2503.8999999999996</v>
      </c>
      <c r="Z581" s="235">
        <f t="shared" si="122"/>
        <v>0</v>
      </c>
      <c r="AA581" s="237">
        <f>AA582+AA587+AA594</f>
        <v>2503.8999999999996</v>
      </c>
      <c r="AB581" s="237">
        <f>AB582+AB587+AB594</f>
        <v>0</v>
      </c>
      <c r="AC581" s="199">
        <f>AC582+AC587+AC594</f>
        <v>2298.6</v>
      </c>
      <c r="AD581" s="199">
        <f>AD582+AD587+AD594</f>
        <v>1925.6</v>
      </c>
      <c r="AE581" s="349">
        <f t="shared" si="125"/>
        <v>83.772731227703829</v>
      </c>
    </row>
    <row r="582" spans="1:31" ht="18" customHeight="1">
      <c r="A582" s="45" t="s">
        <v>488</v>
      </c>
      <c r="B582" s="75"/>
      <c r="C582" s="246" t="s">
        <v>489</v>
      </c>
      <c r="D582" s="72"/>
      <c r="E582" s="257"/>
      <c r="F582" s="257"/>
      <c r="G582" s="200">
        <f>G583+G585</f>
        <v>200</v>
      </c>
      <c r="H582" s="36">
        <f t="shared" si="130"/>
        <v>0</v>
      </c>
      <c r="I582" s="200">
        <f>I583+I585</f>
        <v>200</v>
      </c>
      <c r="J582" s="36">
        <f t="shared" si="120"/>
        <v>0</v>
      </c>
      <c r="K582" s="200">
        <f>K583+K585</f>
        <v>200</v>
      </c>
      <c r="L582" s="36">
        <f t="shared" si="128"/>
        <v>0</v>
      </c>
      <c r="M582" s="236">
        <f>M583+M585</f>
        <v>200</v>
      </c>
      <c r="N582" s="235">
        <f t="shared" si="129"/>
        <v>0</v>
      </c>
      <c r="O582" s="236">
        <f>O583+O585</f>
        <v>200</v>
      </c>
      <c r="P582" s="236">
        <f>P583+P585</f>
        <v>0</v>
      </c>
      <c r="Q582" s="236">
        <f>Q583+Q585</f>
        <v>200</v>
      </c>
      <c r="R582" s="235" t="e">
        <f>SUM(#REF!-Q582)</f>
        <v>#REF!</v>
      </c>
      <c r="S582" s="236">
        <f>S583+S585</f>
        <v>200</v>
      </c>
      <c r="T582" s="235">
        <f t="shared" si="127"/>
        <v>0</v>
      </c>
      <c r="U582" s="236">
        <f>U583+U585</f>
        <v>200</v>
      </c>
      <c r="V582" s="235">
        <f t="shared" si="126"/>
        <v>11</v>
      </c>
      <c r="W582" s="236">
        <f>W583+W585</f>
        <v>211</v>
      </c>
      <c r="X582" s="235" t="e">
        <f>SUM(#REF!-W582)</f>
        <v>#REF!</v>
      </c>
      <c r="Y582" s="236">
        <f>Y583+Y585</f>
        <v>212.2</v>
      </c>
      <c r="Z582" s="235">
        <f t="shared" si="122"/>
        <v>0</v>
      </c>
      <c r="AA582" s="236">
        <f>AA583+AA585</f>
        <v>212.2</v>
      </c>
      <c r="AB582" s="236">
        <f>AB583+AB585</f>
        <v>0</v>
      </c>
      <c r="AC582" s="200">
        <f>AC583+AC585</f>
        <v>70.7</v>
      </c>
      <c r="AD582" s="351">
        <f>AD583+AD585</f>
        <v>66.400000000000006</v>
      </c>
      <c r="AE582" s="349">
        <f t="shared" si="125"/>
        <v>93.917963224893924</v>
      </c>
    </row>
    <row r="583" spans="1:31" ht="51">
      <c r="A583" s="43" t="s">
        <v>352</v>
      </c>
      <c r="B583" s="75"/>
      <c r="C583" s="73"/>
      <c r="D583" s="72" t="s">
        <v>335</v>
      </c>
      <c r="E583" s="257"/>
      <c r="F583" s="257"/>
      <c r="G583" s="200">
        <f>G584</f>
        <v>41</v>
      </c>
      <c r="H583" s="36">
        <f t="shared" si="130"/>
        <v>0</v>
      </c>
      <c r="I583" s="200">
        <f>I584</f>
        <v>41</v>
      </c>
      <c r="J583" s="36">
        <f t="shared" si="120"/>
        <v>0</v>
      </c>
      <c r="K583" s="200">
        <f>K584</f>
        <v>41</v>
      </c>
      <c r="L583" s="36">
        <f t="shared" si="128"/>
        <v>0</v>
      </c>
      <c r="M583" s="236">
        <f>M584</f>
        <v>41</v>
      </c>
      <c r="N583" s="235">
        <f t="shared" si="129"/>
        <v>0</v>
      </c>
      <c r="O583" s="236">
        <f>O584</f>
        <v>41</v>
      </c>
      <c r="P583" s="236">
        <f>P584</f>
        <v>0</v>
      </c>
      <c r="Q583" s="236">
        <f>Q584</f>
        <v>41</v>
      </c>
      <c r="R583" s="235" t="e">
        <f>SUM(#REF!-Q583)</f>
        <v>#REF!</v>
      </c>
      <c r="S583" s="236">
        <f>S584</f>
        <v>41</v>
      </c>
      <c r="T583" s="235">
        <f t="shared" si="127"/>
        <v>0</v>
      </c>
      <c r="U583" s="236">
        <f>U584</f>
        <v>41</v>
      </c>
      <c r="V583" s="235">
        <f t="shared" si="126"/>
        <v>11</v>
      </c>
      <c r="W583" s="236">
        <f>W584</f>
        <v>52</v>
      </c>
      <c r="X583" s="235" t="e">
        <f>SUM(#REF!-W583)</f>
        <v>#REF!</v>
      </c>
      <c r="Y583" s="236">
        <f>Y584</f>
        <v>53.2</v>
      </c>
      <c r="Z583" s="235">
        <f t="shared" si="122"/>
        <v>0</v>
      </c>
      <c r="AA583" s="236">
        <f>AA584</f>
        <v>53.2</v>
      </c>
      <c r="AB583" s="236">
        <f>AB584</f>
        <v>0</v>
      </c>
      <c r="AC583" s="200">
        <f>AC584</f>
        <v>40.200000000000003</v>
      </c>
      <c r="AD583" s="351">
        <f>AD584</f>
        <v>39.799999999999997</v>
      </c>
      <c r="AE583" s="349">
        <f t="shared" si="125"/>
        <v>99.004975124378092</v>
      </c>
    </row>
    <row r="584" spans="1:31">
      <c r="A584" s="46" t="s">
        <v>16</v>
      </c>
      <c r="B584" s="75"/>
      <c r="C584" s="73"/>
      <c r="D584" s="72" t="s">
        <v>17</v>
      </c>
      <c r="E584" s="257"/>
      <c r="F584" s="257"/>
      <c r="G584" s="200">
        <f>SUM('прил3 '!I686)</f>
        <v>41</v>
      </c>
      <c r="H584" s="36">
        <f t="shared" si="130"/>
        <v>0</v>
      </c>
      <c r="I584" s="200">
        <f>SUM('прил3 '!K686)</f>
        <v>41</v>
      </c>
      <c r="J584" s="36">
        <f t="shared" si="120"/>
        <v>0</v>
      </c>
      <c r="K584" s="200">
        <f>SUM('прил3 '!M686)</f>
        <v>41</v>
      </c>
      <c r="L584" s="36">
        <f t="shared" si="128"/>
        <v>0</v>
      </c>
      <c r="M584" s="236">
        <f>SUM('прил3 '!O686)</f>
        <v>41</v>
      </c>
      <c r="N584" s="235">
        <f t="shared" si="129"/>
        <v>0</v>
      </c>
      <c r="O584" s="236">
        <f>SUM('прил3 '!Q686)</f>
        <v>41</v>
      </c>
      <c r="P584" s="236">
        <f>SUM('прил3 '!R686)</f>
        <v>0</v>
      </c>
      <c r="Q584" s="236">
        <f>SUM('прил3 '!S686)</f>
        <v>41</v>
      </c>
      <c r="R584" s="235" t="e">
        <f>SUM(#REF!-Q584)</f>
        <v>#REF!</v>
      </c>
      <c r="S584" s="236">
        <f>SUM('прил3 '!U686)</f>
        <v>41</v>
      </c>
      <c r="T584" s="235">
        <f t="shared" si="127"/>
        <v>0</v>
      </c>
      <c r="U584" s="236">
        <f>SUM('прил3 '!W686)</f>
        <v>41</v>
      </c>
      <c r="V584" s="235">
        <f t="shared" si="126"/>
        <v>11</v>
      </c>
      <c r="W584" s="236">
        <f>SUM('прил3 '!Y686)</f>
        <v>52</v>
      </c>
      <c r="X584" s="235" t="e">
        <f>SUM(#REF!-W584)</f>
        <v>#REF!</v>
      </c>
      <c r="Y584" s="236">
        <f>SUM('прил3 '!AA686)</f>
        <v>53.2</v>
      </c>
      <c r="Z584" s="235">
        <f t="shared" si="122"/>
        <v>0</v>
      </c>
      <c r="AA584" s="236">
        <f>SUM('прил3 '!AC686)</f>
        <v>53.2</v>
      </c>
      <c r="AB584" s="236">
        <f>SUM('прил3 '!AD686)</f>
        <v>0</v>
      </c>
      <c r="AC584" s="200">
        <f>SUM('прил3 '!AE686)</f>
        <v>40.200000000000003</v>
      </c>
      <c r="AD584" s="351">
        <f>SUM('прил3 '!AF686)</f>
        <v>39.799999999999997</v>
      </c>
      <c r="AE584" s="349">
        <f t="shared" si="125"/>
        <v>99.004975124378092</v>
      </c>
    </row>
    <row r="585" spans="1:31" ht="25.5">
      <c r="A585" s="49" t="s">
        <v>339</v>
      </c>
      <c r="B585" s="75"/>
      <c r="C585" s="73"/>
      <c r="D585" s="72" t="s">
        <v>340</v>
      </c>
      <c r="E585" s="257"/>
      <c r="F585" s="257"/>
      <c r="G585" s="200">
        <f>G586</f>
        <v>159</v>
      </c>
      <c r="H585" s="36">
        <f t="shared" si="130"/>
        <v>0</v>
      </c>
      <c r="I585" s="200">
        <f>I586</f>
        <v>159</v>
      </c>
      <c r="J585" s="36">
        <f t="shared" si="120"/>
        <v>0</v>
      </c>
      <c r="K585" s="200">
        <f>K586</f>
        <v>159</v>
      </c>
      <c r="L585" s="36">
        <f t="shared" si="128"/>
        <v>0</v>
      </c>
      <c r="M585" s="236">
        <f>M586</f>
        <v>159</v>
      </c>
      <c r="N585" s="235">
        <f t="shared" si="129"/>
        <v>0</v>
      </c>
      <c r="O585" s="236">
        <f>O586</f>
        <v>159</v>
      </c>
      <c r="P585" s="236">
        <f>P586</f>
        <v>0</v>
      </c>
      <c r="Q585" s="236">
        <f>Q586</f>
        <v>159</v>
      </c>
      <c r="R585" s="235" t="e">
        <f>SUM(#REF!-Q585)</f>
        <v>#REF!</v>
      </c>
      <c r="S585" s="236">
        <f>S586</f>
        <v>159</v>
      </c>
      <c r="T585" s="235">
        <f t="shared" si="127"/>
        <v>0</v>
      </c>
      <c r="U585" s="236">
        <f>U586</f>
        <v>159</v>
      </c>
      <c r="V585" s="235">
        <f t="shared" si="126"/>
        <v>0</v>
      </c>
      <c r="W585" s="236">
        <f>W586</f>
        <v>159</v>
      </c>
      <c r="X585" s="235" t="e">
        <f>SUM(#REF!-W585)</f>
        <v>#REF!</v>
      </c>
      <c r="Y585" s="236">
        <f>Y586</f>
        <v>159</v>
      </c>
      <c r="Z585" s="235">
        <f t="shared" si="122"/>
        <v>0</v>
      </c>
      <c r="AA585" s="236">
        <f>AA586</f>
        <v>159</v>
      </c>
      <c r="AB585" s="236">
        <f>AB586</f>
        <v>0</v>
      </c>
      <c r="AC585" s="200">
        <f>AC586</f>
        <v>30.5</v>
      </c>
      <c r="AD585" s="351">
        <f>AD586</f>
        <v>26.6</v>
      </c>
      <c r="AE585" s="349">
        <f t="shared" si="125"/>
        <v>87.21311475409837</v>
      </c>
    </row>
    <row r="586" spans="1:31" ht="25.5">
      <c r="A586" s="32" t="s">
        <v>341</v>
      </c>
      <c r="B586" s="75"/>
      <c r="C586" s="73"/>
      <c r="D586" s="72" t="s">
        <v>342</v>
      </c>
      <c r="E586" s="257"/>
      <c r="F586" s="257"/>
      <c r="G586" s="200">
        <f>SUM('прил3 '!I688)</f>
        <v>159</v>
      </c>
      <c r="H586" s="36">
        <f t="shared" si="130"/>
        <v>0</v>
      </c>
      <c r="I586" s="200">
        <f>SUM('прил3 '!K688)</f>
        <v>159</v>
      </c>
      <c r="J586" s="36">
        <f t="shared" si="120"/>
        <v>0</v>
      </c>
      <c r="K586" s="200">
        <f>SUM('прил3 '!M688)</f>
        <v>159</v>
      </c>
      <c r="L586" s="36">
        <f t="shared" si="128"/>
        <v>0</v>
      </c>
      <c r="M586" s="236">
        <f>SUM('прил3 '!O688)</f>
        <v>159</v>
      </c>
      <c r="N586" s="235">
        <f t="shared" si="129"/>
        <v>0</v>
      </c>
      <c r="O586" s="236">
        <f>SUM('прил3 '!Q688)</f>
        <v>159</v>
      </c>
      <c r="P586" s="236">
        <f>SUM('прил3 '!R688)</f>
        <v>0</v>
      </c>
      <c r="Q586" s="236">
        <f>SUM('прил3 '!S688)</f>
        <v>159</v>
      </c>
      <c r="R586" s="235" t="e">
        <f>SUM(#REF!-Q586)</f>
        <v>#REF!</v>
      </c>
      <c r="S586" s="236">
        <f>SUM('прил3 '!U688)</f>
        <v>159</v>
      </c>
      <c r="T586" s="235">
        <f t="shared" si="127"/>
        <v>0</v>
      </c>
      <c r="U586" s="236">
        <f>SUM('прил3 '!W688)</f>
        <v>159</v>
      </c>
      <c r="V586" s="235">
        <f t="shared" si="126"/>
        <v>0</v>
      </c>
      <c r="W586" s="236">
        <f>SUM('прил3 '!Y688)</f>
        <v>159</v>
      </c>
      <c r="X586" s="235" t="e">
        <f>SUM(#REF!-W586)</f>
        <v>#REF!</v>
      </c>
      <c r="Y586" s="236">
        <f>SUM('прил3 '!AA688)</f>
        <v>159</v>
      </c>
      <c r="Z586" s="235">
        <f t="shared" si="122"/>
        <v>0</v>
      </c>
      <c r="AA586" s="236">
        <f>SUM('прил3 '!AC688)</f>
        <v>159</v>
      </c>
      <c r="AB586" s="236">
        <f>SUM('прил3 '!AD688)</f>
        <v>0</v>
      </c>
      <c r="AC586" s="200">
        <f>SUM('прил3 '!AE688)</f>
        <v>30.5</v>
      </c>
      <c r="AD586" s="351">
        <f>SUM('прил3 '!AF688)</f>
        <v>26.6</v>
      </c>
      <c r="AE586" s="349">
        <f t="shared" si="125"/>
        <v>87.21311475409837</v>
      </c>
    </row>
    <row r="587" spans="1:31" ht="25.5">
      <c r="A587" s="51" t="s">
        <v>490</v>
      </c>
      <c r="B587" s="75"/>
      <c r="C587" s="246" t="s">
        <v>491</v>
      </c>
      <c r="D587" s="72"/>
      <c r="E587" s="257"/>
      <c r="F587" s="257"/>
      <c r="G587" s="199">
        <f>G588+G590+G592</f>
        <v>1879.7</v>
      </c>
      <c r="H587" s="36">
        <f t="shared" si="130"/>
        <v>0</v>
      </c>
      <c r="I587" s="199">
        <f>I588+I590+I592</f>
        <v>1879.7</v>
      </c>
      <c r="J587" s="36">
        <f t="shared" ref="J587:J656" si="134">SUM(K587-I587)</f>
        <v>0</v>
      </c>
      <c r="K587" s="199">
        <f>K588+K590+K592</f>
        <v>1879.7</v>
      </c>
      <c r="L587" s="36">
        <f t="shared" si="128"/>
        <v>25</v>
      </c>
      <c r="M587" s="237">
        <f>M588+M590+M592</f>
        <v>1904.7</v>
      </c>
      <c r="N587" s="235">
        <f t="shared" si="129"/>
        <v>0</v>
      </c>
      <c r="O587" s="237">
        <f>O588+O590+O592</f>
        <v>1904.7</v>
      </c>
      <c r="P587" s="237">
        <f>P588+P590+P592</f>
        <v>0</v>
      </c>
      <c r="Q587" s="237">
        <f>Q588+Q590+Q592</f>
        <v>1904.7</v>
      </c>
      <c r="R587" s="235" t="e">
        <f>SUM(#REF!-Q587)</f>
        <v>#REF!</v>
      </c>
      <c r="S587" s="237">
        <f>S588+S590+S592</f>
        <v>2289.6999999999998</v>
      </c>
      <c r="T587" s="235">
        <f t="shared" si="127"/>
        <v>0</v>
      </c>
      <c r="U587" s="237">
        <f>U588+U590+U592</f>
        <v>2289.6999999999998</v>
      </c>
      <c r="V587" s="235">
        <f t="shared" si="126"/>
        <v>0</v>
      </c>
      <c r="W587" s="237">
        <f>W588+W590+W592</f>
        <v>2289.6999999999998</v>
      </c>
      <c r="X587" s="235" t="e">
        <f>SUM(#REF!-W587)</f>
        <v>#REF!</v>
      </c>
      <c r="Y587" s="237">
        <f>Y588+Y590+Y592</f>
        <v>2291.6999999999998</v>
      </c>
      <c r="Z587" s="235">
        <f t="shared" si="122"/>
        <v>0</v>
      </c>
      <c r="AA587" s="237">
        <f>AA588+AA590+AA592</f>
        <v>2291.6999999999998</v>
      </c>
      <c r="AB587" s="237">
        <f>AB588+AB590+AB592</f>
        <v>0</v>
      </c>
      <c r="AC587" s="199">
        <f>AC588+AC590+AC592</f>
        <v>2227.9</v>
      </c>
      <c r="AD587" s="199">
        <f>AD588+AD590+AD592</f>
        <v>1859.1999999999998</v>
      </c>
      <c r="AE587" s="349">
        <f t="shared" si="125"/>
        <v>83.450783248799311</v>
      </c>
    </row>
    <row r="588" spans="1:31" ht="51">
      <c r="A588" s="43" t="s">
        <v>352</v>
      </c>
      <c r="B588" s="258"/>
      <c r="C588" s="72"/>
      <c r="D588" s="72" t="s">
        <v>335</v>
      </c>
      <c r="E588" s="257">
        <f>E590</f>
        <v>1197.3</v>
      </c>
      <c r="F588" s="257">
        <f>F590</f>
        <v>252</v>
      </c>
      <c r="G588" s="200">
        <f>G589</f>
        <v>1503.7</v>
      </c>
      <c r="H588" s="36">
        <f t="shared" si="130"/>
        <v>0</v>
      </c>
      <c r="I588" s="200">
        <f>I589</f>
        <v>1503.7</v>
      </c>
      <c r="J588" s="36">
        <f t="shared" si="134"/>
        <v>0</v>
      </c>
      <c r="K588" s="200">
        <f>K589</f>
        <v>1503.7</v>
      </c>
      <c r="L588" s="36">
        <f t="shared" si="128"/>
        <v>0</v>
      </c>
      <c r="M588" s="236">
        <f>M589</f>
        <v>1503.7</v>
      </c>
      <c r="N588" s="235">
        <f t="shared" si="129"/>
        <v>0</v>
      </c>
      <c r="O588" s="236">
        <f>O589</f>
        <v>1503.7</v>
      </c>
      <c r="P588" s="236">
        <f>P589</f>
        <v>0</v>
      </c>
      <c r="Q588" s="236">
        <f>Q589</f>
        <v>1503.7</v>
      </c>
      <c r="R588" s="235" t="e">
        <f>SUM(#REF!-Q588)</f>
        <v>#REF!</v>
      </c>
      <c r="S588" s="236">
        <f>S589</f>
        <v>1848.7</v>
      </c>
      <c r="T588" s="235">
        <f t="shared" si="127"/>
        <v>0</v>
      </c>
      <c r="U588" s="236">
        <f>U589</f>
        <v>1848.7</v>
      </c>
      <c r="V588" s="235">
        <f t="shared" si="126"/>
        <v>0</v>
      </c>
      <c r="W588" s="236">
        <f>W589</f>
        <v>1848.7</v>
      </c>
      <c r="X588" s="235" t="e">
        <f>SUM(#REF!-W588)</f>
        <v>#REF!</v>
      </c>
      <c r="Y588" s="236">
        <f>Y589</f>
        <v>1848.7</v>
      </c>
      <c r="Z588" s="235">
        <f t="shared" si="122"/>
        <v>0</v>
      </c>
      <c r="AA588" s="236">
        <f>AA589</f>
        <v>1848.7</v>
      </c>
      <c r="AB588" s="236">
        <f>AB589</f>
        <v>0</v>
      </c>
      <c r="AC588" s="200">
        <f>AC589</f>
        <v>1848.7</v>
      </c>
      <c r="AD588" s="351">
        <f>AD589</f>
        <v>1520.8</v>
      </c>
      <c r="AE588" s="349">
        <f t="shared" si="125"/>
        <v>82.263211986801537</v>
      </c>
    </row>
    <row r="589" spans="1:31">
      <c r="A589" s="46" t="s">
        <v>16</v>
      </c>
      <c r="B589" s="258"/>
      <c r="C589" s="72"/>
      <c r="D589" s="72" t="s">
        <v>17</v>
      </c>
      <c r="E589" s="257"/>
      <c r="F589" s="257"/>
      <c r="G589" s="200">
        <f>SUM('прил3 '!I691)</f>
        <v>1503.7</v>
      </c>
      <c r="H589" s="36">
        <f t="shared" si="130"/>
        <v>0</v>
      </c>
      <c r="I589" s="200">
        <f>SUM('прил3 '!K691)</f>
        <v>1503.7</v>
      </c>
      <c r="J589" s="36">
        <f t="shared" si="134"/>
        <v>0</v>
      </c>
      <c r="K589" s="200">
        <f>SUM('прил3 '!M691)</f>
        <v>1503.7</v>
      </c>
      <c r="L589" s="36">
        <f t="shared" si="128"/>
        <v>0</v>
      </c>
      <c r="M589" s="236">
        <f>SUM('прил3 '!O691)</f>
        <v>1503.7</v>
      </c>
      <c r="N589" s="235">
        <f t="shared" si="129"/>
        <v>0</v>
      </c>
      <c r="O589" s="236">
        <f>SUM('прил3 '!Q691)</f>
        <v>1503.7</v>
      </c>
      <c r="P589" s="236">
        <f>SUM('прил3 '!R691)</f>
        <v>0</v>
      </c>
      <c r="Q589" s="236">
        <f>SUM('прил3 '!S691)</f>
        <v>1503.7</v>
      </c>
      <c r="R589" s="235" t="e">
        <f>SUM(#REF!-Q589)</f>
        <v>#REF!</v>
      </c>
      <c r="S589" s="236">
        <f>SUM('прил3 '!U691)</f>
        <v>1848.7</v>
      </c>
      <c r="T589" s="235">
        <f t="shared" si="127"/>
        <v>0</v>
      </c>
      <c r="U589" s="236">
        <f>SUM('прил3 '!W691)</f>
        <v>1848.7</v>
      </c>
      <c r="V589" s="235">
        <f t="shared" si="126"/>
        <v>0</v>
      </c>
      <c r="W589" s="236">
        <f>SUM('прил3 '!Y691)</f>
        <v>1848.7</v>
      </c>
      <c r="X589" s="235" t="e">
        <f>SUM(#REF!-W589)</f>
        <v>#REF!</v>
      </c>
      <c r="Y589" s="236">
        <f>SUM('прил3 '!AA691)</f>
        <v>1848.7</v>
      </c>
      <c r="Z589" s="235">
        <f t="shared" si="122"/>
        <v>0</v>
      </c>
      <c r="AA589" s="236">
        <f>SUM('прил3 '!AC691)</f>
        <v>1848.7</v>
      </c>
      <c r="AB589" s="236">
        <f>SUM('прил3 '!AD691)</f>
        <v>0</v>
      </c>
      <c r="AC589" s="200">
        <f>SUM('прил3 '!AE691)</f>
        <v>1848.7</v>
      </c>
      <c r="AD589" s="351">
        <f>SUM('прил3 '!AF691)</f>
        <v>1520.8</v>
      </c>
      <c r="AE589" s="349">
        <f t="shared" si="125"/>
        <v>82.263211986801537</v>
      </c>
    </row>
    <row r="590" spans="1:31" ht="25.5">
      <c r="A590" s="49" t="s">
        <v>339</v>
      </c>
      <c r="B590" s="258"/>
      <c r="C590" s="72"/>
      <c r="D590" s="72" t="s">
        <v>340</v>
      </c>
      <c r="E590" s="257">
        <v>1197.3</v>
      </c>
      <c r="F590" s="257">
        <v>252</v>
      </c>
      <c r="G590" s="200">
        <f>G591</f>
        <v>346</v>
      </c>
      <c r="H590" s="36">
        <f t="shared" si="130"/>
        <v>0</v>
      </c>
      <c r="I590" s="200">
        <f>I591</f>
        <v>346</v>
      </c>
      <c r="J590" s="36">
        <f t="shared" si="134"/>
        <v>0</v>
      </c>
      <c r="K590" s="200">
        <f>K591</f>
        <v>346</v>
      </c>
      <c r="L590" s="36">
        <f t="shared" si="128"/>
        <v>25</v>
      </c>
      <c r="M590" s="236">
        <f>M591</f>
        <v>371</v>
      </c>
      <c r="N590" s="235">
        <f t="shared" si="129"/>
        <v>0</v>
      </c>
      <c r="O590" s="236">
        <f>O591</f>
        <v>371</v>
      </c>
      <c r="P590" s="236">
        <f>P591</f>
        <v>0</v>
      </c>
      <c r="Q590" s="236">
        <f>Q591</f>
        <v>371</v>
      </c>
      <c r="R590" s="235" t="e">
        <f>SUM(#REF!-Q590)</f>
        <v>#REF!</v>
      </c>
      <c r="S590" s="236">
        <f>S591</f>
        <v>371</v>
      </c>
      <c r="T590" s="235">
        <f t="shared" si="127"/>
        <v>0</v>
      </c>
      <c r="U590" s="236">
        <f>U591</f>
        <v>371</v>
      </c>
      <c r="V590" s="235">
        <f t="shared" si="126"/>
        <v>0</v>
      </c>
      <c r="W590" s="236">
        <f>W591</f>
        <v>371</v>
      </c>
      <c r="X590" s="235" t="e">
        <f>SUM(#REF!-W590)</f>
        <v>#REF!</v>
      </c>
      <c r="Y590" s="236">
        <f>Y591</f>
        <v>373</v>
      </c>
      <c r="Z590" s="235">
        <f t="shared" si="122"/>
        <v>0</v>
      </c>
      <c r="AA590" s="236">
        <f>AA591</f>
        <v>373</v>
      </c>
      <c r="AB590" s="236">
        <f>AB591</f>
        <v>-10</v>
      </c>
      <c r="AC590" s="200">
        <f>AC591</f>
        <v>299.2</v>
      </c>
      <c r="AD590" s="351">
        <f>AD591</f>
        <v>264.8</v>
      </c>
      <c r="AE590" s="349">
        <f t="shared" ref="AE590:AE653" si="135">AD590/AC590*100</f>
        <v>88.502673796791456</v>
      </c>
    </row>
    <row r="591" spans="1:31" ht="25.5">
      <c r="A591" s="32" t="s">
        <v>341</v>
      </c>
      <c r="B591" s="258"/>
      <c r="C591" s="72"/>
      <c r="D591" s="72" t="s">
        <v>342</v>
      </c>
      <c r="E591" s="257"/>
      <c r="F591" s="257"/>
      <c r="G591" s="200">
        <f>SUM('прил3 '!I693)</f>
        <v>346</v>
      </c>
      <c r="H591" s="36">
        <f t="shared" si="130"/>
        <v>0</v>
      </c>
      <c r="I591" s="200">
        <f>SUM('прил3 '!K693)</f>
        <v>346</v>
      </c>
      <c r="J591" s="36">
        <f t="shared" si="134"/>
        <v>0</v>
      </c>
      <c r="K591" s="200">
        <f>SUM('прил3 '!M693)</f>
        <v>346</v>
      </c>
      <c r="L591" s="36">
        <f t="shared" si="128"/>
        <v>25</v>
      </c>
      <c r="M591" s="236">
        <f>SUM('прил3 '!O693)</f>
        <v>371</v>
      </c>
      <c r="N591" s="235">
        <f t="shared" si="129"/>
        <v>0</v>
      </c>
      <c r="O591" s="236">
        <f>SUM('прил3 '!Q693)</f>
        <v>371</v>
      </c>
      <c r="P591" s="236">
        <f>SUM('прил3 '!R693)</f>
        <v>0</v>
      </c>
      <c r="Q591" s="236">
        <f>SUM('прил3 '!S693)</f>
        <v>371</v>
      </c>
      <c r="R591" s="235" t="e">
        <f>SUM(#REF!-Q591)</f>
        <v>#REF!</v>
      </c>
      <c r="S591" s="236">
        <f>SUM('прил3 '!U693)</f>
        <v>371</v>
      </c>
      <c r="T591" s="235">
        <f t="shared" si="127"/>
        <v>0</v>
      </c>
      <c r="U591" s="236">
        <f>SUM('прил3 '!W693)</f>
        <v>371</v>
      </c>
      <c r="V591" s="235">
        <f t="shared" si="126"/>
        <v>0</v>
      </c>
      <c r="W591" s="236">
        <f>SUM('прил3 '!Y693)</f>
        <v>371</v>
      </c>
      <c r="X591" s="235" t="e">
        <f>SUM(#REF!-W591)</f>
        <v>#REF!</v>
      </c>
      <c r="Y591" s="236">
        <f>SUM('прил3 '!AA693)</f>
        <v>373</v>
      </c>
      <c r="Z591" s="235">
        <f t="shared" si="122"/>
        <v>0</v>
      </c>
      <c r="AA591" s="236">
        <f>SUM('прил3 '!AC693)</f>
        <v>373</v>
      </c>
      <c r="AB591" s="236">
        <f>SUM('прил3 '!AD693)</f>
        <v>-10</v>
      </c>
      <c r="AC591" s="200">
        <f>SUM('прил3 '!AE693)</f>
        <v>299.2</v>
      </c>
      <c r="AD591" s="351">
        <f>SUM('прил3 '!AF693)</f>
        <v>264.8</v>
      </c>
      <c r="AE591" s="349">
        <f t="shared" si="135"/>
        <v>88.502673796791456</v>
      </c>
    </row>
    <row r="592" spans="1:31">
      <c r="A592" s="49" t="s">
        <v>354</v>
      </c>
      <c r="B592" s="258"/>
      <c r="C592" s="72"/>
      <c r="D592" s="72" t="s">
        <v>355</v>
      </c>
      <c r="E592" s="257"/>
      <c r="F592" s="257" t="e">
        <f>#REF!</f>
        <v>#REF!</v>
      </c>
      <c r="G592" s="200">
        <f>G593</f>
        <v>30</v>
      </c>
      <c r="H592" s="36">
        <f t="shared" si="130"/>
        <v>0</v>
      </c>
      <c r="I592" s="200">
        <f>I593</f>
        <v>30</v>
      </c>
      <c r="J592" s="36">
        <f t="shared" si="134"/>
        <v>0</v>
      </c>
      <c r="K592" s="200">
        <f>K593</f>
        <v>30</v>
      </c>
      <c r="L592" s="36">
        <f t="shared" si="128"/>
        <v>0</v>
      </c>
      <c r="M592" s="236">
        <f>M593</f>
        <v>30</v>
      </c>
      <c r="N592" s="235">
        <f t="shared" si="129"/>
        <v>0</v>
      </c>
      <c r="O592" s="236">
        <f>O593</f>
        <v>30</v>
      </c>
      <c r="P592" s="236">
        <f>P593</f>
        <v>0</v>
      </c>
      <c r="Q592" s="236">
        <f>Q593</f>
        <v>30</v>
      </c>
      <c r="R592" s="235" t="e">
        <f>SUM(#REF!-Q592)</f>
        <v>#REF!</v>
      </c>
      <c r="S592" s="236">
        <f>S593</f>
        <v>70</v>
      </c>
      <c r="T592" s="235">
        <f t="shared" si="127"/>
        <v>0</v>
      </c>
      <c r="U592" s="236">
        <f>U593</f>
        <v>70</v>
      </c>
      <c r="V592" s="235">
        <f t="shared" si="126"/>
        <v>0</v>
      </c>
      <c r="W592" s="236">
        <f>W593</f>
        <v>70</v>
      </c>
      <c r="X592" s="235" t="e">
        <f>SUM(#REF!-W592)</f>
        <v>#REF!</v>
      </c>
      <c r="Y592" s="236">
        <f>Y593</f>
        <v>70</v>
      </c>
      <c r="Z592" s="235">
        <f t="shared" si="122"/>
        <v>0</v>
      </c>
      <c r="AA592" s="236">
        <f>AA593</f>
        <v>70</v>
      </c>
      <c r="AB592" s="236">
        <f>AB593</f>
        <v>10</v>
      </c>
      <c r="AC592" s="200">
        <f>AC593</f>
        <v>80</v>
      </c>
      <c r="AD592" s="351">
        <f>AD593</f>
        <v>73.599999999999994</v>
      </c>
      <c r="AE592" s="349">
        <f t="shared" si="135"/>
        <v>92</v>
      </c>
    </row>
    <row r="593" spans="1:31" ht="11.25" customHeight="1">
      <c r="A593" s="32" t="s">
        <v>356</v>
      </c>
      <c r="B593" s="258"/>
      <c r="C593" s="72"/>
      <c r="D593" s="72" t="s">
        <v>0</v>
      </c>
      <c r="E593" s="257"/>
      <c r="F593" s="257"/>
      <c r="G593" s="200">
        <f>SUM('прил3 '!I695)</f>
        <v>30</v>
      </c>
      <c r="H593" s="36">
        <f t="shared" si="130"/>
        <v>0</v>
      </c>
      <c r="I593" s="200">
        <f>SUM('прил3 '!K695)</f>
        <v>30</v>
      </c>
      <c r="J593" s="36">
        <f t="shared" si="134"/>
        <v>0</v>
      </c>
      <c r="K593" s="200">
        <f>SUM('прил3 '!M695)</f>
        <v>30</v>
      </c>
      <c r="L593" s="36">
        <f t="shared" si="128"/>
        <v>0</v>
      </c>
      <c r="M593" s="236">
        <f>SUM('прил3 '!O695)</f>
        <v>30</v>
      </c>
      <c r="N593" s="235">
        <f t="shared" si="129"/>
        <v>0</v>
      </c>
      <c r="O593" s="236">
        <f>SUM('прил3 '!Q695)</f>
        <v>30</v>
      </c>
      <c r="P593" s="236">
        <f>SUM('прил3 '!R695)</f>
        <v>0</v>
      </c>
      <c r="Q593" s="236">
        <f>SUM('прил3 '!S695)</f>
        <v>30</v>
      </c>
      <c r="R593" s="235" t="e">
        <f>SUM(#REF!-Q593)</f>
        <v>#REF!</v>
      </c>
      <c r="S593" s="236">
        <f>SUM('прил3 '!U695)</f>
        <v>70</v>
      </c>
      <c r="T593" s="235">
        <f t="shared" si="127"/>
        <v>0</v>
      </c>
      <c r="U593" s="236">
        <f>SUM('прил3 '!W695)</f>
        <v>70</v>
      </c>
      <c r="V593" s="235">
        <f t="shared" si="126"/>
        <v>0</v>
      </c>
      <c r="W593" s="236">
        <f>SUM('прил3 '!Y695)</f>
        <v>70</v>
      </c>
      <c r="X593" s="235" t="e">
        <f>SUM(#REF!-W593)</f>
        <v>#REF!</v>
      </c>
      <c r="Y593" s="236">
        <f>SUM('прил3 '!AA695)</f>
        <v>70</v>
      </c>
      <c r="Z593" s="235">
        <f t="shared" si="122"/>
        <v>0</v>
      </c>
      <c r="AA593" s="236">
        <f>SUM('прил3 '!AC695)</f>
        <v>70</v>
      </c>
      <c r="AB593" s="236">
        <f>SUM('прил3 '!AD695)</f>
        <v>10</v>
      </c>
      <c r="AC593" s="200">
        <f>SUM('прил3 '!AE695)</f>
        <v>80</v>
      </c>
      <c r="AD593" s="351">
        <f>SUM('прил3 '!AF695)</f>
        <v>73.599999999999994</v>
      </c>
      <c r="AE593" s="349">
        <f t="shared" si="135"/>
        <v>92</v>
      </c>
    </row>
    <row r="594" spans="1:31" ht="0.75" hidden="1" customHeight="1">
      <c r="A594" s="51" t="s">
        <v>492</v>
      </c>
      <c r="B594" s="258"/>
      <c r="C594" s="246" t="s">
        <v>493</v>
      </c>
      <c r="D594" s="72"/>
      <c r="E594" s="74"/>
      <c r="F594" s="74"/>
      <c r="G594" s="200">
        <f>G595+G597</f>
        <v>380</v>
      </c>
      <c r="H594" s="36">
        <f t="shared" si="130"/>
        <v>0</v>
      </c>
      <c r="I594" s="200">
        <f>I595+I597</f>
        <v>380</v>
      </c>
      <c r="J594" s="36">
        <f t="shared" si="134"/>
        <v>0</v>
      </c>
      <c r="K594" s="200">
        <f>K595+K597</f>
        <v>380</v>
      </c>
      <c r="L594" s="36">
        <f t="shared" si="128"/>
        <v>0</v>
      </c>
      <c r="M594" s="236">
        <f>M595+M597</f>
        <v>380</v>
      </c>
      <c r="N594" s="235">
        <f t="shared" si="129"/>
        <v>5</v>
      </c>
      <c r="O594" s="236">
        <f>O595+O597</f>
        <v>385</v>
      </c>
      <c r="P594" s="236">
        <f>P595+P597</f>
        <v>0</v>
      </c>
      <c r="Q594" s="236">
        <f>Q595+Q597</f>
        <v>385</v>
      </c>
      <c r="R594" s="235" t="e">
        <f>SUM(#REF!-Q594)</f>
        <v>#REF!</v>
      </c>
      <c r="S594" s="236">
        <f>S595+S597</f>
        <v>0</v>
      </c>
      <c r="T594" s="235">
        <f t="shared" si="127"/>
        <v>0</v>
      </c>
      <c r="U594" s="236">
        <f>U595+U597</f>
        <v>0</v>
      </c>
      <c r="V594" s="235">
        <f t="shared" si="126"/>
        <v>0</v>
      </c>
      <c r="W594" s="236">
        <f>W595+W597</f>
        <v>0</v>
      </c>
      <c r="X594" s="235" t="e">
        <f>SUM(#REF!-W594)</f>
        <v>#REF!</v>
      </c>
      <c r="Y594" s="236">
        <f>Y595+Y597</f>
        <v>0</v>
      </c>
      <c r="Z594" s="235">
        <f t="shared" si="122"/>
        <v>0</v>
      </c>
      <c r="AA594" s="236">
        <f>AA595+AA597</f>
        <v>0</v>
      </c>
      <c r="AB594" s="236">
        <f>AB595+AB597</f>
        <v>0</v>
      </c>
      <c r="AC594" s="200">
        <f>AC595+AC597</f>
        <v>0</v>
      </c>
      <c r="AD594" s="351">
        <f>AD595+AD597</f>
        <v>0</v>
      </c>
      <c r="AE594" s="349"/>
    </row>
    <row r="595" spans="1:31" ht="51" hidden="1">
      <c r="A595" s="43" t="s">
        <v>352</v>
      </c>
      <c r="B595" s="258"/>
      <c r="C595" s="246"/>
      <c r="D595" s="72" t="s">
        <v>335</v>
      </c>
      <c r="E595" s="74"/>
      <c r="F595" s="74"/>
      <c r="G595" s="200">
        <f>G596</f>
        <v>345</v>
      </c>
      <c r="H595" s="36">
        <f t="shared" si="130"/>
        <v>0</v>
      </c>
      <c r="I595" s="200">
        <f>I596</f>
        <v>345</v>
      </c>
      <c r="J595" s="36">
        <f t="shared" si="134"/>
        <v>0</v>
      </c>
      <c r="K595" s="200">
        <f>K596</f>
        <v>345</v>
      </c>
      <c r="L595" s="36">
        <f t="shared" si="128"/>
        <v>0</v>
      </c>
      <c r="M595" s="236">
        <f>M596</f>
        <v>345</v>
      </c>
      <c r="N595" s="235">
        <f t="shared" si="129"/>
        <v>0</v>
      </c>
      <c r="O595" s="236">
        <f>O596</f>
        <v>345</v>
      </c>
      <c r="P595" s="236">
        <f>P596</f>
        <v>0</v>
      </c>
      <c r="Q595" s="236">
        <f>Q596</f>
        <v>345</v>
      </c>
      <c r="R595" s="235" t="e">
        <f>SUM(#REF!-Q595)</f>
        <v>#REF!</v>
      </c>
      <c r="S595" s="236">
        <f>S596</f>
        <v>0</v>
      </c>
      <c r="T595" s="235">
        <f t="shared" si="127"/>
        <v>0</v>
      </c>
      <c r="U595" s="236">
        <f>U596</f>
        <v>0</v>
      </c>
      <c r="V595" s="235">
        <f t="shared" si="126"/>
        <v>0</v>
      </c>
      <c r="W595" s="236">
        <f>W596</f>
        <v>0</v>
      </c>
      <c r="X595" s="235" t="e">
        <f>SUM(#REF!-W595)</f>
        <v>#REF!</v>
      </c>
      <c r="Y595" s="236">
        <f>Y596</f>
        <v>0</v>
      </c>
      <c r="Z595" s="235">
        <f t="shared" ref="Z595:Z660" si="136">SUM(AA595-Y595)</f>
        <v>0</v>
      </c>
      <c r="AA595" s="236">
        <f>AA596</f>
        <v>0</v>
      </c>
      <c r="AB595" s="236">
        <f>AB596</f>
        <v>0</v>
      </c>
      <c r="AC595" s="200">
        <f>AC596</f>
        <v>0</v>
      </c>
      <c r="AD595" s="351">
        <f>AD596</f>
        <v>0</v>
      </c>
      <c r="AE595" s="349"/>
    </row>
    <row r="596" spans="1:31" hidden="1">
      <c r="A596" s="46" t="s">
        <v>16</v>
      </c>
      <c r="B596" s="258"/>
      <c r="C596" s="246"/>
      <c r="D596" s="72" t="s">
        <v>17</v>
      </c>
      <c r="E596" s="74"/>
      <c r="F596" s="74"/>
      <c r="G596" s="200">
        <f>SUM('прил3 '!I698)</f>
        <v>345</v>
      </c>
      <c r="H596" s="36">
        <f t="shared" si="130"/>
        <v>0</v>
      </c>
      <c r="I596" s="200">
        <f>SUM('прил3 '!K698)</f>
        <v>345</v>
      </c>
      <c r="J596" s="36">
        <f t="shared" si="134"/>
        <v>0</v>
      </c>
      <c r="K596" s="200">
        <f>SUM('прил3 '!M698)</f>
        <v>345</v>
      </c>
      <c r="L596" s="36">
        <f t="shared" si="128"/>
        <v>0</v>
      </c>
      <c r="M596" s="236">
        <f>SUM('прил3 '!O698)</f>
        <v>345</v>
      </c>
      <c r="N596" s="235">
        <f t="shared" si="129"/>
        <v>0</v>
      </c>
      <c r="O596" s="236">
        <f>SUM('прил3 '!Q698)</f>
        <v>345</v>
      </c>
      <c r="P596" s="236">
        <f>SUM('прил3 '!R698)</f>
        <v>0</v>
      </c>
      <c r="Q596" s="236">
        <f>SUM('прил3 '!S698)</f>
        <v>345</v>
      </c>
      <c r="R596" s="235" t="e">
        <f>SUM(#REF!-Q596)</f>
        <v>#REF!</v>
      </c>
      <c r="S596" s="236">
        <f>SUM('прил3 '!U698)</f>
        <v>0</v>
      </c>
      <c r="T596" s="235">
        <f t="shared" si="127"/>
        <v>0</v>
      </c>
      <c r="U596" s="236">
        <f>SUM('прил3 '!W698)</f>
        <v>0</v>
      </c>
      <c r="V596" s="235">
        <f t="shared" si="126"/>
        <v>0</v>
      </c>
      <c r="W596" s="236">
        <f>SUM('прил3 '!Y698)</f>
        <v>0</v>
      </c>
      <c r="X596" s="235" t="e">
        <f>SUM(#REF!-W596)</f>
        <v>#REF!</v>
      </c>
      <c r="Y596" s="236">
        <f>SUM('прил3 '!AA698)</f>
        <v>0</v>
      </c>
      <c r="Z596" s="235">
        <f t="shared" si="136"/>
        <v>0</v>
      </c>
      <c r="AA596" s="236">
        <f>SUM('прил3 '!AC698)</f>
        <v>0</v>
      </c>
      <c r="AB596" s="236">
        <f>SUM('прил3 '!AD698)</f>
        <v>0</v>
      </c>
      <c r="AC596" s="200">
        <f>SUM('прил3 '!AE698)</f>
        <v>0</v>
      </c>
      <c r="AD596" s="351">
        <f>SUM('прил3 '!AF698)</f>
        <v>0</v>
      </c>
      <c r="AE596" s="349"/>
    </row>
    <row r="597" spans="1:31" hidden="1">
      <c r="A597" s="49" t="s">
        <v>354</v>
      </c>
      <c r="B597" s="258"/>
      <c r="C597" s="246"/>
      <c r="D597" s="72" t="s">
        <v>355</v>
      </c>
      <c r="E597" s="74"/>
      <c r="F597" s="74"/>
      <c r="G597" s="200">
        <f>G598</f>
        <v>35</v>
      </c>
      <c r="H597" s="36">
        <f t="shared" si="130"/>
        <v>0</v>
      </c>
      <c r="I597" s="200">
        <f>I598</f>
        <v>35</v>
      </c>
      <c r="J597" s="36">
        <f t="shared" si="134"/>
        <v>0</v>
      </c>
      <c r="K597" s="200">
        <f>K598</f>
        <v>35</v>
      </c>
      <c r="L597" s="36">
        <f t="shared" si="128"/>
        <v>0</v>
      </c>
      <c r="M597" s="236">
        <f>M598</f>
        <v>35</v>
      </c>
      <c r="N597" s="235">
        <f t="shared" si="129"/>
        <v>5</v>
      </c>
      <c r="O597" s="236">
        <f>O598</f>
        <v>40</v>
      </c>
      <c r="P597" s="236">
        <f>P598</f>
        <v>0</v>
      </c>
      <c r="Q597" s="236">
        <f>Q598</f>
        <v>40</v>
      </c>
      <c r="R597" s="235" t="e">
        <f>SUM(#REF!-Q597)</f>
        <v>#REF!</v>
      </c>
      <c r="S597" s="236">
        <f>S598</f>
        <v>0</v>
      </c>
      <c r="T597" s="235">
        <f t="shared" si="127"/>
        <v>0</v>
      </c>
      <c r="U597" s="236">
        <f>U598</f>
        <v>0</v>
      </c>
      <c r="V597" s="235">
        <f t="shared" si="126"/>
        <v>0</v>
      </c>
      <c r="W597" s="236">
        <f>W598</f>
        <v>0</v>
      </c>
      <c r="X597" s="235" t="e">
        <f>SUM(#REF!-W597)</f>
        <v>#REF!</v>
      </c>
      <c r="Y597" s="236">
        <f>Y598</f>
        <v>0</v>
      </c>
      <c r="Z597" s="235">
        <f t="shared" si="136"/>
        <v>0</v>
      </c>
      <c r="AA597" s="236">
        <f>AA598</f>
        <v>0</v>
      </c>
      <c r="AB597" s="236">
        <f>AB598</f>
        <v>0</v>
      </c>
      <c r="AC597" s="200">
        <f>AC598</f>
        <v>0</v>
      </c>
      <c r="AD597" s="351">
        <f>AD598</f>
        <v>0</v>
      </c>
      <c r="AE597" s="349"/>
    </row>
    <row r="598" spans="1:31" hidden="1">
      <c r="A598" s="32" t="s">
        <v>356</v>
      </c>
      <c r="B598" s="258"/>
      <c r="C598" s="246"/>
      <c r="D598" s="72" t="s">
        <v>0</v>
      </c>
      <c r="E598" s="74"/>
      <c r="F598" s="74"/>
      <c r="G598" s="200">
        <f>SUM('прил3 '!I700)</f>
        <v>35</v>
      </c>
      <c r="H598" s="36">
        <f t="shared" si="130"/>
        <v>0</v>
      </c>
      <c r="I598" s="200">
        <f>SUM('прил3 '!K700)</f>
        <v>35</v>
      </c>
      <c r="J598" s="36">
        <f t="shared" si="134"/>
        <v>0</v>
      </c>
      <c r="K598" s="200">
        <f>SUM('прил3 '!M700)</f>
        <v>35</v>
      </c>
      <c r="L598" s="36">
        <f t="shared" si="128"/>
        <v>0</v>
      </c>
      <c r="M598" s="236">
        <f>SUM('прил3 '!O700)</f>
        <v>35</v>
      </c>
      <c r="N598" s="235">
        <f t="shared" si="129"/>
        <v>5</v>
      </c>
      <c r="O598" s="236">
        <f>SUM('прил3 '!Q700)</f>
        <v>40</v>
      </c>
      <c r="P598" s="236">
        <f>SUM('прил3 '!R700)</f>
        <v>0</v>
      </c>
      <c r="Q598" s="236">
        <f>SUM('прил3 '!S700)</f>
        <v>40</v>
      </c>
      <c r="R598" s="235" t="e">
        <f>SUM(#REF!-Q598)</f>
        <v>#REF!</v>
      </c>
      <c r="S598" s="236">
        <f>SUM('прил3 '!U700)</f>
        <v>0</v>
      </c>
      <c r="T598" s="235">
        <f t="shared" si="127"/>
        <v>0</v>
      </c>
      <c r="U598" s="236">
        <f>SUM('прил3 '!W700)</f>
        <v>0</v>
      </c>
      <c r="V598" s="235">
        <f t="shared" si="126"/>
        <v>0</v>
      </c>
      <c r="W598" s="236">
        <f>SUM('прил3 '!Y700)</f>
        <v>0</v>
      </c>
      <c r="X598" s="235" t="e">
        <f>SUM(#REF!-W598)</f>
        <v>#REF!</v>
      </c>
      <c r="Y598" s="236">
        <f>SUM('прил3 '!AA700)</f>
        <v>0</v>
      </c>
      <c r="Z598" s="235">
        <f t="shared" si="136"/>
        <v>0</v>
      </c>
      <c r="AA598" s="236">
        <f>SUM('прил3 '!AC700)</f>
        <v>0</v>
      </c>
      <c r="AB598" s="236">
        <f>SUM('прил3 '!AD700)</f>
        <v>0</v>
      </c>
      <c r="AC598" s="200">
        <f>SUM('прил3 '!AE700)</f>
        <v>0</v>
      </c>
      <c r="AD598" s="351">
        <f>SUM('прил3 '!AF700)</f>
        <v>0</v>
      </c>
      <c r="AE598" s="349"/>
    </row>
    <row r="599" spans="1:31" ht="54.75" hidden="1" customHeight="1">
      <c r="A599" s="32" t="s">
        <v>638</v>
      </c>
      <c r="B599" s="258"/>
      <c r="C599" s="258" t="s">
        <v>37</v>
      </c>
      <c r="D599" s="72"/>
      <c r="E599" s="74"/>
      <c r="F599" s="74"/>
      <c r="G599" s="37">
        <f t="shared" ref="G599:AD601" si="137">G600</f>
        <v>0</v>
      </c>
      <c r="H599" s="36">
        <f t="shared" si="130"/>
        <v>0</v>
      </c>
      <c r="I599" s="37">
        <f t="shared" si="137"/>
        <v>0</v>
      </c>
      <c r="J599" s="36">
        <f t="shared" si="134"/>
        <v>0</v>
      </c>
      <c r="K599" s="37">
        <f t="shared" si="137"/>
        <v>0</v>
      </c>
      <c r="L599" s="36">
        <f t="shared" si="128"/>
        <v>0</v>
      </c>
      <c r="M599" s="236">
        <f t="shared" si="137"/>
        <v>0</v>
      </c>
      <c r="N599" s="235">
        <f t="shared" si="129"/>
        <v>0</v>
      </c>
      <c r="O599" s="236">
        <f t="shared" si="137"/>
        <v>0</v>
      </c>
      <c r="P599" s="236">
        <f t="shared" si="137"/>
        <v>0</v>
      </c>
      <c r="Q599" s="236">
        <f t="shared" si="137"/>
        <v>0</v>
      </c>
      <c r="R599" s="235" t="e">
        <f>SUM(#REF!-Q599)</f>
        <v>#REF!</v>
      </c>
      <c r="S599" s="236">
        <f t="shared" si="137"/>
        <v>0</v>
      </c>
      <c r="T599" s="235">
        <f t="shared" si="127"/>
        <v>0</v>
      </c>
      <c r="U599" s="236">
        <f t="shared" si="137"/>
        <v>0</v>
      </c>
      <c r="V599" s="235">
        <f t="shared" si="126"/>
        <v>0</v>
      </c>
      <c r="W599" s="236">
        <f t="shared" si="137"/>
        <v>0</v>
      </c>
      <c r="X599" s="235" t="e">
        <f>SUM(#REF!-W599)</f>
        <v>#REF!</v>
      </c>
      <c r="Y599" s="236">
        <f t="shared" si="137"/>
        <v>0</v>
      </c>
      <c r="Z599" s="235">
        <f t="shared" si="136"/>
        <v>0</v>
      </c>
      <c r="AA599" s="236">
        <f t="shared" si="137"/>
        <v>0</v>
      </c>
      <c r="AB599" s="236">
        <f t="shared" si="137"/>
        <v>0</v>
      </c>
      <c r="AC599" s="200">
        <f t="shared" si="137"/>
        <v>0</v>
      </c>
      <c r="AD599" s="351">
        <f t="shared" si="137"/>
        <v>0</v>
      </c>
      <c r="AE599" s="349"/>
    </row>
    <row r="600" spans="1:31" ht="63.75" hidden="1" customHeight="1">
      <c r="A600" s="32" t="s">
        <v>623</v>
      </c>
      <c r="B600" s="258"/>
      <c r="C600" s="258" t="s">
        <v>38</v>
      </c>
      <c r="D600" s="72"/>
      <c r="E600" s="74"/>
      <c r="F600" s="74"/>
      <c r="G600" s="37">
        <f t="shared" si="137"/>
        <v>0</v>
      </c>
      <c r="H600" s="36">
        <f t="shared" si="130"/>
        <v>0</v>
      </c>
      <c r="I600" s="37">
        <f t="shared" si="137"/>
        <v>0</v>
      </c>
      <c r="J600" s="36">
        <f t="shared" si="134"/>
        <v>0</v>
      </c>
      <c r="K600" s="37">
        <f t="shared" si="137"/>
        <v>0</v>
      </c>
      <c r="L600" s="36">
        <f t="shared" si="128"/>
        <v>0</v>
      </c>
      <c r="M600" s="236">
        <f t="shared" si="137"/>
        <v>0</v>
      </c>
      <c r="N600" s="235">
        <f t="shared" si="129"/>
        <v>0</v>
      </c>
      <c r="O600" s="236">
        <f t="shared" si="137"/>
        <v>0</v>
      </c>
      <c r="P600" s="236">
        <f t="shared" si="137"/>
        <v>0</v>
      </c>
      <c r="Q600" s="236">
        <f t="shared" si="137"/>
        <v>0</v>
      </c>
      <c r="R600" s="235" t="e">
        <f>SUM(#REF!-Q600)</f>
        <v>#REF!</v>
      </c>
      <c r="S600" s="236">
        <f t="shared" si="137"/>
        <v>0</v>
      </c>
      <c r="T600" s="235">
        <f t="shared" si="127"/>
        <v>0</v>
      </c>
      <c r="U600" s="236">
        <f t="shared" si="137"/>
        <v>0</v>
      </c>
      <c r="V600" s="235">
        <f t="shared" si="126"/>
        <v>0</v>
      </c>
      <c r="W600" s="236">
        <f t="shared" si="137"/>
        <v>0</v>
      </c>
      <c r="X600" s="235" t="e">
        <f>SUM(#REF!-W600)</f>
        <v>#REF!</v>
      </c>
      <c r="Y600" s="236">
        <f t="shared" si="137"/>
        <v>0</v>
      </c>
      <c r="Z600" s="235">
        <f t="shared" si="136"/>
        <v>0</v>
      </c>
      <c r="AA600" s="236">
        <f t="shared" si="137"/>
        <v>0</v>
      </c>
      <c r="AB600" s="236">
        <f t="shared" si="137"/>
        <v>0</v>
      </c>
      <c r="AC600" s="200">
        <f t="shared" si="137"/>
        <v>0</v>
      </c>
      <c r="AD600" s="351">
        <f t="shared" si="137"/>
        <v>0</v>
      </c>
      <c r="AE600" s="349"/>
    </row>
    <row r="601" spans="1:31" ht="25.5" hidden="1">
      <c r="A601" s="49" t="s">
        <v>339</v>
      </c>
      <c r="B601" s="258"/>
      <c r="C601" s="258"/>
      <c r="D601" s="72" t="s">
        <v>340</v>
      </c>
      <c r="E601" s="74"/>
      <c r="F601" s="74"/>
      <c r="G601" s="37">
        <f t="shared" si="137"/>
        <v>0</v>
      </c>
      <c r="H601" s="36">
        <f t="shared" si="130"/>
        <v>0</v>
      </c>
      <c r="I601" s="37">
        <f t="shared" si="137"/>
        <v>0</v>
      </c>
      <c r="J601" s="36">
        <f t="shared" si="134"/>
        <v>0</v>
      </c>
      <c r="K601" s="37">
        <f t="shared" si="137"/>
        <v>0</v>
      </c>
      <c r="L601" s="36">
        <f t="shared" si="128"/>
        <v>0</v>
      </c>
      <c r="M601" s="236">
        <f t="shared" si="137"/>
        <v>0</v>
      </c>
      <c r="N601" s="235">
        <f t="shared" si="129"/>
        <v>0</v>
      </c>
      <c r="O601" s="236">
        <f t="shared" si="137"/>
        <v>0</v>
      </c>
      <c r="P601" s="236">
        <f t="shared" si="137"/>
        <v>0</v>
      </c>
      <c r="Q601" s="236">
        <f t="shared" si="137"/>
        <v>0</v>
      </c>
      <c r="R601" s="235" t="e">
        <f>SUM(#REF!-Q601)</f>
        <v>#REF!</v>
      </c>
      <c r="S601" s="236">
        <f t="shared" si="137"/>
        <v>0</v>
      </c>
      <c r="T601" s="235">
        <f t="shared" si="127"/>
        <v>0</v>
      </c>
      <c r="U601" s="236">
        <f t="shared" si="137"/>
        <v>0</v>
      </c>
      <c r="V601" s="235">
        <f t="shared" si="126"/>
        <v>0</v>
      </c>
      <c r="W601" s="236">
        <f t="shared" si="137"/>
        <v>0</v>
      </c>
      <c r="X601" s="235" t="e">
        <f>SUM(#REF!-W601)</f>
        <v>#REF!</v>
      </c>
      <c r="Y601" s="236">
        <f t="shared" si="137"/>
        <v>0</v>
      </c>
      <c r="Z601" s="235">
        <f t="shared" si="136"/>
        <v>0</v>
      </c>
      <c r="AA601" s="236">
        <f t="shared" si="137"/>
        <v>0</v>
      </c>
      <c r="AB601" s="236">
        <f t="shared" si="137"/>
        <v>0</v>
      </c>
      <c r="AC601" s="200">
        <f t="shared" si="137"/>
        <v>0</v>
      </c>
      <c r="AD601" s="351">
        <f t="shared" si="137"/>
        <v>0</v>
      </c>
      <c r="AE601" s="349"/>
    </row>
    <row r="602" spans="1:31" ht="25.5" hidden="1">
      <c r="A602" s="32" t="s">
        <v>341</v>
      </c>
      <c r="B602" s="258"/>
      <c r="C602" s="258"/>
      <c r="D602" s="72" t="s">
        <v>342</v>
      </c>
      <c r="E602" s="74"/>
      <c r="F602" s="74"/>
      <c r="G602" s="37">
        <v>0</v>
      </c>
      <c r="H602" s="36">
        <f t="shared" si="130"/>
        <v>0</v>
      </c>
      <c r="I602" s="37">
        <v>0</v>
      </c>
      <c r="J602" s="36">
        <f t="shared" si="134"/>
        <v>0</v>
      </c>
      <c r="K602" s="37">
        <v>0</v>
      </c>
      <c r="L602" s="36">
        <f t="shared" si="128"/>
        <v>0</v>
      </c>
      <c r="M602" s="236">
        <v>0</v>
      </c>
      <c r="N602" s="235">
        <f t="shared" si="129"/>
        <v>0</v>
      </c>
      <c r="O602" s="236">
        <v>0</v>
      </c>
      <c r="P602" s="236">
        <v>0</v>
      </c>
      <c r="Q602" s="236">
        <v>0</v>
      </c>
      <c r="R602" s="235" t="e">
        <f>SUM(#REF!-Q602)</f>
        <v>#REF!</v>
      </c>
      <c r="S602" s="236">
        <v>0</v>
      </c>
      <c r="T602" s="235">
        <f t="shared" si="127"/>
        <v>0</v>
      </c>
      <c r="U602" s="236">
        <v>0</v>
      </c>
      <c r="V602" s="235">
        <f t="shared" si="126"/>
        <v>0</v>
      </c>
      <c r="W602" s="236">
        <v>0</v>
      </c>
      <c r="X602" s="235" t="e">
        <f>SUM(#REF!-W602)</f>
        <v>#REF!</v>
      </c>
      <c r="Y602" s="236">
        <v>0</v>
      </c>
      <c r="Z602" s="235">
        <f t="shared" si="136"/>
        <v>0</v>
      </c>
      <c r="AA602" s="236">
        <v>0</v>
      </c>
      <c r="AB602" s="236">
        <v>0</v>
      </c>
      <c r="AC602" s="200">
        <v>0</v>
      </c>
      <c r="AD602" s="351">
        <v>0</v>
      </c>
      <c r="AE602" s="349"/>
    </row>
    <row r="603" spans="1:31">
      <c r="A603" s="32" t="s">
        <v>186</v>
      </c>
      <c r="B603" s="258" t="s">
        <v>549</v>
      </c>
      <c r="C603" s="258"/>
      <c r="D603" s="258"/>
      <c r="E603" s="257" t="e">
        <f>#REF!+#REF!+#REF!+#REF!+#REF!</f>
        <v>#REF!</v>
      </c>
      <c r="F603" s="257" t="e">
        <f>#REF!+#REF!+#REF!+#REF!+#REF!</f>
        <v>#REF!</v>
      </c>
      <c r="G603" s="200">
        <f>G604+G640</f>
        <v>3333.2999999999997</v>
      </c>
      <c r="H603" s="36">
        <f t="shared" si="130"/>
        <v>0</v>
      </c>
      <c r="I603" s="200">
        <f>I604+I640</f>
        <v>3333.2999999999997</v>
      </c>
      <c r="J603" s="36">
        <f t="shared" si="134"/>
        <v>4.5474735088646412E-13</v>
      </c>
      <c r="K603" s="200">
        <f>K604+K640</f>
        <v>3333.3</v>
      </c>
      <c r="L603" s="36">
        <f t="shared" si="128"/>
        <v>0</v>
      </c>
      <c r="M603" s="236">
        <f>M604+M640</f>
        <v>3333.3</v>
      </c>
      <c r="N603" s="235">
        <f t="shared" si="129"/>
        <v>0</v>
      </c>
      <c r="O603" s="236">
        <f>O604+O640</f>
        <v>3333.3</v>
      </c>
      <c r="P603" s="236">
        <f>P604+P640</f>
        <v>0</v>
      </c>
      <c r="Q603" s="236">
        <f>Q604+Q640</f>
        <v>3333.3</v>
      </c>
      <c r="R603" s="235" t="e">
        <f>SUM(#REF!-Q603)</f>
        <v>#REF!</v>
      </c>
      <c r="S603" s="236">
        <f>S604+S640</f>
        <v>3333.3</v>
      </c>
      <c r="T603" s="235">
        <f t="shared" si="127"/>
        <v>0</v>
      </c>
      <c r="U603" s="236">
        <f>U604+U640</f>
        <v>3333.3</v>
      </c>
      <c r="V603" s="235">
        <f t="shared" si="126"/>
        <v>0</v>
      </c>
      <c r="W603" s="236">
        <f>W604+W640</f>
        <v>3333.3</v>
      </c>
      <c r="X603" s="235" t="e">
        <f>SUM(#REF!-W603)</f>
        <v>#REF!</v>
      </c>
      <c r="Y603" s="236">
        <f>Y604+Y640</f>
        <v>3377.0000000000005</v>
      </c>
      <c r="Z603" s="235">
        <f t="shared" si="136"/>
        <v>0.29999999999972715</v>
      </c>
      <c r="AA603" s="236">
        <f>AA604+AA640</f>
        <v>3377.3</v>
      </c>
      <c r="AB603" s="236">
        <f>AB604+AB640</f>
        <v>0</v>
      </c>
      <c r="AC603" s="200">
        <f>AC604+AC640</f>
        <v>2728.2000000000003</v>
      </c>
      <c r="AD603" s="351">
        <f>AD604+AD640</f>
        <v>2619</v>
      </c>
      <c r="AE603" s="349">
        <f t="shared" si="135"/>
        <v>95.997360897294911</v>
      </c>
    </row>
    <row r="604" spans="1:31" ht="38.25">
      <c r="A604" s="43" t="s">
        <v>145</v>
      </c>
      <c r="B604" s="258"/>
      <c r="C604" s="75" t="s">
        <v>146</v>
      </c>
      <c r="D604" s="72"/>
      <c r="E604" s="257"/>
      <c r="F604" s="257"/>
      <c r="G604" s="200">
        <f>G605</f>
        <v>3328.2999999999997</v>
      </c>
      <c r="H604" s="36">
        <f t="shared" si="130"/>
        <v>0</v>
      </c>
      <c r="I604" s="200">
        <f>I605</f>
        <v>3328.2999999999997</v>
      </c>
      <c r="J604" s="36">
        <f t="shared" si="134"/>
        <v>4.5474735088646412E-13</v>
      </c>
      <c r="K604" s="200">
        <f>K605</f>
        <v>3328.3</v>
      </c>
      <c r="L604" s="36">
        <f t="shared" si="128"/>
        <v>0</v>
      </c>
      <c r="M604" s="236">
        <f>M605</f>
        <v>3328.3</v>
      </c>
      <c r="N604" s="235">
        <f t="shared" si="129"/>
        <v>0</v>
      </c>
      <c r="O604" s="236">
        <f>O605</f>
        <v>3328.3</v>
      </c>
      <c r="P604" s="236">
        <f>P605</f>
        <v>0</v>
      </c>
      <c r="Q604" s="236">
        <f>Q605</f>
        <v>3328.3</v>
      </c>
      <c r="R604" s="235" t="e">
        <f>SUM(#REF!-Q604)</f>
        <v>#REF!</v>
      </c>
      <c r="S604" s="236">
        <f>S605</f>
        <v>3328.3</v>
      </c>
      <c r="T604" s="235">
        <f t="shared" si="127"/>
        <v>0</v>
      </c>
      <c r="U604" s="236">
        <f>U605</f>
        <v>3328.3</v>
      </c>
      <c r="V604" s="235">
        <f t="shared" si="126"/>
        <v>0</v>
      </c>
      <c r="W604" s="236">
        <f>W605</f>
        <v>3328.3</v>
      </c>
      <c r="X604" s="235" t="e">
        <f>SUM(#REF!-W604)</f>
        <v>#REF!</v>
      </c>
      <c r="Y604" s="236">
        <f>Y605</f>
        <v>3372.0000000000005</v>
      </c>
      <c r="Z604" s="235">
        <f t="shared" si="136"/>
        <v>0.29999999999972715</v>
      </c>
      <c r="AA604" s="236">
        <f>AA605</f>
        <v>3372.3</v>
      </c>
      <c r="AB604" s="236">
        <f>AB605</f>
        <v>0</v>
      </c>
      <c r="AC604" s="200">
        <f>AC605</f>
        <v>2728.2000000000003</v>
      </c>
      <c r="AD604" s="351">
        <f>AD605</f>
        <v>2619</v>
      </c>
      <c r="AE604" s="349">
        <f t="shared" si="135"/>
        <v>95.997360897294911</v>
      </c>
    </row>
    <row r="605" spans="1:31" ht="25.5">
      <c r="A605" s="46" t="s">
        <v>794</v>
      </c>
      <c r="B605" s="258"/>
      <c r="C605" s="75" t="s">
        <v>188</v>
      </c>
      <c r="D605" s="72"/>
      <c r="E605" s="257"/>
      <c r="F605" s="257"/>
      <c r="G605" s="200">
        <f>G606+G609+G616+G631+G625+G628</f>
        <v>3328.2999999999997</v>
      </c>
      <c r="H605" s="36">
        <f t="shared" si="130"/>
        <v>0</v>
      </c>
      <c r="I605" s="200">
        <f>I606+I609+I616+I631+I625+I628</f>
        <v>3328.2999999999997</v>
      </c>
      <c r="J605" s="36">
        <f t="shared" si="134"/>
        <v>4.5474735088646412E-13</v>
      </c>
      <c r="K605" s="200">
        <f>K606+K609+K616+K631+K625+K628</f>
        <v>3328.3</v>
      </c>
      <c r="L605" s="36">
        <f t="shared" si="128"/>
        <v>0</v>
      </c>
      <c r="M605" s="236">
        <f>M606+M609+M616+M631+M625+M628</f>
        <v>3328.3</v>
      </c>
      <c r="N605" s="235">
        <f t="shared" si="129"/>
        <v>0</v>
      </c>
      <c r="O605" s="236">
        <f>O606+O609+O616+O631+O625+O628</f>
        <v>3328.3</v>
      </c>
      <c r="P605" s="236">
        <f>P606+P609+P616+P631+P625+P628</f>
        <v>0</v>
      </c>
      <c r="Q605" s="236">
        <f>Q606+Q609+Q616+Q631+Q625+Q628</f>
        <v>3328.3</v>
      </c>
      <c r="R605" s="235" t="e">
        <f>SUM(#REF!-Q605)</f>
        <v>#REF!</v>
      </c>
      <c r="S605" s="236">
        <f>S606+S609+S616+S631+S625+S628</f>
        <v>3328.3</v>
      </c>
      <c r="T605" s="235">
        <f t="shared" si="127"/>
        <v>0</v>
      </c>
      <c r="U605" s="236">
        <f>U606+U609+U616+U631+U625+U628</f>
        <v>3328.3</v>
      </c>
      <c r="V605" s="235">
        <f t="shared" si="126"/>
        <v>0</v>
      </c>
      <c r="W605" s="236">
        <f>W606+W609+W616+W631+W625+W628</f>
        <v>3328.3</v>
      </c>
      <c r="X605" s="235" t="e">
        <f>SUM(#REF!-W605)</f>
        <v>#REF!</v>
      </c>
      <c r="Y605" s="236">
        <f>Y606+Y609+Y616+Y631+Y625+Y628+Y637</f>
        <v>3372.0000000000005</v>
      </c>
      <c r="Z605" s="235">
        <f t="shared" si="136"/>
        <v>0.29999999999972715</v>
      </c>
      <c r="AA605" s="236">
        <f>AA606+AA609+AA616+AA631+AA625+AA628+AA637</f>
        <v>3372.3</v>
      </c>
      <c r="AB605" s="236">
        <f>AB606+AB609+AB616+AB631+AB625+AB628+AB637</f>
        <v>0</v>
      </c>
      <c r="AC605" s="200">
        <f>AC606+AC609+AC616+AC631+AC625+AC628+AC637</f>
        <v>2728.2000000000003</v>
      </c>
      <c r="AD605" s="351">
        <f>AD606+AD609+AD616+AD631+AD625+AD628+AD637</f>
        <v>2619</v>
      </c>
      <c r="AE605" s="349">
        <f t="shared" si="135"/>
        <v>95.997360897294911</v>
      </c>
    </row>
    <row r="606" spans="1:31" ht="25.5">
      <c r="A606" s="45" t="s">
        <v>333</v>
      </c>
      <c r="B606" s="258"/>
      <c r="C606" s="27" t="s">
        <v>189</v>
      </c>
      <c r="D606" s="72"/>
      <c r="E606" s="257"/>
      <c r="F606" s="257"/>
      <c r="G606" s="200">
        <f t="shared" ref="G606:AD607" si="138">G607</f>
        <v>1252</v>
      </c>
      <c r="H606" s="36">
        <f t="shared" si="130"/>
        <v>0</v>
      </c>
      <c r="I606" s="200">
        <f t="shared" si="138"/>
        <v>1252</v>
      </c>
      <c r="J606" s="36">
        <f t="shared" si="134"/>
        <v>0</v>
      </c>
      <c r="K606" s="200">
        <f t="shared" si="138"/>
        <v>1252</v>
      </c>
      <c r="L606" s="36">
        <f t="shared" si="128"/>
        <v>0</v>
      </c>
      <c r="M606" s="236">
        <f t="shared" si="138"/>
        <v>1252</v>
      </c>
      <c r="N606" s="235">
        <f t="shared" si="129"/>
        <v>-141</v>
      </c>
      <c r="O606" s="236">
        <f t="shared" si="138"/>
        <v>1111</v>
      </c>
      <c r="P606" s="236">
        <f t="shared" si="138"/>
        <v>0</v>
      </c>
      <c r="Q606" s="236">
        <f t="shared" si="138"/>
        <v>1111</v>
      </c>
      <c r="R606" s="235" t="e">
        <f>SUM(#REF!-Q606)</f>
        <v>#REF!</v>
      </c>
      <c r="S606" s="236">
        <f t="shared" si="138"/>
        <v>1111.9000000000001</v>
      </c>
      <c r="T606" s="235">
        <f t="shared" si="127"/>
        <v>0</v>
      </c>
      <c r="U606" s="236">
        <f t="shared" si="138"/>
        <v>1111.9000000000001</v>
      </c>
      <c r="V606" s="235">
        <f t="shared" si="126"/>
        <v>0</v>
      </c>
      <c r="W606" s="236">
        <f t="shared" si="138"/>
        <v>1111.9000000000001</v>
      </c>
      <c r="X606" s="235" t="e">
        <f>SUM(#REF!-W606)</f>
        <v>#REF!</v>
      </c>
      <c r="Y606" s="236">
        <f t="shared" si="138"/>
        <v>1111.9000000000001</v>
      </c>
      <c r="Z606" s="235">
        <f t="shared" si="136"/>
        <v>0</v>
      </c>
      <c r="AA606" s="236">
        <f t="shared" si="138"/>
        <v>1111.9000000000001</v>
      </c>
      <c r="AB606" s="236">
        <f t="shared" si="138"/>
        <v>0</v>
      </c>
      <c r="AC606" s="200">
        <f t="shared" si="138"/>
        <v>996.6</v>
      </c>
      <c r="AD606" s="351">
        <f t="shared" si="138"/>
        <v>993.7</v>
      </c>
      <c r="AE606" s="349">
        <f t="shared" si="135"/>
        <v>99.709010636162958</v>
      </c>
    </row>
    <row r="607" spans="1:31" ht="51">
      <c r="A607" s="43" t="s">
        <v>352</v>
      </c>
      <c r="B607" s="258"/>
      <c r="C607" s="76"/>
      <c r="D607" s="72" t="s">
        <v>335</v>
      </c>
      <c r="E607" s="257"/>
      <c r="F607" s="257"/>
      <c r="G607" s="200">
        <f t="shared" si="138"/>
        <v>1252</v>
      </c>
      <c r="H607" s="36">
        <f t="shared" si="130"/>
        <v>0</v>
      </c>
      <c r="I607" s="200">
        <f t="shared" si="138"/>
        <v>1252</v>
      </c>
      <c r="J607" s="36">
        <f t="shared" si="134"/>
        <v>0</v>
      </c>
      <c r="K607" s="200">
        <f t="shared" si="138"/>
        <v>1252</v>
      </c>
      <c r="L607" s="36">
        <f t="shared" si="128"/>
        <v>0</v>
      </c>
      <c r="M607" s="236">
        <f t="shared" si="138"/>
        <v>1252</v>
      </c>
      <c r="N607" s="235">
        <f t="shared" si="129"/>
        <v>-141</v>
      </c>
      <c r="O607" s="236">
        <f t="shared" si="138"/>
        <v>1111</v>
      </c>
      <c r="P607" s="236">
        <f t="shared" si="138"/>
        <v>0</v>
      </c>
      <c r="Q607" s="236">
        <f t="shared" si="138"/>
        <v>1111</v>
      </c>
      <c r="R607" s="235" t="e">
        <f>SUM(#REF!-Q607)</f>
        <v>#REF!</v>
      </c>
      <c r="S607" s="236">
        <f t="shared" si="138"/>
        <v>1111.9000000000001</v>
      </c>
      <c r="T607" s="235">
        <f t="shared" si="127"/>
        <v>0</v>
      </c>
      <c r="U607" s="236">
        <f t="shared" si="138"/>
        <v>1111.9000000000001</v>
      </c>
      <c r="V607" s="235">
        <f t="shared" si="126"/>
        <v>0</v>
      </c>
      <c r="W607" s="236">
        <f t="shared" si="138"/>
        <v>1111.9000000000001</v>
      </c>
      <c r="X607" s="235" t="e">
        <f>SUM(#REF!-W607)</f>
        <v>#REF!</v>
      </c>
      <c r="Y607" s="236">
        <f t="shared" si="138"/>
        <v>1111.9000000000001</v>
      </c>
      <c r="Z607" s="235">
        <f t="shared" si="136"/>
        <v>0</v>
      </c>
      <c r="AA607" s="236">
        <f t="shared" si="138"/>
        <v>1111.9000000000001</v>
      </c>
      <c r="AB607" s="236">
        <f t="shared" si="138"/>
        <v>0</v>
      </c>
      <c r="AC607" s="200">
        <f t="shared" si="138"/>
        <v>996.6</v>
      </c>
      <c r="AD607" s="351">
        <f t="shared" si="138"/>
        <v>993.7</v>
      </c>
      <c r="AE607" s="349">
        <f t="shared" si="135"/>
        <v>99.709010636162958</v>
      </c>
    </row>
    <row r="608" spans="1:31" ht="25.5">
      <c r="A608" s="46" t="s">
        <v>336</v>
      </c>
      <c r="B608" s="258"/>
      <c r="C608" s="76"/>
      <c r="D608" s="72" t="s">
        <v>337</v>
      </c>
      <c r="E608" s="257"/>
      <c r="F608" s="257"/>
      <c r="G608" s="200">
        <f>SUM('прил3 '!I601)</f>
        <v>1252</v>
      </c>
      <c r="H608" s="36">
        <f t="shared" si="130"/>
        <v>0</v>
      </c>
      <c r="I608" s="200">
        <f>SUM('прил3 '!K601)</f>
        <v>1252</v>
      </c>
      <c r="J608" s="36">
        <f t="shared" si="134"/>
        <v>0</v>
      </c>
      <c r="K608" s="200">
        <f>SUM('прил3 '!M601)</f>
        <v>1252</v>
      </c>
      <c r="L608" s="36">
        <f t="shared" si="128"/>
        <v>0</v>
      </c>
      <c r="M608" s="236">
        <f>SUM('прил3 '!O601)</f>
        <v>1252</v>
      </c>
      <c r="N608" s="235">
        <f t="shared" si="129"/>
        <v>-141</v>
      </c>
      <c r="O608" s="236">
        <f>SUM('прил3 '!Q601)</f>
        <v>1111</v>
      </c>
      <c r="P608" s="236">
        <f>SUM('прил3 '!R601)</f>
        <v>0</v>
      </c>
      <c r="Q608" s="236">
        <f>SUM('прил3 '!S601)</f>
        <v>1111</v>
      </c>
      <c r="R608" s="235" t="e">
        <f>SUM(#REF!-Q608)</f>
        <v>#REF!</v>
      </c>
      <c r="S608" s="236">
        <f>SUM('прил3 '!U601)</f>
        <v>1111.9000000000001</v>
      </c>
      <c r="T608" s="235">
        <f t="shared" si="127"/>
        <v>0</v>
      </c>
      <c r="U608" s="236">
        <f>SUM('прил3 '!W601)</f>
        <v>1111.9000000000001</v>
      </c>
      <c r="V608" s="235">
        <f t="shared" si="126"/>
        <v>0</v>
      </c>
      <c r="W608" s="236">
        <f>SUM('прил3 '!Y601)</f>
        <v>1111.9000000000001</v>
      </c>
      <c r="X608" s="235" t="e">
        <f>SUM(#REF!-W608)</f>
        <v>#REF!</v>
      </c>
      <c r="Y608" s="236">
        <f>SUM('прил3 '!AA601)</f>
        <v>1111.9000000000001</v>
      </c>
      <c r="Z608" s="235">
        <f t="shared" si="136"/>
        <v>0</v>
      </c>
      <c r="AA608" s="236">
        <f>SUM('прил3 '!AC601)</f>
        <v>1111.9000000000001</v>
      </c>
      <c r="AB608" s="236">
        <f>SUM('прил3 '!AD601)</f>
        <v>0</v>
      </c>
      <c r="AC608" s="200">
        <f>SUM('прил3 '!AE601)</f>
        <v>996.6</v>
      </c>
      <c r="AD608" s="351">
        <f>SUM('прил3 '!AF601)</f>
        <v>993.7</v>
      </c>
      <c r="AE608" s="349">
        <f t="shared" si="135"/>
        <v>99.709010636162958</v>
      </c>
    </row>
    <row r="609" spans="1:31" ht="25.5">
      <c r="A609" s="46" t="s">
        <v>338</v>
      </c>
      <c r="B609" s="258"/>
      <c r="C609" s="27" t="s">
        <v>190</v>
      </c>
      <c r="D609" s="72"/>
      <c r="E609" s="257"/>
      <c r="F609" s="257"/>
      <c r="G609" s="200">
        <f>G610+G612+G614</f>
        <v>106</v>
      </c>
      <c r="H609" s="36">
        <f t="shared" si="130"/>
        <v>0</v>
      </c>
      <c r="I609" s="200">
        <f>I610+I612+I614</f>
        <v>106</v>
      </c>
      <c r="J609" s="36">
        <f t="shared" si="134"/>
        <v>0</v>
      </c>
      <c r="K609" s="200">
        <f>K610+K612+K614</f>
        <v>106</v>
      </c>
      <c r="L609" s="36">
        <f t="shared" si="128"/>
        <v>0</v>
      </c>
      <c r="M609" s="236">
        <f>M610+M612+M614</f>
        <v>106</v>
      </c>
      <c r="N609" s="235">
        <f t="shared" si="129"/>
        <v>0</v>
      </c>
      <c r="O609" s="236">
        <f>O610+O612+O614</f>
        <v>106</v>
      </c>
      <c r="P609" s="236">
        <f>P610+P612+P614</f>
        <v>0</v>
      </c>
      <c r="Q609" s="236">
        <f>Q610+Q612+Q614</f>
        <v>106</v>
      </c>
      <c r="R609" s="235" t="e">
        <f>SUM(#REF!-Q609)</f>
        <v>#REF!</v>
      </c>
      <c r="S609" s="236">
        <f>S610+S612+S614</f>
        <v>106</v>
      </c>
      <c r="T609" s="235">
        <f t="shared" si="127"/>
        <v>0</v>
      </c>
      <c r="U609" s="236">
        <f>U610+U612+U614</f>
        <v>106</v>
      </c>
      <c r="V609" s="235">
        <f t="shared" si="126"/>
        <v>0</v>
      </c>
      <c r="W609" s="236">
        <f>W610+W612+W614</f>
        <v>106</v>
      </c>
      <c r="X609" s="235" t="e">
        <f>SUM(#REF!-W609)</f>
        <v>#REF!</v>
      </c>
      <c r="Y609" s="236">
        <f>Y610+Y612+Y614</f>
        <v>106</v>
      </c>
      <c r="Z609" s="235">
        <f t="shared" si="136"/>
        <v>-39.599999999999994</v>
      </c>
      <c r="AA609" s="236">
        <f>AA610+AA612+AA614</f>
        <v>66.400000000000006</v>
      </c>
      <c r="AB609" s="236">
        <f>AB610+AB612+AB614</f>
        <v>0</v>
      </c>
      <c r="AC609" s="200">
        <f>AC610+AC612+AC614</f>
        <v>27</v>
      </c>
      <c r="AD609" s="351">
        <f>AD610+AD612+AD614</f>
        <v>27</v>
      </c>
      <c r="AE609" s="349">
        <f t="shared" si="135"/>
        <v>100</v>
      </c>
    </row>
    <row r="610" spans="1:31" ht="51">
      <c r="A610" s="43" t="s">
        <v>352</v>
      </c>
      <c r="B610" s="258"/>
      <c r="C610" s="76"/>
      <c r="D610" s="72" t="s">
        <v>335</v>
      </c>
      <c r="E610" s="257"/>
      <c r="F610" s="257"/>
      <c r="G610" s="200">
        <f>G611</f>
        <v>20.399999999999999</v>
      </c>
      <c r="H610" s="36">
        <f t="shared" si="130"/>
        <v>0</v>
      </c>
      <c r="I610" s="200">
        <f>I611</f>
        <v>20.399999999999999</v>
      </c>
      <c r="J610" s="36">
        <f t="shared" si="134"/>
        <v>-14.999999999999998</v>
      </c>
      <c r="K610" s="200">
        <f>K611</f>
        <v>5.4</v>
      </c>
      <c r="L610" s="36">
        <f t="shared" si="128"/>
        <v>0</v>
      </c>
      <c r="M610" s="236">
        <f>M611</f>
        <v>5.4</v>
      </c>
      <c r="N610" s="235">
        <f t="shared" si="129"/>
        <v>0</v>
      </c>
      <c r="O610" s="236">
        <f>O611</f>
        <v>5.4</v>
      </c>
      <c r="P610" s="236">
        <f>P611</f>
        <v>0</v>
      </c>
      <c r="Q610" s="236">
        <f>Q611</f>
        <v>5.4</v>
      </c>
      <c r="R610" s="235" t="e">
        <f>SUM(#REF!-Q610)</f>
        <v>#REF!</v>
      </c>
      <c r="S610" s="236">
        <f>S611</f>
        <v>5.4</v>
      </c>
      <c r="T610" s="235">
        <f t="shared" si="127"/>
        <v>0</v>
      </c>
      <c r="U610" s="236">
        <f>U611</f>
        <v>5.4</v>
      </c>
      <c r="V610" s="235">
        <f t="shared" si="126"/>
        <v>0</v>
      </c>
      <c r="W610" s="236">
        <f>W611</f>
        <v>5.4</v>
      </c>
      <c r="X610" s="235" t="e">
        <f>SUM(#REF!-W610)</f>
        <v>#REF!</v>
      </c>
      <c r="Y610" s="236">
        <f>Y611</f>
        <v>5.4</v>
      </c>
      <c r="Z610" s="235">
        <f t="shared" si="136"/>
        <v>0</v>
      </c>
      <c r="AA610" s="236">
        <f>AA611</f>
        <v>5.4</v>
      </c>
      <c r="AB610" s="236">
        <f>AB611</f>
        <v>0</v>
      </c>
      <c r="AC610" s="200">
        <f>AC611</f>
        <v>0.6</v>
      </c>
      <c r="AD610" s="351">
        <f>AD611</f>
        <v>0.6</v>
      </c>
      <c r="AE610" s="349">
        <f t="shared" si="135"/>
        <v>100</v>
      </c>
    </row>
    <row r="611" spans="1:31" ht="25.5">
      <c r="A611" s="46" t="s">
        <v>336</v>
      </c>
      <c r="B611" s="258"/>
      <c r="C611" s="76"/>
      <c r="D611" s="72" t="s">
        <v>337</v>
      </c>
      <c r="E611" s="257"/>
      <c r="F611" s="257"/>
      <c r="G611" s="200">
        <f>SUM('прил3 '!I604)</f>
        <v>20.399999999999999</v>
      </c>
      <c r="H611" s="36">
        <f t="shared" si="130"/>
        <v>0</v>
      </c>
      <c r="I611" s="200">
        <f>SUM('прил3 '!K604)</f>
        <v>20.399999999999999</v>
      </c>
      <c r="J611" s="36">
        <f t="shared" si="134"/>
        <v>-14.999999999999998</v>
      </c>
      <c r="K611" s="200">
        <f>SUM('прил3 '!M604)</f>
        <v>5.4</v>
      </c>
      <c r="L611" s="36">
        <f t="shared" si="128"/>
        <v>0</v>
      </c>
      <c r="M611" s="236">
        <f>SUM('прил3 '!O604)</f>
        <v>5.4</v>
      </c>
      <c r="N611" s="235">
        <f t="shared" si="129"/>
        <v>0</v>
      </c>
      <c r="O611" s="236">
        <f>SUM('прил3 '!Q604)</f>
        <v>5.4</v>
      </c>
      <c r="P611" s="236">
        <f>SUM('прил3 '!R604)</f>
        <v>0</v>
      </c>
      <c r="Q611" s="236">
        <f>SUM('прил3 '!S604)</f>
        <v>5.4</v>
      </c>
      <c r="R611" s="235" t="e">
        <f>SUM(#REF!-Q611)</f>
        <v>#REF!</v>
      </c>
      <c r="S611" s="236">
        <f>SUM('прил3 '!U604)</f>
        <v>5.4</v>
      </c>
      <c r="T611" s="235">
        <f t="shared" si="127"/>
        <v>0</v>
      </c>
      <c r="U611" s="236">
        <f>SUM('прил3 '!W604)</f>
        <v>5.4</v>
      </c>
      <c r="V611" s="235">
        <f t="shared" si="126"/>
        <v>0</v>
      </c>
      <c r="W611" s="236">
        <f>SUM('прил3 '!Y604)</f>
        <v>5.4</v>
      </c>
      <c r="X611" s="235" t="e">
        <f>SUM(#REF!-W611)</f>
        <v>#REF!</v>
      </c>
      <c r="Y611" s="236">
        <f>SUM('прил3 '!AA604)</f>
        <v>5.4</v>
      </c>
      <c r="Z611" s="235">
        <f t="shared" si="136"/>
        <v>0</v>
      </c>
      <c r="AA611" s="236">
        <f>SUM('прил3 '!AC604)</f>
        <v>5.4</v>
      </c>
      <c r="AB611" s="236">
        <f>SUM('прил3 '!AD604)</f>
        <v>0</v>
      </c>
      <c r="AC611" s="200">
        <f>SUM('прил3 '!AE604)</f>
        <v>0.6</v>
      </c>
      <c r="AD611" s="351">
        <f>SUM('прил3 '!AF604)</f>
        <v>0.6</v>
      </c>
      <c r="AE611" s="349">
        <f t="shared" si="135"/>
        <v>100</v>
      </c>
    </row>
    <row r="612" spans="1:31" ht="25.5">
      <c r="A612" s="49" t="s">
        <v>339</v>
      </c>
      <c r="B612" s="258"/>
      <c r="C612" s="76"/>
      <c r="D612" s="72" t="s">
        <v>340</v>
      </c>
      <c r="E612" s="257"/>
      <c r="F612" s="257"/>
      <c r="G612" s="200">
        <f>G613</f>
        <v>74.599999999999994</v>
      </c>
      <c r="H612" s="36">
        <f t="shared" si="130"/>
        <v>0</v>
      </c>
      <c r="I612" s="200">
        <f>I613</f>
        <v>74.599999999999994</v>
      </c>
      <c r="J612" s="36">
        <f t="shared" si="134"/>
        <v>15</v>
      </c>
      <c r="K612" s="200">
        <f>K613</f>
        <v>89.6</v>
      </c>
      <c r="L612" s="36">
        <f t="shared" si="128"/>
        <v>0</v>
      </c>
      <c r="M612" s="236">
        <f>M613</f>
        <v>89.6</v>
      </c>
      <c r="N612" s="235">
        <f t="shared" si="129"/>
        <v>0</v>
      </c>
      <c r="O612" s="236">
        <f>O613</f>
        <v>89.6</v>
      </c>
      <c r="P612" s="236">
        <f>P613</f>
        <v>0</v>
      </c>
      <c r="Q612" s="236">
        <f>Q613</f>
        <v>89.6</v>
      </c>
      <c r="R612" s="235" t="e">
        <f>SUM(#REF!-Q612)</f>
        <v>#REF!</v>
      </c>
      <c r="S612" s="236">
        <f>S613</f>
        <v>89.6</v>
      </c>
      <c r="T612" s="235">
        <f t="shared" si="127"/>
        <v>0</v>
      </c>
      <c r="U612" s="236">
        <f>U613</f>
        <v>89.6</v>
      </c>
      <c r="V612" s="235">
        <f t="shared" si="126"/>
        <v>0</v>
      </c>
      <c r="W612" s="236">
        <f>W613</f>
        <v>89.6</v>
      </c>
      <c r="X612" s="235" t="e">
        <f>SUM(#REF!-W612)</f>
        <v>#REF!</v>
      </c>
      <c r="Y612" s="236">
        <f>Y613</f>
        <v>89.6</v>
      </c>
      <c r="Z612" s="235">
        <f t="shared" si="136"/>
        <v>-39.599999999999994</v>
      </c>
      <c r="AA612" s="236">
        <f>AA613</f>
        <v>50</v>
      </c>
      <c r="AB612" s="236">
        <f>AB613</f>
        <v>0</v>
      </c>
      <c r="AC612" s="200">
        <f>AC613</f>
        <v>26.4</v>
      </c>
      <c r="AD612" s="351">
        <f>AD613</f>
        <v>26.4</v>
      </c>
      <c r="AE612" s="349">
        <f t="shared" si="135"/>
        <v>100</v>
      </c>
    </row>
    <row r="613" spans="1:31" ht="25.5">
      <c r="A613" s="32" t="s">
        <v>341</v>
      </c>
      <c r="B613" s="258"/>
      <c r="C613" s="76"/>
      <c r="D613" s="72" t="s">
        <v>342</v>
      </c>
      <c r="E613" s="257"/>
      <c r="F613" s="257"/>
      <c r="G613" s="200">
        <f>SUM('прил3 '!I606)</f>
        <v>74.599999999999994</v>
      </c>
      <c r="H613" s="36">
        <f t="shared" si="130"/>
        <v>0</v>
      </c>
      <c r="I613" s="200">
        <f>SUM('прил3 '!K606)</f>
        <v>74.599999999999994</v>
      </c>
      <c r="J613" s="36">
        <f t="shared" si="134"/>
        <v>15</v>
      </c>
      <c r="K613" s="200">
        <f>SUM('прил3 '!M606)</f>
        <v>89.6</v>
      </c>
      <c r="L613" s="36">
        <f t="shared" si="128"/>
        <v>0</v>
      </c>
      <c r="M613" s="236">
        <f>SUM('прил3 '!O606)</f>
        <v>89.6</v>
      </c>
      <c r="N613" s="235">
        <f t="shared" si="129"/>
        <v>0</v>
      </c>
      <c r="O613" s="236">
        <f>SUM('прил3 '!Q606)</f>
        <v>89.6</v>
      </c>
      <c r="P613" s="236">
        <f>SUM('прил3 '!R606)</f>
        <v>0</v>
      </c>
      <c r="Q613" s="236">
        <f>SUM('прил3 '!S606)</f>
        <v>89.6</v>
      </c>
      <c r="R613" s="235" t="e">
        <f>SUM(#REF!-Q613)</f>
        <v>#REF!</v>
      </c>
      <c r="S613" s="236">
        <f>SUM('прил3 '!U606)</f>
        <v>89.6</v>
      </c>
      <c r="T613" s="235">
        <f t="shared" si="127"/>
        <v>0</v>
      </c>
      <c r="U613" s="236">
        <f>SUM('прил3 '!W606)</f>
        <v>89.6</v>
      </c>
      <c r="V613" s="235">
        <f t="shared" si="126"/>
        <v>0</v>
      </c>
      <c r="W613" s="236">
        <f>SUM('прил3 '!Y606)</f>
        <v>89.6</v>
      </c>
      <c r="X613" s="235" t="e">
        <f>SUM(#REF!-W613)</f>
        <v>#REF!</v>
      </c>
      <c r="Y613" s="236">
        <f>SUM('прил3 '!AA606)</f>
        <v>89.6</v>
      </c>
      <c r="Z613" s="235">
        <f t="shared" si="136"/>
        <v>-39.599999999999994</v>
      </c>
      <c r="AA613" s="236">
        <f>SUM('прил3 '!AC606)</f>
        <v>50</v>
      </c>
      <c r="AB613" s="236">
        <f>SUM('прил3 '!AD606)</f>
        <v>0</v>
      </c>
      <c r="AC613" s="200">
        <f>SUM('прил3 '!AE606)</f>
        <v>26.4</v>
      </c>
      <c r="AD613" s="351">
        <f>SUM('прил3 '!AF606)</f>
        <v>26.4</v>
      </c>
      <c r="AE613" s="349">
        <f t="shared" si="135"/>
        <v>100</v>
      </c>
    </row>
    <row r="614" spans="1:31">
      <c r="A614" s="49" t="s">
        <v>354</v>
      </c>
      <c r="B614" s="258"/>
      <c r="C614" s="76"/>
      <c r="D614" s="72" t="s">
        <v>355</v>
      </c>
      <c r="E614" s="257"/>
      <c r="F614" s="257"/>
      <c r="G614" s="200">
        <f>G615</f>
        <v>11</v>
      </c>
      <c r="H614" s="36">
        <f t="shared" si="130"/>
        <v>0</v>
      </c>
      <c r="I614" s="200">
        <f>I615</f>
        <v>11</v>
      </c>
      <c r="J614" s="36">
        <f t="shared" si="134"/>
        <v>0</v>
      </c>
      <c r="K614" s="200">
        <f>K615</f>
        <v>11</v>
      </c>
      <c r="L614" s="36">
        <f t="shared" si="128"/>
        <v>0</v>
      </c>
      <c r="M614" s="236">
        <f>M615</f>
        <v>11</v>
      </c>
      <c r="N614" s="235">
        <f t="shared" si="129"/>
        <v>0</v>
      </c>
      <c r="O614" s="236">
        <f>O615</f>
        <v>11</v>
      </c>
      <c r="P614" s="236">
        <f>P615</f>
        <v>0</v>
      </c>
      <c r="Q614" s="236">
        <f>Q615</f>
        <v>11</v>
      </c>
      <c r="R614" s="235" t="e">
        <f>SUM(#REF!-Q614)</f>
        <v>#REF!</v>
      </c>
      <c r="S614" s="236">
        <f>S615</f>
        <v>11</v>
      </c>
      <c r="T614" s="235">
        <f t="shared" si="127"/>
        <v>0</v>
      </c>
      <c r="U614" s="236">
        <f>U615</f>
        <v>11</v>
      </c>
      <c r="V614" s="235">
        <f t="shared" si="126"/>
        <v>0</v>
      </c>
      <c r="W614" s="236">
        <f>W615</f>
        <v>11</v>
      </c>
      <c r="X614" s="235" t="e">
        <f>SUM(#REF!-W614)</f>
        <v>#REF!</v>
      </c>
      <c r="Y614" s="236">
        <f>Y615</f>
        <v>11</v>
      </c>
      <c r="Z614" s="235">
        <f t="shared" si="136"/>
        <v>0</v>
      </c>
      <c r="AA614" s="236">
        <f>AA615</f>
        <v>11</v>
      </c>
      <c r="AB614" s="236">
        <f>AB615</f>
        <v>0</v>
      </c>
      <c r="AC614" s="200">
        <f>AC615</f>
        <v>0</v>
      </c>
      <c r="AD614" s="351">
        <f>AD615</f>
        <v>0</v>
      </c>
      <c r="AE614" s="349"/>
    </row>
    <row r="615" spans="1:31">
      <c r="A615" s="32" t="s">
        <v>356</v>
      </c>
      <c r="B615" s="258"/>
      <c r="C615" s="76"/>
      <c r="D615" s="72" t="s">
        <v>0</v>
      </c>
      <c r="E615" s="257"/>
      <c r="F615" s="257"/>
      <c r="G615" s="200">
        <f>SUM('прил3 '!I617)</f>
        <v>11</v>
      </c>
      <c r="H615" s="36">
        <f t="shared" si="130"/>
        <v>0</v>
      </c>
      <c r="I615" s="200">
        <f>SUM('прил3 '!K617)</f>
        <v>11</v>
      </c>
      <c r="J615" s="36">
        <f t="shared" si="134"/>
        <v>0</v>
      </c>
      <c r="K615" s="200">
        <f>SUM('прил3 '!M608)</f>
        <v>11</v>
      </c>
      <c r="L615" s="36">
        <f t="shared" si="128"/>
        <v>0</v>
      </c>
      <c r="M615" s="236">
        <f>SUM('прил3 '!O608)</f>
        <v>11</v>
      </c>
      <c r="N615" s="235">
        <f t="shared" si="129"/>
        <v>0</v>
      </c>
      <c r="O615" s="236">
        <f>SUM('прил3 '!Q608)</f>
        <v>11</v>
      </c>
      <c r="P615" s="236">
        <f>SUM('прил3 '!R608)</f>
        <v>0</v>
      </c>
      <c r="Q615" s="236">
        <f>SUM('прил3 '!S608)</f>
        <v>11</v>
      </c>
      <c r="R615" s="235" t="e">
        <f>SUM(#REF!-Q615)</f>
        <v>#REF!</v>
      </c>
      <c r="S615" s="236">
        <f>SUM('прил3 '!U608)</f>
        <v>11</v>
      </c>
      <c r="T615" s="235">
        <f t="shared" si="127"/>
        <v>0</v>
      </c>
      <c r="U615" s="236">
        <f>SUM('прил3 '!W608)</f>
        <v>11</v>
      </c>
      <c r="V615" s="235">
        <f t="shared" si="126"/>
        <v>0</v>
      </c>
      <c r="W615" s="236">
        <f>SUM('прил3 '!Y608)</f>
        <v>11</v>
      </c>
      <c r="X615" s="235" t="e">
        <f>SUM(#REF!-W615)</f>
        <v>#REF!</v>
      </c>
      <c r="Y615" s="236">
        <f>SUM('прил3 '!AA608)</f>
        <v>11</v>
      </c>
      <c r="Z615" s="235">
        <f t="shared" si="136"/>
        <v>0</v>
      </c>
      <c r="AA615" s="236">
        <f>SUM('прил3 '!AC608)</f>
        <v>11</v>
      </c>
      <c r="AB615" s="236">
        <f>SUM('прил3 '!AD608)</f>
        <v>0</v>
      </c>
      <c r="AC615" s="200">
        <f>SUM('прил3 '!AE608)</f>
        <v>0</v>
      </c>
      <c r="AD615" s="351">
        <f>SUM('прил3 '!AF608)</f>
        <v>0</v>
      </c>
      <c r="AE615" s="349"/>
    </row>
    <row r="616" spans="1:31" ht="25.5">
      <c r="A616" s="45" t="s">
        <v>191</v>
      </c>
      <c r="B616" s="258"/>
      <c r="C616" s="27" t="s">
        <v>192</v>
      </c>
      <c r="D616" s="72"/>
      <c r="E616" s="257"/>
      <c r="F616" s="257"/>
      <c r="G616" s="200">
        <f>G617+G620+G622</f>
        <v>1691</v>
      </c>
      <c r="H616" s="36">
        <f t="shared" si="130"/>
        <v>0</v>
      </c>
      <c r="I616" s="200">
        <f>I617+I620+I622</f>
        <v>1691</v>
      </c>
      <c r="J616" s="36">
        <f t="shared" si="134"/>
        <v>-1.2000000000000455</v>
      </c>
      <c r="K616" s="200">
        <f>K617+K620+K622</f>
        <v>1689.8</v>
      </c>
      <c r="L616" s="36">
        <f t="shared" si="128"/>
        <v>0</v>
      </c>
      <c r="M616" s="236">
        <f>M617+M620+M622</f>
        <v>1689.8</v>
      </c>
      <c r="N616" s="235">
        <f t="shared" si="129"/>
        <v>-2</v>
      </c>
      <c r="O616" s="236">
        <f>O617+O620+O622</f>
        <v>1687.8</v>
      </c>
      <c r="P616" s="236">
        <f>P617+P620+P622</f>
        <v>0</v>
      </c>
      <c r="Q616" s="236">
        <f>Q617+Q620+Q622</f>
        <v>1687.8</v>
      </c>
      <c r="R616" s="235" t="e">
        <f>SUM(#REF!-Q616)</f>
        <v>#REF!</v>
      </c>
      <c r="S616" s="236">
        <f>S617+S620+S622</f>
        <v>1822.3</v>
      </c>
      <c r="T616" s="235">
        <f t="shared" si="127"/>
        <v>0</v>
      </c>
      <c r="U616" s="236">
        <f>U617+U620+U622</f>
        <v>1822.3</v>
      </c>
      <c r="V616" s="235">
        <f t="shared" si="126"/>
        <v>0</v>
      </c>
      <c r="W616" s="236">
        <f>W617+W620+W622</f>
        <v>1822.3</v>
      </c>
      <c r="X616" s="235" t="e">
        <f>SUM(#REF!-W616)</f>
        <v>#REF!</v>
      </c>
      <c r="Y616" s="236">
        <f>Y617+Y620+Y622</f>
        <v>1822.3000000000002</v>
      </c>
      <c r="Z616" s="235">
        <f t="shared" si="136"/>
        <v>39.899999999999864</v>
      </c>
      <c r="AA616" s="236">
        <f>AA617+AA620+AA622</f>
        <v>1862.2</v>
      </c>
      <c r="AB616" s="236">
        <f>AB617+AB620+AB622</f>
        <v>0</v>
      </c>
      <c r="AC616" s="200">
        <f>AC617+AC620+AC622</f>
        <v>1372.8</v>
      </c>
      <c r="AD616" s="351">
        <f>AD617+AD620+AD622</f>
        <v>1266.5</v>
      </c>
      <c r="AE616" s="349">
        <f t="shared" si="135"/>
        <v>92.256701631701631</v>
      </c>
    </row>
    <row r="617" spans="1:31" ht="51">
      <c r="A617" s="43" t="s">
        <v>352</v>
      </c>
      <c r="B617" s="258"/>
      <c r="C617" s="76"/>
      <c r="D617" s="72" t="s">
        <v>335</v>
      </c>
      <c r="E617" s="257"/>
      <c r="F617" s="257"/>
      <c r="G617" s="200">
        <f>G618+G619</f>
        <v>1460</v>
      </c>
      <c r="H617" s="36">
        <f t="shared" si="130"/>
        <v>0</v>
      </c>
      <c r="I617" s="200">
        <f>I618+I619</f>
        <v>1460</v>
      </c>
      <c r="J617" s="36">
        <f t="shared" si="134"/>
        <v>0</v>
      </c>
      <c r="K617" s="200">
        <f>K618+K619</f>
        <v>1460</v>
      </c>
      <c r="L617" s="36">
        <f t="shared" si="128"/>
        <v>0</v>
      </c>
      <c r="M617" s="236">
        <f>M618+M619</f>
        <v>1460</v>
      </c>
      <c r="N617" s="235">
        <f t="shared" si="129"/>
        <v>0</v>
      </c>
      <c r="O617" s="236">
        <f>O618+O619</f>
        <v>1460</v>
      </c>
      <c r="P617" s="236">
        <f>P618+P619</f>
        <v>0</v>
      </c>
      <c r="Q617" s="236">
        <f>Q618+Q619</f>
        <v>1460</v>
      </c>
      <c r="R617" s="235" t="e">
        <f>SUM(#REF!-Q617)</f>
        <v>#REF!</v>
      </c>
      <c r="S617" s="236">
        <f>S618+S619</f>
        <v>1596.1</v>
      </c>
      <c r="T617" s="235">
        <f t="shared" si="127"/>
        <v>0</v>
      </c>
      <c r="U617" s="236">
        <f>U618+U619</f>
        <v>1596.1</v>
      </c>
      <c r="V617" s="235">
        <f t="shared" si="126"/>
        <v>0</v>
      </c>
      <c r="W617" s="236">
        <f>W618+W619</f>
        <v>1596.1</v>
      </c>
      <c r="X617" s="235" t="e">
        <f>SUM(#REF!-W617)</f>
        <v>#REF!</v>
      </c>
      <c r="Y617" s="236">
        <f>Y618+Y619</f>
        <v>1596.4</v>
      </c>
      <c r="Z617" s="235">
        <f t="shared" si="136"/>
        <v>0.29999999999995453</v>
      </c>
      <c r="AA617" s="236">
        <f>AA618+AA619</f>
        <v>1596.7</v>
      </c>
      <c r="AB617" s="236">
        <f>AB618+AB619</f>
        <v>0</v>
      </c>
      <c r="AC617" s="200">
        <f>AC618+AC619</f>
        <v>1195.2</v>
      </c>
      <c r="AD617" s="351">
        <f>AD618+AD619</f>
        <v>1112.2</v>
      </c>
      <c r="AE617" s="349">
        <f t="shared" si="135"/>
        <v>93.055555555555557</v>
      </c>
    </row>
    <row r="618" spans="1:31" ht="25.5">
      <c r="A618" s="46" t="s">
        <v>336</v>
      </c>
      <c r="B618" s="258"/>
      <c r="C618" s="76"/>
      <c r="D618" s="72" t="s">
        <v>17</v>
      </c>
      <c r="E618" s="257"/>
      <c r="F618" s="257"/>
      <c r="G618" s="200">
        <f>SUM('прил3 '!I611)</f>
        <v>1460</v>
      </c>
      <c r="H618" s="36">
        <f t="shared" si="130"/>
        <v>0</v>
      </c>
      <c r="I618" s="200">
        <f>SUM('прил3 '!K611)</f>
        <v>1460</v>
      </c>
      <c r="J618" s="36">
        <f t="shared" si="134"/>
        <v>0</v>
      </c>
      <c r="K618" s="200">
        <f>SUM('прил3 '!M611)</f>
        <v>1460</v>
      </c>
      <c r="L618" s="36">
        <f t="shared" si="128"/>
        <v>0</v>
      </c>
      <c r="M618" s="236">
        <f>SUM('прил3 '!O611)</f>
        <v>1460</v>
      </c>
      <c r="N618" s="235">
        <f t="shared" si="129"/>
        <v>0</v>
      </c>
      <c r="O618" s="236">
        <f>SUM('прил3 '!Q611)</f>
        <v>1460</v>
      </c>
      <c r="P618" s="236">
        <f>SUM('прил3 '!R611)</f>
        <v>0</v>
      </c>
      <c r="Q618" s="236">
        <f>SUM('прил3 '!S611)</f>
        <v>1460</v>
      </c>
      <c r="R618" s="235" t="e">
        <f>SUM(#REF!-Q618)</f>
        <v>#REF!</v>
      </c>
      <c r="S618" s="236">
        <f>SUM('прил3 '!U611)</f>
        <v>1596.1</v>
      </c>
      <c r="T618" s="235">
        <f t="shared" si="127"/>
        <v>0</v>
      </c>
      <c r="U618" s="236">
        <f>SUM('прил3 '!W611)</f>
        <v>1596.1</v>
      </c>
      <c r="V618" s="235">
        <f t="shared" si="126"/>
        <v>0</v>
      </c>
      <c r="W618" s="236">
        <f>SUM('прил3 '!Y611)</f>
        <v>1596.1</v>
      </c>
      <c r="X618" s="235" t="e">
        <f>SUM(#REF!-W618)</f>
        <v>#REF!</v>
      </c>
      <c r="Y618" s="236">
        <f>SUM('прил3 '!AA611)</f>
        <v>1596.4</v>
      </c>
      <c r="Z618" s="235">
        <f t="shared" si="136"/>
        <v>0.29999999999995453</v>
      </c>
      <c r="AA618" s="236">
        <f>SUM('прил3 '!AC611)</f>
        <v>1596.7</v>
      </c>
      <c r="AB618" s="236">
        <f>SUM('прил3 '!AD611)</f>
        <v>0</v>
      </c>
      <c r="AC618" s="200">
        <f>SUM('прил3 '!AE611)</f>
        <v>1195.2</v>
      </c>
      <c r="AD618" s="351">
        <f>SUM('прил3 '!AF611)</f>
        <v>1112.2</v>
      </c>
      <c r="AE618" s="349">
        <f t="shared" si="135"/>
        <v>93.055555555555557</v>
      </c>
    </row>
    <row r="619" spans="1:31" ht="25.5">
      <c r="A619" s="46" t="s">
        <v>336</v>
      </c>
      <c r="B619" s="258"/>
      <c r="C619" s="76"/>
      <c r="D619" s="72" t="s">
        <v>337</v>
      </c>
      <c r="E619" s="257"/>
      <c r="F619" s="257"/>
      <c r="G619" s="37"/>
      <c r="H619" s="36">
        <f t="shared" si="130"/>
        <v>0</v>
      </c>
      <c r="I619" s="37"/>
      <c r="J619" s="36">
        <f t="shared" si="134"/>
        <v>0</v>
      </c>
      <c r="K619" s="37"/>
      <c r="L619" s="36">
        <f t="shared" si="128"/>
        <v>0</v>
      </c>
      <c r="M619" s="236"/>
      <c r="N619" s="235">
        <f t="shared" si="129"/>
        <v>0</v>
      </c>
      <c r="O619" s="236"/>
      <c r="P619" s="236"/>
      <c r="Q619" s="236"/>
      <c r="R619" s="235" t="e">
        <f>SUM(#REF!-Q619)</f>
        <v>#REF!</v>
      </c>
      <c r="S619" s="236"/>
      <c r="T619" s="235">
        <f t="shared" si="127"/>
        <v>0</v>
      </c>
      <c r="U619" s="236"/>
      <c r="V619" s="235">
        <f t="shared" si="126"/>
        <v>0</v>
      </c>
      <c r="W619" s="236"/>
      <c r="X619" s="235" t="e">
        <f>SUM(#REF!-W619)</f>
        <v>#REF!</v>
      </c>
      <c r="Y619" s="236"/>
      <c r="Z619" s="235">
        <f t="shared" si="136"/>
        <v>0</v>
      </c>
      <c r="AA619" s="236"/>
      <c r="AB619" s="236"/>
      <c r="AC619" s="200"/>
      <c r="AD619" s="351"/>
      <c r="AE619" s="349"/>
    </row>
    <row r="620" spans="1:31" ht="25.5">
      <c r="A620" s="49" t="s">
        <v>339</v>
      </c>
      <c r="B620" s="258"/>
      <c r="C620" s="76"/>
      <c r="D620" s="72" t="s">
        <v>340</v>
      </c>
      <c r="E620" s="257"/>
      <c r="F620" s="257"/>
      <c r="G620" s="200">
        <f>G621</f>
        <v>220</v>
      </c>
      <c r="H620" s="36">
        <f t="shared" si="130"/>
        <v>0</v>
      </c>
      <c r="I620" s="200">
        <f>I621</f>
        <v>220</v>
      </c>
      <c r="J620" s="36">
        <f t="shared" si="134"/>
        <v>0</v>
      </c>
      <c r="K620" s="200">
        <f>K621</f>
        <v>220</v>
      </c>
      <c r="L620" s="36">
        <f t="shared" si="128"/>
        <v>0</v>
      </c>
      <c r="M620" s="236">
        <f>M621</f>
        <v>220</v>
      </c>
      <c r="N620" s="235">
        <f t="shared" si="129"/>
        <v>0</v>
      </c>
      <c r="O620" s="236">
        <f>O621</f>
        <v>220</v>
      </c>
      <c r="P620" s="236">
        <f>P621</f>
        <v>0</v>
      </c>
      <c r="Q620" s="236">
        <f>Q621</f>
        <v>220</v>
      </c>
      <c r="R620" s="235" t="e">
        <f>SUM(#REF!-Q620)</f>
        <v>#REF!</v>
      </c>
      <c r="S620" s="236">
        <f>S621</f>
        <v>218</v>
      </c>
      <c r="T620" s="235">
        <f t="shared" si="127"/>
        <v>0</v>
      </c>
      <c r="U620" s="236">
        <f>U621</f>
        <v>218</v>
      </c>
      <c r="V620" s="235">
        <f t="shared" si="126"/>
        <v>0</v>
      </c>
      <c r="W620" s="236">
        <f>W621</f>
        <v>218</v>
      </c>
      <c r="X620" s="235" t="e">
        <f>SUM(#REF!-W620)</f>
        <v>#REF!</v>
      </c>
      <c r="Y620" s="236">
        <f>Y621</f>
        <v>217.7</v>
      </c>
      <c r="Z620" s="235">
        <f t="shared" si="136"/>
        <v>39.600000000000023</v>
      </c>
      <c r="AA620" s="236">
        <f>AA621</f>
        <v>257.3</v>
      </c>
      <c r="AB620" s="236">
        <f>AB621</f>
        <v>0</v>
      </c>
      <c r="AC620" s="200">
        <f>AC621</f>
        <v>172.5</v>
      </c>
      <c r="AD620" s="351">
        <f>AD621</f>
        <v>149.19999999999999</v>
      </c>
      <c r="AE620" s="349">
        <f t="shared" si="135"/>
        <v>86.492753623188406</v>
      </c>
    </row>
    <row r="621" spans="1:31" ht="25.5">
      <c r="A621" s="32" t="s">
        <v>341</v>
      </c>
      <c r="B621" s="258"/>
      <c r="C621" s="76"/>
      <c r="D621" s="72" t="s">
        <v>342</v>
      </c>
      <c r="E621" s="257"/>
      <c r="F621" s="257"/>
      <c r="G621" s="200">
        <f>SUM('прил3 '!I614)</f>
        <v>220</v>
      </c>
      <c r="H621" s="36">
        <f t="shared" si="130"/>
        <v>0</v>
      </c>
      <c r="I621" s="200">
        <f>SUM('прил3 '!K614)</f>
        <v>220</v>
      </c>
      <c r="J621" s="36">
        <f t="shared" si="134"/>
        <v>0</v>
      </c>
      <c r="K621" s="200">
        <f>SUM('прил3 '!M614)</f>
        <v>220</v>
      </c>
      <c r="L621" s="36">
        <f t="shared" si="128"/>
        <v>0</v>
      </c>
      <c r="M621" s="236">
        <f>SUM('прил3 '!O614)</f>
        <v>220</v>
      </c>
      <c r="N621" s="235">
        <f t="shared" si="129"/>
        <v>0</v>
      </c>
      <c r="O621" s="236">
        <f>SUM('прил3 '!Q614)</f>
        <v>220</v>
      </c>
      <c r="P621" s="236">
        <f>SUM('прил3 '!R614)</f>
        <v>0</v>
      </c>
      <c r="Q621" s="236">
        <f>SUM('прил3 '!S614)</f>
        <v>220</v>
      </c>
      <c r="R621" s="235" t="e">
        <f>SUM(#REF!-Q621)</f>
        <v>#REF!</v>
      </c>
      <c r="S621" s="236">
        <f>SUM('прил3 '!U614)</f>
        <v>218</v>
      </c>
      <c r="T621" s="235">
        <f t="shared" si="127"/>
        <v>0</v>
      </c>
      <c r="U621" s="236">
        <f>SUM('прил3 '!W614)</f>
        <v>218</v>
      </c>
      <c r="V621" s="235">
        <f t="shared" ref="V621:V696" si="139">SUM(W621-U621)</f>
        <v>0</v>
      </c>
      <c r="W621" s="236">
        <f>SUM('прил3 '!Y614)</f>
        <v>218</v>
      </c>
      <c r="X621" s="235" t="e">
        <f>SUM(#REF!-W621)</f>
        <v>#REF!</v>
      </c>
      <c r="Y621" s="236">
        <f>SUM('прил3 '!AA614)</f>
        <v>217.7</v>
      </c>
      <c r="Z621" s="235">
        <f t="shared" si="136"/>
        <v>39.600000000000023</v>
      </c>
      <c r="AA621" s="236">
        <f>SUM('прил3 '!AC614)</f>
        <v>257.3</v>
      </c>
      <c r="AB621" s="236">
        <f>SUM('прил3 '!AD614)</f>
        <v>0</v>
      </c>
      <c r="AC621" s="200">
        <f>SUM('прил3 '!AE614)</f>
        <v>172.5</v>
      </c>
      <c r="AD621" s="351">
        <f>SUM('прил3 '!AF614)</f>
        <v>149.19999999999999</v>
      </c>
      <c r="AE621" s="349">
        <f t="shared" si="135"/>
        <v>86.492753623188406</v>
      </c>
    </row>
    <row r="622" spans="1:31">
      <c r="A622" s="49" t="s">
        <v>354</v>
      </c>
      <c r="B622" s="258"/>
      <c r="C622" s="76"/>
      <c r="D622" s="72" t="s">
        <v>355</v>
      </c>
      <c r="E622" s="257"/>
      <c r="F622" s="257"/>
      <c r="G622" s="200">
        <f>G624</f>
        <v>11</v>
      </c>
      <c r="H622" s="36">
        <f t="shared" si="130"/>
        <v>0</v>
      </c>
      <c r="I622" s="200">
        <f>I624</f>
        <v>11</v>
      </c>
      <c r="J622" s="36">
        <f t="shared" si="134"/>
        <v>-1.1999999999999993</v>
      </c>
      <c r="K622" s="200">
        <f>K624</f>
        <v>9.8000000000000007</v>
      </c>
      <c r="L622" s="36">
        <f t="shared" si="128"/>
        <v>0</v>
      </c>
      <c r="M622" s="236">
        <f>M624</f>
        <v>9.8000000000000007</v>
      </c>
      <c r="N622" s="235">
        <f t="shared" si="129"/>
        <v>-2.0000000000000009</v>
      </c>
      <c r="O622" s="236">
        <f>O624</f>
        <v>7.8</v>
      </c>
      <c r="P622" s="236">
        <f>P624</f>
        <v>0</v>
      </c>
      <c r="Q622" s="236">
        <f>Q624</f>
        <v>7.8</v>
      </c>
      <c r="R622" s="235" t="e">
        <f>SUM(#REF!-Q622)</f>
        <v>#REF!</v>
      </c>
      <c r="S622" s="236">
        <f>'прил3 '!U615</f>
        <v>8.1999999999999993</v>
      </c>
      <c r="T622" s="235">
        <f t="shared" si="127"/>
        <v>0</v>
      </c>
      <c r="U622" s="236">
        <f>'прил3 '!W615</f>
        <v>8.1999999999999993</v>
      </c>
      <c r="V622" s="235">
        <f t="shared" si="139"/>
        <v>0</v>
      </c>
      <c r="W622" s="236">
        <f>'прил3 '!Y615</f>
        <v>8.1999999999999993</v>
      </c>
      <c r="X622" s="235" t="e">
        <f>SUM(#REF!-W622)</f>
        <v>#REF!</v>
      </c>
      <c r="Y622" s="236">
        <f>'прил3 '!AA615</f>
        <v>8.1999999999999993</v>
      </c>
      <c r="Z622" s="235">
        <f t="shared" si="136"/>
        <v>0</v>
      </c>
      <c r="AA622" s="236">
        <f>'прил3 '!AC615</f>
        <v>8.1999999999999993</v>
      </c>
      <c r="AB622" s="236">
        <f>'прил3 '!AD615</f>
        <v>0</v>
      </c>
      <c r="AC622" s="200">
        <f>'прил3 '!AE615</f>
        <v>5.0999999999999996</v>
      </c>
      <c r="AD622" s="351">
        <f>'прил3 '!AF615</f>
        <v>5.0999999999999996</v>
      </c>
      <c r="AE622" s="349">
        <f t="shared" si="135"/>
        <v>100</v>
      </c>
    </row>
    <row r="623" spans="1:31">
      <c r="A623" s="49" t="s">
        <v>503</v>
      </c>
      <c r="B623" s="258"/>
      <c r="C623" s="76"/>
      <c r="D623" s="72" t="s">
        <v>60</v>
      </c>
      <c r="E623" s="257"/>
      <c r="F623" s="257"/>
      <c r="G623" s="200"/>
      <c r="H623" s="36"/>
      <c r="I623" s="200"/>
      <c r="J623" s="36"/>
      <c r="K623" s="200"/>
      <c r="L623" s="36"/>
      <c r="M623" s="236"/>
      <c r="N623" s="235"/>
      <c r="O623" s="236"/>
      <c r="P623" s="236"/>
      <c r="Q623" s="236"/>
      <c r="R623" s="235"/>
      <c r="S623" s="236">
        <f>'прил3 '!U616</f>
        <v>1</v>
      </c>
      <c r="T623" s="235">
        <f t="shared" si="127"/>
        <v>0</v>
      </c>
      <c r="U623" s="236">
        <f>'прил3 '!W616</f>
        <v>1</v>
      </c>
      <c r="V623" s="235">
        <f t="shared" si="139"/>
        <v>0</v>
      </c>
      <c r="W623" s="236">
        <f>'прил3 '!Y616</f>
        <v>1</v>
      </c>
      <c r="X623" s="235" t="e">
        <f>SUM(#REF!-W623)</f>
        <v>#REF!</v>
      </c>
      <c r="Y623" s="236">
        <f>'прил3 '!AA616</f>
        <v>1</v>
      </c>
      <c r="Z623" s="235">
        <f t="shared" si="136"/>
        <v>0</v>
      </c>
      <c r="AA623" s="236">
        <f>'прил3 '!AC616</f>
        <v>1</v>
      </c>
      <c r="AB623" s="236">
        <f>'прил3 '!AD616</f>
        <v>0</v>
      </c>
      <c r="AC623" s="200">
        <f>'прил3 '!AE616</f>
        <v>1</v>
      </c>
      <c r="AD623" s="351">
        <f>'прил3 '!AF616</f>
        <v>1</v>
      </c>
      <c r="AE623" s="349">
        <f t="shared" si="135"/>
        <v>100</v>
      </c>
    </row>
    <row r="624" spans="1:31">
      <c r="A624" s="32" t="s">
        <v>356</v>
      </c>
      <c r="B624" s="258"/>
      <c r="C624" s="76"/>
      <c r="D624" s="72" t="s">
        <v>0</v>
      </c>
      <c r="E624" s="257"/>
      <c r="F624" s="257"/>
      <c r="G624" s="200">
        <f>SUM('прил3 '!I617)</f>
        <v>11</v>
      </c>
      <c r="H624" s="36">
        <f t="shared" si="130"/>
        <v>0</v>
      </c>
      <c r="I624" s="200">
        <f>SUM('прил3 '!K617)</f>
        <v>11</v>
      </c>
      <c r="J624" s="36">
        <f t="shared" si="134"/>
        <v>-1.1999999999999993</v>
      </c>
      <c r="K624" s="200">
        <f>SUM('прил3 '!M617)</f>
        <v>9.8000000000000007</v>
      </c>
      <c r="L624" s="36">
        <f t="shared" si="128"/>
        <v>0</v>
      </c>
      <c r="M624" s="236">
        <f>SUM('прил3 '!O617)</f>
        <v>9.8000000000000007</v>
      </c>
      <c r="N624" s="235">
        <f t="shared" si="129"/>
        <v>-2.0000000000000009</v>
      </c>
      <c r="O624" s="236">
        <f>SUM('прил3 '!Q617)</f>
        <v>7.8</v>
      </c>
      <c r="P624" s="236">
        <f>SUM('прил3 '!R617)</f>
        <v>0</v>
      </c>
      <c r="Q624" s="236">
        <f>SUM('прил3 '!S617)</f>
        <v>7.8</v>
      </c>
      <c r="R624" s="235" t="e">
        <f>SUM(#REF!-Q624)</f>
        <v>#REF!</v>
      </c>
      <c r="S624" s="236">
        <f>SUM('прил3 '!U617)</f>
        <v>7.2</v>
      </c>
      <c r="T624" s="235">
        <f t="shared" ref="T624:T699" si="140">SUM(U624-S624)</f>
        <v>0</v>
      </c>
      <c r="U624" s="236">
        <f>SUM('прил3 '!W617)</f>
        <v>7.2</v>
      </c>
      <c r="V624" s="235">
        <f t="shared" si="139"/>
        <v>0</v>
      </c>
      <c r="W624" s="236">
        <f>SUM('прил3 '!Y617)</f>
        <v>7.2</v>
      </c>
      <c r="X624" s="235" t="e">
        <f>SUM(#REF!-W624)</f>
        <v>#REF!</v>
      </c>
      <c r="Y624" s="236">
        <f>SUM('прил3 '!AA617)</f>
        <v>7.2</v>
      </c>
      <c r="Z624" s="235">
        <f t="shared" si="136"/>
        <v>0</v>
      </c>
      <c r="AA624" s="236">
        <f>SUM('прил3 '!AC617)</f>
        <v>7.2</v>
      </c>
      <c r="AB624" s="236">
        <f>SUM('прил3 '!AD617)</f>
        <v>0</v>
      </c>
      <c r="AC624" s="200">
        <f>SUM('прил3 '!AE617)</f>
        <v>4.0999999999999996</v>
      </c>
      <c r="AD624" s="351">
        <f>SUM('прил3 '!AF617)</f>
        <v>4.0999999999999996</v>
      </c>
      <c r="AE624" s="349">
        <f t="shared" si="135"/>
        <v>100</v>
      </c>
    </row>
    <row r="625" spans="1:31" ht="25.5">
      <c r="A625" s="45" t="s">
        <v>343</v>
      </c>
      <c r="B625" s="258"/>
      <c r="C625" s="27" t="s">
        <v>193</v>
      </c>
      <c r="D625" s="72"/>
      <c r="E625" s="74"/>
      <c r="F625" s="74"/>
      <c r="G625" s="200">
        <f t="shared" ref="G625:AD626" si="141">G626</f>
        <v>145.19999999999999</v>
      </c>
      <c r="H625" s="36">
        <f t="shared" si="130"/>
        <v>0</v>
      </c>
      <c r="I625" s="200">
        <f t="shared" si="141"/>
        <v>145.19999999999999</v>
      </c>
      <c r="J625" s="36">
        <f t="shared" si="134"/>
        <v>0</v>
      </c>
      <c r="K625" s="200">
        <f t="shared" si="141"/>
        <v>145.19999999999999</v>
      </c>
      <c r="L625" s="36">
        <f t="shared" si="128"/>
        <v>0</v>
      </c>
      <c r="M625" s="236">
        <f t="shared" si="141"/>
        <v>145.19999999999999</v>
      </c>
      <c r="N625" s="235">
        <f t="shared" si="129"/>
        <v>141</v>
      </c>
      <c r="O625" s="236">
        <f t="shared" si="141"/>
        <v>286.2</v>
      </c>
      <c r="P625" s="236">
        <f t="shared" si="141"/>
        <v>0</v>
      </c>
      <c r="Q625" s="236">
        <f t="shared" si="141"/>
        <v>286.2</v>
      </c>
      <c r="R625" s="235" t="e">
        <f>SUM(#REF!-Q625)</f>
        <v>#REF!</v>
      </c>
      <c r="S625" s="236">
        <f t="shared" si="141"/>
        <v>285.3</v>
      </c>
      <c r="T625" s="235">
        <f t="shared" si="140"/>
        <v>0</v>
      </c>
      <c r="U625" s="236">
        <f t="shared" si="141"/>
        <v>285.3</v>
      </c>
      <c r="V625" s="235">
        <f t="shared" si="139"/>
        <v>0</v>
      </c>
      <c r="W625" s="236">
        <f t="shared" si="141"/>
        <v>285.3</v>
      </c>
      <c r="X625" s="235" t="e">
        <f>SUM(#REF!-W625)</f>
        <v>#REF!</v>
      </c>
      <c r="Y625" s="236">
        <f t="shared" si="141"/>
        <v>285.3</v>
      </c>
      <c r="Z625" s="235">
        <f t="shared" si="136"/>
        <v>0</v>
      </c>
      <c r="AA625" s="236">
        <f t="shared" si="141"/>
        <v>285.3</v>
      </c>
      <c r="AB625" s="236">
        <f t="shared" si="141"/>
        <v>0</v>
      </c>
      <c r="AC625" s="200">
        <f t="shared" si="141"/>
        <v>285.3</v>
      </c>
      <c r="AD625" s="351">
        <f t="shared" si="141"/>
        <v>285.3</v>
      </c>
      <c r="AE625" s="349">
        <f t="shared" si="135"/>
        <v>100</v>
      </c>
    </row>
    <row r="626" spans="1:31" ht="51">
      <c r="A626" s="43" t="s">
        <v>352</v>
      </c>
      <c r="B626" s="258"/>
      <c r="C626" s="27"/>
      <c r="D626" s="72" t="s">
        <v>335</v>
      </c>
      <c r="E626" s="74"/>
      <c r="F626" s="74"/>
      <c r="G626" s="200">
        <f t="shared" si="141"/>
        <v>145.19999999999999</v>
      </c>
      <c r="H626" s="36">
        <f t="shared" si="130"/>
        <v>0</v>
      </c>
      <c r="I626" s="200">
        <f t="shared" si="141"/>
        <v>145.19999999999999</v>
      </c>
      <c r="J626" s="36">
        <f t="shared" si="134"/>
        <v>0</v>
      </c>
      <c r="K626" s="200">
        <f t="shared" si="141"/>
        <v>145.19999999999999</v>
      </c>
      <c r="L626" s="36">
        <f t="shared" si="128"/>
        <v>0</v>
      </c>
      <c r="M626" s="236">
        <f t="shared" si="141"/>
        <v>145.19999999999999</v>
      </c>
      <c r="N626" s="235">
        <f t="shared" si="129"/>
        <v>141</v>
      </c>
      <c r="O626" s="236">
        <f t="shared" si="141"/>
        <v>286.2</v>
      </c>
      <c r="P626" s="236">
        <f t="shared" si="141"/>
        <v>0</v>
      </c>
      <c r="Q626" s="236">
        <f t="shared" si="141"/>
        <v>286.2</v>
      </c>
      <c r="R626" s="235" t="e">
        <f>SUM(#REF!-Q626)</f>
        <v>#REF!</v>
      </c>
      <c r="S626" s="236">
        <f t="shared" si="141"/>
        <v>285.3</v>
      </c>
      <c r="T626" s="235">
        <f t="shared" si="140"/>
        <v>0</v>
      </c>
      <c r="U626" s="236">
        <f t="shared" si="141"/>
        <v>285.3</v>
      </c>
      <c r="V626" s="235">
        <f t="shared" si="139"/>
        <v>0</v>
      </c>
      <c r="W626" s="236">
        <f t="shared" si="141"/>
        <v>285.3</v>
      </c>
      <c r="X626" s="235" t="e">
        <f>SUM(#REF!-W626)</f>
        <v>#REF!</v>
      </c>
      <c r="Y626" s="236">
        <f t="shared" si="141"/>
        <v>285.3</v>
      </c>
      <c r="Z626" s="235">
        <f t="shared" si="136"/>
        <v>0</v>
      </c>
      <c r="AA626" s="236">
        <f t="shared" si="141"/>
        <v>285.3</v>
      </c>
      <c r="AB626" s="236">
        <f t="shared" si="141"/>
        <v>0</v>
      </c>
      <c r="AC626" s="200">
        <f t="shared" si="141"/>
        <v>285.3</v>
      </c>
      <c r="AD626" s="351">
        <f t="shared" si="141"/>
        <v>285.3</v>
      </c>
      <c r="AE626" s="349">
        <f t="shared" si="135"/>
        <v>100</v>
      </c>
    </row>
    <row r="627" spans="1:31" ht="25.5">
      <c r="A627" s="46" t="s">
        <v>336</v>
      </c>
      <c r="B627" s="258"/>
      <c r="C627" s="27"/>
      <c r="D627" s="72" t="s">
        <v>337</v>
      </c>
      <c r="E627" s="74"/>
      <c r="F627" s="74"/>
      <c r="G627" s="200">
        <f>SUM('прил3 '!I620)</f>
        <v>145.19999999999999</v>
      </c>
      <c r="H627" s="36">
        <f t="shared" si="130"/>
        <v>0</v>
      </c>
      <c r="I627" s="200">
        <f>SUM('прил3 '!K620)</f>
        <v>145.19999999999999</v>
      </c>
      <c r="J627" s="36">
        <f t="shared" si="134"/>
        <v>0</v>
      </c>
      <c r="K627" s="200">
        <f>SUM('прил3 '!M620)</f>
        <v>145.19999999999999</v>
      </c>
      <c r="L627" s="36">
        <f t="shared" si="128"/>
        <v>0</v>
      </c>
      <c r="M627" s="236">
        <f>SUM('прил3 '!O620)</f>
        <v>145.19999999999999</v>
      </c>
      <c r="N627" s="235">
        <f t="shared" si="129"/>
        <v>141</v>
      </c>
      <c r="O627" s="236">
        <f>SUM('прил3 '!Q620)</f>
        <v>286.2</v>
      </c>
      <c r="P627" s="236">
        <f>SUM('прил3 '!R620)</f>
        <v>0</v>
      </c>
      <c r="Q627" s="236">
        <f>SUM('прил3 '!S620)</f>
        <v>286.2</v>
      </c>
      <c r="R627" s="235" t="e">
        <f>SUM(#REF!-Q627)</f>
        <v>#REF!</v>
      </c>
      <c r="S627" s="236">
        <f>SUM('прил3 '!U620)</f>
        <v>285.3</v>
      </c>
      <c r="T627" s="235">
        <f t="shared" si="140"/>
        <v>0</v>
      </c>
      <c r="U627" s="236">
        <f>SUM('прил3 '!W620)</f>
        <v>285.3</v>
      </c>
      <c r="V627" s="235">
        <f t="shared" si="139"/>
        <v>0</v>
      </c>
      <c r="W627" s="236">
        <f>SUM('прил3 '!Y620)</f>
        <v>285.3</v>
      </c>
      <c r="X627" s="235" t="e">
        <f>SUM(#REF!-W627)</f>
        <v>#REF!</v>
      </c>
      <c r="Y627" s="236">
        <f>SUM('прил3 '!AA620)</f>
        <v>285.3</v>
      </c>
      <c r="Z627" s="235">
        <f t="shared" si="136"/>
        <v>0</v>
      </c>
      <c r="AA627" s="236">
        <f>SUM('прил3 '!AC620)</f>
        <v>285.3</v>
      </c>
      <c r="AB627" s="236">
        <f>SUM('прил3 '!AD620)</f>
        <v>0</v>
      </c>
      <c r="AC627" s="200">
        <f>SUM('прил3 '!AE620)</f>
        <v>285.3</v>
      </c>
      <c r="AD627" s="351">
        <f>SUM('прил3 '!AF620)</f>
        <v>285.3</v>
      </c>
      <c r="AE627" s="349">
        <f t="shared" si="135"/>
        <v>100</v>
      </c>
    </row>
    <row r="628" spans="1:31" ht="28.5" hidden="1" customHeight="1">
      <c r="A628" s="46" t="s">
        <v>8</v>
      </c>
      <c r="B628" s="258"/>
      <c r="C628" s="27" t="s">
        <v>194</v>
      </c>
      <c r="D628" s="72"/>
      <c r="E628" s="74"/>
      <c r="F628" s="74"/>
      <c r="G628" s="37">
        <f t="shared" ref="G628:AD629" si="142">G629</f>
        <v>0</v>
      </c>
      <c r="H628" s="36">
        <f t="shared" si="130"/>
        <v>0</v>
      </c>
      <c r="I628" s="37">
        <f t="shared" si="142"/>
        <v>0</v>
      </c>
      <c r="J628" s="36">
        <f t="shared" si="134"/>
        <v>0</v>
      </c>
      <c r="K628" s="37">
        <f t="shared" si="142"/>
        <v>0</v>
      </c>
      <c r="L628" s="36">
        <f t="shared" si="128"/>
        <v>0</v>
      </c>
      <c r="M628" s="236">
        <f t="shared" si="142"/>
        <v>0</v>
      </c>
      <c r="N628" s="235">
        <f t="shared" si="129"/>
        <v>0</v>
      </c>
      <c r="O628" s="236">
        <f t="shared" si="142"/>
        <v>0</v>
      </c>
      <c r="P628" s="236">
        <f t="shared" si="142"/>
        <v>0</v>
      </c>
      <c r="Q628" s="236">
        <f t="shared" si="142"/>
        <v>0</v>
      </c>
      <c r="R628" s="235" t="e">
        <f>SUM(#REF!-Q628)</f>
        <v>#REF!</v>
      </c>
      <c r="S628" s="236">
        <f t="shared" si="142"/>
        <v>2.8</v>
      </c>
      <c r="T628" s="235">
        <f t="shared" si="140"/>
        <v>0</v>
      </c>
      <c r="U628" s="236">
        <f t="shared" si="142"/>
        <v>2.8</v>
      </c>
      <c r="V628" s="235">
        <f t="shared" si="139"/>
        <v>0</v>
      </c>
      <c r="W628" s="236">
        <f t="shared" si="142"/>
        <v>2.8</v>
      </c>
      <c r="X628" s="235" t="e">
        <f>SUM(#REF!-W628)</f>
        <v>#REF!</v>
      </c>
      <c r="Y628" s="236">
        <f t="shared" si="142"/>
        <v>2.8</v>
      </c>
      <c r="Z628" s="235">
        <f t="shared" si="136"/>
        <v>-2.8</v>
      </c>
      <c r="AA628" s="236">
        <f t="shared" si="142"/>
        <v>0</v>
      </c>
      <c r="AB628" s="236">
        <f t="shared" si="142"/>
        <v>0</v>
      </c>
      <c r="AC628" s="200">
        <f t="shared" si="142"/>
        <v>0</v>
      </c>
      <c r="AD628" s="351">
        <f t="shared" si="142"/>
        <v>0</v>
      </c>
      <c r="AE628" s="349"/>
    </row>
    <row r="629" spans="1:31" hidden="1">
      <c r="A629" s="53" t="s">
        <v>354</v>
      </c>
      <c r="B629" s="258"/>
      <c r="C629" s="27"/>
      <c r="D629" s="72" t="s">
        <v>355</v>
      </c>
      <c r="E629" s="74"/>
      <c r="F629" s="74"/>
      <c r="G629" s="37">
        <f t="shared" si="142"/>
        <v>0</v>
      </c>
      <c r="H629" s="36">
        <f t="shared" si="130"/>
        <v>0</v>
      </c>
      <c r="I629" s="37">
        <f t="shared" si="142"/>
        <v>0</v>
      </c>
      <c r="J629" s="36">
        <f t="shared" si="134"/>
        <v>0</v>
      </c>
      <c r="K629" s="37">
        <f t="shared" si="142"/>
        <v>0</v>
      </c>
      <c r="L629" s="36">
        <f t="shared" si="128"/>
        <v>0</v>
      </c>
      <c r="M629" s="236">
        <f t="shared" si="142"/>
        <v>0</v>
      </c>
      <c r="N629" s="235">
        <f t="shared" si="129"/>
        <v>0</v>
      </c>
      <c r="O629" s="236">
        <f t="shared" si="142"/>
        <v>0</v>
      </c>
      <c r="P629" s="236">
        <f t="shared" si="142"/>
        <v>0</v>
      </c>
      <c r="Q629" s="236">
        <f t="shared" si="142"/>
        <v>0</v>
      </c>
      <c r="R629" s="235" t="e">
        <f>SUM(#REF!-Q629)</f>
        <v>#REF!</v>
      </c>
      <c r="S629" s="236">
        <f t="shared" si="142"/>
        <v>2.8</v>
      </c>
      <c r="T629" s="235">
        <f t="shared" si="140"/>
        <v>0</v>
      </c>
      <c r="U629" s="236">
        <f t="shared" si="142"/>
        <v>2.8</v>
      </c>
      <c r="V629" s="235">
        <f t="shared" si="139"/>
        <v>0</v>
      </c>
      <c r="W629" s="236">
        <f t="shared" si="142"/>
        <v>2.8</v>
      </c>
      <c r="X629" s="235" t="e">
        <f>SUM(#REF!-W629)</f>
        <v>#REF!</v>
      </c>
      <c r="Y629" s="236">
        <f t="shared" si="142"/>
        <v>2.8</v>
      </c>
      <c r="Z629" s="235">
        <f t="shared" si="136"/>
        <v>-2.8</v>
      </c>
      <c r="AA629" s="236">
        <f t="shared" si="142"/>
        <v>0</v>
      </c>
      <c r="AB629" s="236">
        <f t="shared" si="142"/>
        <v>0</v>
      </c>
      <c r="AC629" s="200">
        <f t="shared" si="142"/>
        <v>0</v>
      </c>
      <c r="AD629" s="351">
        <f t="shared" si="142"/>
        <v>0</v>
      </c>
      <c r="AE629" s="349"/>
    </row>
    <row r="630" spans="1:31" hidden="1">
      <c r="A630" s="39" t="s">
        <v>356</v>
      </c>
      <c r="B630" s="258"/>
      <c r="C630" s="27"/>
      <c r="D630" s="72" t="s">
        <v>0</v>
      </c>
      <c r="E630" s="74"/>
      <c r="F630" s="74"/>
      <c r="G630" s="37">
        <v>0</v>
      </c>
      <c r="H630" s="36">
        <f t="shared" si="130"/>
        <v>0</v>
      </c>
      <c r="I630" s="37">
        <v>0</v>
      </c>
      <c r="J630" s="36">
        <f t="shared" si="134"/>
        <v>0</v>
      </c>
      <c r="K630" s="37">
        <v>0</v>
      </c>
      <c r="L630" s="36">
        <f t="shared" si="128"/>
        <v>0</v>
      </c>
      <c r="M630" s="236">
        <v>0</v>
      </c>
      <c r="N630" s="235">
        <f t="shared" si="129"/>
        <v>0</v>
      </c>
      <c r="O630" s="236">
        <v>0</v>
      </c>
      <c r="P630" s="236">
        <v>0</v>
      </c>
      <c r="Q630" s="236">
        <v>0</v>
      </c>
      <c r="R630" s="235" t="e">
        <f>SUM(#REF!-Q630)</f>
        <v>#REF!</v>
      </c>
      <c r="S630" s="236">
        <v>2.8</v>
      </c>
      <c r="T630" s="235">
        <f t="shared" si="140"/>
        <v>0</v>
      </c>
      <c r="U630" s="236">
        <v>2.8</v>
      </c>
      <c r="V630" s="235">
        <f t="shared" si="139"/>
        <v>0</v>
      </c>
      <c r="W630" s="236">
        <v>2.8</v>
      </c>
      <c r="X630" s="235" t="e">
        <f>SUM(#REF!-W630)</f>
        <v>#REF!</v>
      </c>
      <c r="Y630" s="236">
        <v>2.8</v>
      </c>
      <c r="Z630" s="235">
        <f t="shared" si="136"/>
        <v>-2.8</v>
      </c>
      <c r="AA630" s="236">
        <f>SUM('прил3 '!AC623)</f>
        <v>0</v>
      </c>
      <c r="AB630" s="236">
        <f>SUM('прил3 '!AD623)</f>
        <v>0</v>
      </c>
      <c r="AC630" s="200">
        <f>SUM('прил3 '!AE623)</f>
        <v>0</v>
      </c>
      <c r="AD630" s="351">
        <f>SUM('прил3 '!AF623)</f>
        <v>0</v>
      </c>
      <c r="AE630" s="349"/>
    </row>
    <row r="631" spans="1:31" ht="38.25">
      <c r="A631" s="45" t="s">
        <v>195</v>
      </c>
      <c r="B631" s="258"/>
      <c r="C631" s="27" t="s">
        <v>196</v>
      </c>
      <c r="D631" s="72"/>
      <c r="E631" s="74"/>
      <c r="F631" s="74"/>
      <c r="G631" s="200">
        <f>G634+G632</f>
        <v>134.1</v>
      </c>
      <c r="H631" s="36">
        <f t="shared" si="130"/>
        <v>0</v>
      </c>
      <c r="I631" s="200">
        <f>I634+I632</f>
        <v>134.1</v>
      </c>
      <c r="J631" s="36">
        <f t="shared" si="134"/>
        <v>1.1999999999999886</v>
      </c>
      <c r="K631" s="200">
        <f>K634+K632</f>
        <v>135.29999999999998</v>
      </c>
      <c r="L631" s="36">
        <f t="shared" si="128"/>
        <v>0</v>
      </c>
      <c r="M631" s="236">
        <f>M634+M632</f>
        <v>135.29999999999998</v>
      </c>
      <c r="N631" s="235">
        <f t="shared" si="129"/>
        <v>2</v>
      </c>
      <c r="O631" s="236">
        <f>O634+O632</f>
        <v>137.29999999999998</v>
      </c>
      <c r="P631" s="236">
        <f>P634+P632</f>
        <v>0</v>
      </c>
      <c r="Q631" s="236">
        <f>Q634+Q632</f>
        <v>137.29999999999998</v>
      </c>
      <c r="R631" s="235" t="e">
        <f>SUM(#REF!-Q631)</f>
        <v>#REF!</v>
      </c>
      <c r="S631" s="236">
        <f>S634+S632</f>
        <v>0</v>
      </c>
      <c r="T631" s="235">
        <f t="shared" si="140"/>
        <v>0</v>
      </c>
      <c r="U631" s="236">
        <f>U634+U632</f>
        <v>0</v>
      </c>
      <c r="V631" s="235">
        <f t="shared" si="139"/>
        <v>0</v>
      </c>
      <c r="W631" s="236">
        <f>W634+W632</f>
        <v>0</v>
      </c>
      <c r="X631" s="235" t="e">
        <f>SUM(#REF!-W631)</f>
        <v>#REF!</v>
      </c>
      <c r="Y631" s="236">
        <f>Y634+Y632</f>
        <v>0</v>
      </c>
      <c r="Z631" s="235">
        <f t="shared" si="136"/>
        <v>2.8</v>
      </c>
      <c r="AA631" s="236">
        <f>AA634+AA632</f>
        <v>2.8</v>
      </c>
      <c r="AB631" s="236">
        <f>AB634+AB632</f>
        <v>0</v>
      </c>
      <c r="AC631" s="200">
        <f>AC634+AC632</f>
        <v>2.8</v>
      </c>
      <c r="AD631" s="351">
        <f>AD634+AD632</f>
        <v>2.8</v>
      </c>
      <c r="AE631" s="349">
        <f t="shared" si="135"/>
        <v>100</v>
      </c>
    </row>
    <row r="632" spans="1:31" ht="0.75" customHeight="1">
      <c r="A632" s="43" t="s">
        <v>352</v>
      </c>
      <c r="B632" s="258"/>
      <c r="C632" s="27"/>
      <c r="D632" s="72" t="s">
        <v>335</v>
      </c>
      <c r="E632" s="74"/>
      <c r="F632" s="74"/>
      <c r="G632" s="200">
        <f>G633</f>
        <v>134.1</v>
      </c>
      <c r="H632" s="36">
        <f t="shared" si="130"/>
        <v>0</v>
      </c>
      <c r="I632" s="200">
        <f>I633</f>
        <v>134.1</v>
      </c>
      <c r="J632" s="36">
        <f t="shared" si="134"/>
        <v>0</v>
      </c>
      <c r="K632" s="200">
        <f>K633</f>
        <v>134.1</v>
      </c>
      <c r="L632" s="36">
        <f t="shared" si="128"/>
        <v>0</v>
      </c>
      <c r="M632" s="236">
        <f>M633</f>
        <v>134.1</v>
      </c>
      <c r="N632" s="235">
        <f t="shared" si="129"/>
        <v>0</v>
      </c>
      <c r="O632" s="236">
        <f>O633</f>
        <v>134.1</v>
      </c>
      <c r="P632" s="236">
        <f>P633</f>
        <v>0</v>
      </c>
      <c r="Q632" s="236">
        <f>Q633</f>
        <v>134.1</v>
      </c>
      <c r="R632" s="235" t="e">
        <f>SUM(#REF!-Q632)</f>
        <v>#REF!</v>
      </c>
      <c r="S632" s="236">
        <f>S633</f>
        <v>0</v>
      </c>
      <c r="T632" s="235">
        <f t="shared" si="140"/>
        <v>0</v>
      </c>
      <c r="U632" s="236">
        <f>U633</f>
        <v>0</v>
      </c>
      <c r="V632" s="235">
        <f t="shared" si="139"/>
        <v>0</v>
      </c>
      <c r="W632" s="236">
        <f>W633</f>
        <v>0</v>
      </c>
      <c r="X632" s="235" t="e">
        <f>SUM(#REF!-W632)</f>
        <v>#REF!</v>
      </c>
      <c r="Y632" s="236">
        <f>Y633</f>
        <v>0</v>
      </c>
      <c r="Z632" s="235">
        <f t="shared" si="136"/>
        <v>0</v>
      </c>
      <c r="AA632" s="236">
        <f>AA633</f>
        <v>0</v>
      </c>
      <c r="AB632" s="236">
        <f>AB633</f>
        <v>0</v>
      </c>
      <c r="AC632" s="200">
        <f>AC633</f>
        <v>0</v>
      </c>
      <c r="AD632" s="351">
        <f>AD633</f>
        <v>0</v>
      </c>
      <c r="AE632" s="349"/>
    </row>
    <row r="633" spans="1:31" ht="25.5">
      <c r="A633" s="46" t="s">
        <v>336</v>
      </c>
      <c r="B633" s="258"/>
      <c r="C633" s="27"/>
      <c r="D633" s="72" t="s">
        <v>17</v>
      </c>
      <c r="E633" s="74"/>
      <c r="F633" s="74"/>
      <c r="G633" s="200">
        <f>SUM('прил3 '!I626)</f>
        <v>134.1</v>
      </c>
      <c r="H633" s="36">
        <f t="shared" si="130"/>
        <v>0</v>
      </c>
      <c r="I633" s="200">
        <f>SUM('прил3 '!K626)</f>
        <v>134.1</v>
      </c>
      <c r="J633" s="36">
        <f t="shared" si="134"/>
        <v>0</v>
      </c>
      <c r="K633" s="200">
        <f>SUM('прил3 '!M626)</f>
        <v>134.1</v>
      </c>
      <c r="L633" s="36">
        <f t="shared" si="128"/>
        <v>0</v>
      </c>
      <c r="M633" s="236">
        <f>SUM('прил3 '!O626)</f>
        <v>134.1</v>
      </c>
      <c r="N633" s="235">
        <f t="shared" ref="N633:N709" si="143">SUM(O633-M633)</f>
        <v>0</v>
      </c>
      <c r="O633" s="236">
        <f>SUM('прил3 '!Q626)</f>
        <v>134.1</v>
      </c>
      <c r="P633" s="236">
        <f>SUM('прил3 '!R626)</f>
        <v>0</v>
      </c>
      <c r="Q633" s="236">
        <f>SUM('прил3 '!S626)</f>
        <v>134.1</v>
      </c>
      <c r="R633" s="235" t="e">
        <f>SUM(#REF!-Q633)</f>
        <v>#REF!</v>
      </c>
      <c r="S633" s="236">
        <f>SUM('прил3 '!U626)</f>
        <v>0</v>
      </c>
      <c r="T633" s="235">
        <f t="shared" si="140"/>
        <v>0</v>
      </c>
      <c r="U633" s="236">
        <f>SUM('прил3 '!W626)</f>
        <v>0</v>
      </c>
      <c r="V633" s="235">
        <f t="shared" si="139"/>
        <v>0</v>
      </c>
      <c r="W633" s="236">
        <f>SUM('прил3 '!Y626)</f>
        <v>0</v>
      </c>
      <c r="X633" s="235" t="e">
        <f>SUM(#REF!-W633)</f>
        <v>#REF!</v>
      </c>
      <c r="Y633" s="236">
        <f>SUM('прил3 '!AA626)</f>
        <v>0</v>
      </c>
      <c r="Z633" s="235">
        <f t="shared" si="136"/>
        <v>0</v>
      </c>
      <c r="AA633" s="236">
        <f>SUM('прил3 '!AC626)</f>
        <v>0</v>
      </c>
      <c r="AB633" s="236">
        <f>SUM('прил3 '!AD626)</f>
        <v>0</v>
      </c>
      <c r="AC633" s="200">
        <f>SUM('прил3 '!AE626)</f>
        <v>0</v>
      </c>
      <c r="AD633" s="351">
        <f>SUM('прил3 '!AF626)</f>
        <v>0</v>
      </c>
      <c r="AE633" s="349"/>
    </row>
    <row r="634" spans="1:31">
      <c r="A634" s="49" t="s">
        <v>354</v>
      </c>
      <c r="B634" s="258"/>
      <c r="C634" s="27"/>
      <c r="D634" s="72" t="s">
        <v>355</v>
      </c>
      <c r="E634" s="74"/>
      <c r="F634" s="74"/>
      <c r="G634" s="37">
        <f>G635+G636</f>
        <v>0</v>
      </c>
      <c r="H634" s="36">
        <f t="shared" si="130"/>
        <v>0</v>
      </c>
      <c r="I634" s="37">
        <f>I635+I636</f>
        <v>0</v>
      </c>
      <c r="J634" s="36">
        <f t="shared" si="134"/>
        <v>1.2</v>
      </c>
      <c r="K634" s="37">
        <f>K635+K636</f>
        <v>1.2</v>
      </c>
      <c r="L634" s="36">
        <f t="shared" si="128"/>
        <v>0</v>
      </c>
      <c r="M634" s="236">
        <f>M635+M636</f>
        <v>1.2</v>
      </c>
      <c r="N634" s="235">
        <f t="shared" si="143"/>
        <v>2</v>
      </c>
      <c r="O634" s="236">
        <f>O635+O636</f>
        <v>3.2</v>
      </c>
      <c r="P634" s="236">
        <f>P635+P636</f>
        <v>0</v>
      </c>
      <c r="Q634" s="236">
        <f>Q635+Q636</f>
        <v>3.2</v>
      </c>
      <c r="R634" s="235" t="e">
        <f>SUM(#REF!-Q634)</f>
        <v>#REF!</v>
      </c>
      <c r="S634" s="236">
        <f>S635+S636</f>
        <v>0</v>
      </c>
      <c r="T634" s="235">
        <f t="shared" si="140"/>
        <v>0</v>
      </c>
      <c r="U634" s="236">
        <f>U635+U636</f>
        <v>0</v>
      </c>
      <c r="V634" s="235">
        <f t="shared" si="139"/>
        <v>0</v>
      </c>
      <c r="W634" s="236">
        <f>W635+W636</f>
        <v>0</v>
      </c>
      <c r="X634" s="235" t="e">
        <f>SUM(#REF!-W634)</f>
        <v>#REF!</v>
      </c>
      <c r="Y634" s="236">
        <f>Y635+Y636</f>
        <v>0</v>
      </c>
      <c r="Z634" s="235">
        <f t="shared" si="136"/>
        <v>2.8</v>
      </c>
      <c r="AA634" s="236">
        <f>AA635+AA636</f>
        <v>2.8</v>
      </c>
      <c r="AB634" s="236">
        <f>AB635+AB636</f>
        <v>0</v>
      </c>
      <c r="AC634" s="200">
        <f>AC635+AC636</f>
        <v>2.8</v>
      </c>
      <c r="AD634" s="351">
        <f>AD635+AD636</f>
        <v>2.8</v>
      </c>
      <c r="AE634" s="349">
        <f t="shared" si="135"/>
        <v>100</v>
      </c>
    </row>
    <row r="635" spans="1:31">
      <c r="A635" s="45" t="s">
        <v>503</v>
      </c>
      <c r="B635" s="258"/>
      <c r="C635" s="27"/>
      <c r="D635" s="72" t="s">
        <v>60</v>
      </c>
      <c r="E635" s="74"/>
      <c r="F635" s="74"/>
      <c r="G635" s="37">
        <v>0</v>
      </c>
      <c r="H635" s="36">
        <f t="shared" si="130"/>
        <v>0</v>
      </c>
      <c r="I635" s="37">
        <v>0</v>
      </c>
      <c r="J635" s="36">
        <f t="shared" si="134"/>
        <v>0</v>
      </c>
      <c r="K635" s="37">
        <v>0</v>
      </c>
      <c r="L635" s="36">
        <f t="shared" si="128"/>
        <v>0</v>
      </c>
      <c r="M635" s="236">
        <v>0</v>
      </c>
      <c r="N635" s="235">
        <f t="shared" si="143"/>
        <v>0</v>
      </c>
      <c r="O635" s="236">
        <v>0</v>
      </c>
      <c r="P635" s="236">
        <v>0</v>
      </c>
      <c r="Q635" s="236">
        <v>0</v>
      </c>
      <c r="R635" s="235" t="e">
        <f>SUM(#REF!-Q635)</f>
        <v>#REF!</v>
      </c>
      <c r="S635" s="236">
        <v>0</v>
      </c>
      <c r="T635" s="235">
        <f t="shared" si="140"/>
        <v>0</v>
      </c>
      <c r="U635" s="236">
        <v>0</v>
      </c>
      <c r="V635" s="235">
        <f t="shared" si="139"/>
        <v>0</v>
      </c>
      <c r="W635" s="236">
        <v>0</v>
      </c>
      <c r="X635" s="235" t="e">
        <f>SUM(#REF!-W635)</f>
        <v>#REF!</v>
      </c>
      <c r="Y635" s="236">
        <v>0</v>
      </c>
      <c r="Z635" s="235">
        <f t="shared" si="136"/>
        <v>0</v>
      </c>
      <c r="AA635" s="236">
        <v>0</v>
      </c>
      <c r="AB635" s="236">
        <v>0</v>
      </c>
      <c r="AC635" s="200">
        <v>0</v>
      </c>
      <c r="AD635" s="351">
        <v>0</v>
      </c>
      <c r="AE635" s="349"/>
    </row>
    <row r="636" spans="1:31">
      <c r="A636" s="32" t="s">
        <v>356</v>
      </c>
      <c r="B636" s="258"/>
      <c r="C636" s="72"/>
      <c r="D636" s="72" t="s">
        <v>0</v>
      </c>
      <c r="E636" s="74"/>
      <c r="F636" s="74"/>
      <c r="G636" s="37">
        <v>0</v>
      </c>
      <c r="H636" s="36">
        <f t="shared" si="130"/>
        <v>0</v>
      </c>
      <c r="I636" s="37">
        <v>0</v>
      </c>
      <c r="J636" s="36">
        <f t="shared" si="134"/>
        <v>1.2</v>
      </c>
      <c r="K636" s="37">
        <f>SUM('прил3 '!M629)</f>
        <v>1.2</v>
      </c>
      <c r="L636" s="36">
        <f t="shared" ref="L636:L712" si="144">SUM(M636-K636)</f>
        <v>0</v>
      </c>
      <c r="M636" s="236">
        <f>SUM('прил3 '!O629)</f>
        <v>1.2</v>
      </c>
      <c r="N636" s="235">
        <f t="shared" si="143"/>
        <v>2</v>
      </c>
      <c r="O636" s="236">
        <f>SUM('прил3 '!Q629)</f>
        <v>3.2</v>
      </c>
      <c r="P636" s="236">
        <f>SUM('прил3 '!R629)</f>
        <v>0</v>
      </c>
      <c r="Q636" s="236">
        <f>SUM('прил3 '!S629)</f>
        <v>3.2</v>
      </c>
      <c r="R636" s="235" t="e">
        <f>SUM(#REF!-Q636)</f>
        <v>#REF!</v>
      </c>
      <c r="S636" s="236">
        <f>SUM('прил3 '!U629)</f>
        <v>0</v>
      </c>
      <c r="T636" s="235">
        <f t="shared" si="140"/>
        <v>0</v>
      </c>
      <c r="U636" s="236">
        <f>SUM('прил3 '!W629)</f>
        <v>0</v>
      </c>
      <c r="V636" s="235">
        <f t="shared" si="139"/>
        <v>0</v>
      </c>
      <c r="W636" s="236">
        <f>SUM('прил3 '!Y629)</f>
        <v>0</v>
      </c>
      <c r="X636" s="235" t="e">
        <f>SUM(#REF!-W636)</f>
        <v>#REF!</v>
      </c>
      <c r="Y636" s="236">
        <f>SUM('прил3 '!AA629)</f>
        <v>0</v>
      </c>
      <c r="Z636" s="235">
        <f t="shared" si="136"/>
        <v>2.8</v>
      </c>
      <c r="AA636" s="236">
        <f>SUM('прил3 '!AC629)</f>
        <v>2.8</v>
      </c>
      <c r="AB636" s="236">
        <f>SUM('прил3 '!AD629)</f>
        <v>0</v>
      </c>
      <c r="AC636" s="200">
        <f>SUM('прил3 '!AE629)</f>
        <v>2.8</v>
      </c>
      <c r="AD636" s="351">
        <f>SUM('прил3 '!AF629)</f>
        <v>2.8</v>
      </c>
      <c r="AE636" s="349">
        <f t="shared" si="135"/>
        <v>100</v>
      </c>
    </row>
    <row r="637" spans="1:31" ht="39.75" customHeight="1">
      <c r="A637" s="32" t="s">
        <v>874</v>
      </c>
      <c r="B637" s="258"/>
      <c r="C637" s="72" t="s">
        <v>885</v>
      </c>
      <c r="D637" s="72"/>
      <c r="E637" s="74"/>
      <c r="F637" s="74"/>
      <c r="G637" s="37"/>
      <c r="H637" s="36"/>
      <c r="I637" s="37"/>
      <c r="J637" s="36"/>
      <c r="K637" s="37"/>
      <c r="L637" s="36"/>
      <c r="M637" s="236"/>
      <c r="N637" s="235"/>
      <c r="O637" s="236"/>
      <c r="P637" s="236"/>
      <c r="Q637" s="236"/>
      <c r="R637" s="235"/>
      <c r="S637" s="236"/>
      <c r="T637" s="235"/>
      <c r="U637" s="236"/>
      <c r="V637" s="235"/>
      <c r="W637" s="236"/>
      <c r="X637" s="235"/>
      <c r="Y637" s="236">
        <f>Y638</f>
        <v>43.7</v>
      </c>
      <c r="Z637" s="235">
        <f t="shared" si="136"/>
        <v>0</v>
      </c>
      <c r="AA637" s="236">
        <f t="shared" ref="AA637:AD638" si="145">AA638</f>
        <v>43.7</v>
      </c>
      <c r="AB637" s="236">
        <f t="shared" si="145"/>
        <v>0</v>
      </c>
      <c r="AC637" s="200">
        <f t="shared" si="145"/>
        <v>43.7</v>
      </c>
      <c r="AD637" s="351">
        <f t="shared" si="145"/>
        <v>43.7</v>
      </c>
      <c r="AE637" s="349">
        <f t="shared" si="135"/>
        <v>100</v>
      </c>
    </row>
    <row r="638" spans="1:31" ht="42.75" customHeight="1">
      <c r="A638" s="32" t="s">
        <v>352</v>
      </c>
      <c r="B638" s="258"/>
      <c r="C638" s="72"/>
      <c r="D638" s="72" t="s">
        <v>335</v>
      </c>
      <c r="E638" s="74"/>
      <c r="F638" s="74"/>
      <c r="G638" s="37"/>
      <c r="H638" s="36"/>
      <c r="I638" s="37"/>
      <c r="J638" s="36"/>
      <c r="K638" s="37"/>
      <c r="L638" s="36"/>
      <c r="M638" s="236"/>
      <c r="N638" s="235"/>
      <c r="O638" s="236"/>
      <c r="P638" s="236"/>
      <c r="Q638" s="236"/>
      <c r="R638" s="235"/>
      <c r="S638" s="236"/>
      <c r="T638" s="235"/>
      <c r="U638" s="236"/>
      <c r="V638" s="235"/>
      <c r="W638" s="236"/>
      <c r="X638" s="235"/>
      <c r="Y638" s="236">
        <f>Y639</f>
        <v>43.7</v>
      </c>
      <c r="Z638" s="235">
        <f t="shared" si="136"/>
        <v>0</v>
      </c>
      <c r="AA638" s="236">
        <f t="shared" si="145"/>
        <v>43.7</v>
      </c>
      <c r="AB638" s="236">
        <f t="shared" si="145"/>
        <v>0</v>
      </c>
      <c r="AC638" s="200">
        <f t="shared" si="145"/>
        <v>43.7</v>
      </c>
      <c r="AD638" s="351">
        <f t="shared" si="145"/>
        <v>43.7</v>
      </c>
      <c r="AE638" s="349">
        <f t="shared" si="135"/>
        <v>100</v>
      </c>
    </row>
    <row r="639" spans="1:31" ht="25.5">
      <c r="A639" s="32" t="s">
        <v>336</v>
      </c>
      <c r="B639" s="258"/>
      <c r="C639" s="72"/>
      <c r="D639" s="72" t="s">
        <v>337</v>
      </c>
      <c r="E639" s="74"/>
      <c r="F639" s="74"/>
      <c r="G639" s="37"/>
      <c r="H639" s="36"/>
      <c r="I639" s="37"/>
      <c r="J639" s="36"/>
      <c r="K639" s="37"/>
      <c r="L639" s="36"/>
      <c r="M639" s="236"/>
      <c r="N639" s="235"/>
      <c r="O639" s="236"/>
      <c r="P639" s="236"/>
      <c r="Q639" s="236"/>
      <c r="R639" s="235"/>
      <c r="S639" s="236"/>
      <c r="T639" s="235"/>
      <c r="U639" s="236"/>
      <c r="V639" s="235"/>
      <c r="W639" s="236"/>
      <c r="X639" s="235"/>
      <c r="Y639" s="236">
        <f>'прил3 '!AA632</f>
        <v>43.7</v>
      </c>
      <c r="Z639" s="235">
        <f t="shared" si="136"/>
        <v>0</v>
      </c>
      <c r="AA639" s="236">
        <f>'прил3 '!AC632</f>
        <v>43.7</v>
      </c>
      <c r="AB639" s="236">
        <f>'прил3 '!AD632</f>
        <v>0</v>
      </c>
      <c r="AC639" s="200">
        <f>'прил3 '!AE632</f>
        <v>43.7</v>
      </c>
      <c r="AD639" s="351">
        <f>'прил3 '!AF632</f>
        <v>43.7</v>
      </c>
      <c r="AE639" s="349">
        <f t="shared" si="135"/>
        <v>100</v>
      </c>
    </row>
    <row r="640" spans="1:31" ht="0.75" customHeight="1">
      <c r="A640" s="32" t="s">
        <v>638</v>
      </c>
      <c r="B640" s="258"/>
      <c r="C640" s="258" t="s">
        <v>37</v>
      </c>
      <c r="D640" s="72"/>
      <c r="E640" s="74"/>
      <c r="F640" s="74"/>
      <c r="G640" s="200">
        <f t="shared" ref="G640:AD642" si="146">G641</f>
        <v>5</v>
      </c>
      <c r="H640" s="36">
        <f t="shared" si="130"/>
        <v>0</v>
      </c>
      <c r="I640" s="200">
        <f t="shared" si="146"/>
        <v>5</v>
      </c>
      <c r="J640" s="36">
        <f t="shared" si="134"/>
        <v>0</v>
      </c>
      <c r="K640" s="200">
        <f t="shared" si="146"/>
        <v>5</v>
      </c>
      <c r="L640" s="36">
        <f t="shared" si="144"/>
        <v>0</v>
      </c>
      <c r="M640" s="236">
        <f t="shared" si="146"/>
        <v>5</v>
      </c>
      <c r="N640" s="235">
        <f t="shared" si="143"/>
        <v>0</v>
      </c>
      <c r="O640" s="236">
        <f t="shared" si="146"/>
        <v>5</v>
      </c>
      <c r="P640" s="236">
        <f t="shared" si="146"/>
        <v>0</v>
      </c>
      <c r="Q640" s="236">
        <f t="shared" si="146"/>
        <v>5</v>
      </c>
      <c r="R640" s="235" t="e">
        <f>SUM(#REF!-Q640)</f>
        <v>#REF!</v>
      </c>
      <c r="S640" s="236">
        <f t="shared" si="146"/>
        <v>5</v>
      </c>
      <c r="T640" s="235">
        <f t="shared" si="140"/>
        <v>0</v>
      </c>
      <c r="U640" s="236">
        <f t="shared" si="146"/>
        <v>5</v>
      </c>
      <c r="V640" s="235">
        <f t="shared" si="139"/>
        <v>0</v>
      </c>
      <c r="W640" s="236">
        <f t="shared" si="146"/>
        <v>5</v>
      </c>
      <c r="X640" s="235" t="e">
        <f>SUM(#REF!-W640)</f>
        <v>#REF!</v>
      </c>
      <c r="Y640" s="236">
        <f t="shared" si="146"/>
        <v>5</v>
      </c>
      <c r="Z640" s="235">
        <f t="shared" si="136"/>
        <v>0</v>
      </c>
      <c r="AA640" s="236">
        <f t="shared" si="146"/>
        <v>5</v>
      </c>
      <c r="AB640" s="236">
        <f t="shared" si="146"/>
        <v>0</v>
      </c>
      <c r="AC640" s="200">
        <f t="shared" si="146"/>
        <v>0</v>
      </c>
      <c r="AD640" s="351">
        <f t="shared" si="146"/>
        <v>0</v>
      </c>
      <c r="AE640" s="349"/>
    </row>
    <row r="641" spans="1:31" ht="0.75" hidden="1" customHeight="1">
      <c r="A641" s="32" t="s">
        <v>623</v>
      </c>
      <c r="B641" s="258"/>
      <c r="C641" s="258" t="s">
        <v>38</v>
      </c>
      <c r="D641" s="72"/>
      <c r="E641" s="74"/>
      <c r="F641" s="74"/>
      <c r="G641" s="200">
        <f t="shared" si="146"/>
        <v>5</v>
      </c>
      <c r="H641" s="36">
        <f t="shared" si="130"/>
        <v>0</v>
      </c>
      <c r="I641" s="200">
        <f t="shared" si="146"/>
        <v>5</v>
      </c>
      <c r="J641" s="36">
        <f t="shared" si="134"/>
        <v>0</v>
      </c>
      <c r="K641" s="200">
        <f t="shared" si="146"/>
        <v>5</v>
      </c>
      <c r="L641" s="36">
        <f t="shared" si="144"/>
        <v>0</v>
      </c>
      <c r="M641" s="236">
        <f t="shared" si="146"/>
        <v>5</v>
      </c>
      <c r="N641" s="235">
        <f t="shared" si="143"/>
        <v>0</v>
      </c>
      <c r="O641" s="236">
        <f t="shared" si="146"/>
        <v>5</v>
      </c>
      <c r="P641" s="236">
        <f t="shared" si="146"/>
        <v>0</v>
      </c>
      <c r="Q641" s="236">
        <f t="shared" si="146"/>
        <v>5</v>
      </c>
      <c r="R641" s="235" t="e">
        <f>SUM(#REF!-Q641)</f>
        <v>#REF!</v>
      </c>
      <c r="S641" s="236">
        <f t="shared" si="146"/>
        <v>5</v>
      </c>
      <c r="T641" s="235">
        <f t="shared" si="140"/>
        <v>0</v>
      </c>
      <c r="U641" s="236">
        <f t="shared" si="146"/>
        <v>5</v>
      </c>
      <c r="V641" s="235">
        <f t="shared" si="139"/>
        <v>0</v>
      </c>
      <c r="W641" s="236">
        <f t="shared" si="146"/>
        <v>5</v>
      </c>
      <c r="X641" s="235" t="e">
        <f>SUM(#REF!-W641)</f>
        <v>#REF!</v>
      </c>
      <c r="Y641" s="236">
        <f t="shared" si="146"/>
        <v>5</v>
      </c>
      <c r="Z641" s="235">
        <f t="shared" si="136"/>
        <v>0</v>
      </c>
      <c r="AA641" s="236">
        <f t="shared" si="146"/>
        <v>5</v>
      </c>
      <c r="AB641" s="236">
        <f t="shared" si="146"/>
        <v>0</v>
      </c>
      <c r="AC641" s="200">
        <f t="shared" si="146"/>
        <v>0</v>
      </c>
      <c r="AD641" s="351">
        <f t="shared" si="146"/>
        <v>0</v>
      </c>
      <c r="AE641" s="349"/>
    </row>
    <row r="642" spans="1:31" ht="25.5" hidden="1">
      <c r="A642" s="49" t="s">
        <v>339</v>
      </c>
      <c r="B642" s="258"/>
      <c r="C642" s="258"/>
      <c r="D642" s="72" t="s">
        <v>340</v>
      </c>
      <c r="E642" s="74"/>
      <c r="F642" s="74"/>
      <c r="G642" s="200">
        <f t="shared" si="146"/>
        <v>5</v>
      </c>
      <c r="H642" s="36">
        <f t="shared" si="130"/>
        <v>0</v>
      </c>
      <c r="I642" s="200">
        <f t="shared" si="146"/>
        <v>5</v>
      </c>
      <c r="J642" s="36">
        <f t="shared" si="134"/>
        <v>0</v>
      </c>
      <c r="K642" s="200">
        <f t="shared" si="146"/>
        <v>5</v>
      </c>
      <c r="L642" s="36">
        <f t="shared" si="144"/>
        <v>0</v>
      </c>
      <c r="M642" s="236">
        <f t="shared" si="146"/>
        <v>5</v>
      </c>
      <c r="N642" s="235">
        <f t="shared" si="143"/>
        <v>0</v>
      </c>
      <c r="O642" s="236">
        <f t="shared" si="146"/>
        <v>5</v>
      </c>
      <c r="P642" s="236">
        <f t="shared" si="146"/>
        <v>0</v>
      </c>
      <c r="Q642" s="236">
        <f t="shared" si="146"/>
        <v>5</v>
      </c>
      <c r="R642" s="235" t="e">
        <f>SUM(#REF!-Q642)</f>
        <v>#REF!</v>
      </c>
      <c r="S642" s="236">
        <f t="shared" si="146"/>
        <v>5</v>
      </c>
      <c r="T642" s="235">
        <f t="shared" si="140"/>
        <v>0</v>
      </c>
      <c r="U642" s="236">
        <f t="shared" si="146"/>
        <v>5</v>
      </c>
      <c r="V642" s="235">
        <f t="shared" si="139"/>
        <v>0</v>
      </c>
      <c r="W642" s="236">
        <f t="shared" si="146"/>
        <v>5</v>
      </c>
      <c r="X642" s="235" t="e">
        <f>SUM(#REF!-W642)</f>
        <v>#REF!</v>
      </c>
      <c r="Y642" s="236">
        <f t="shared" si="146"/>
        <v>5</v>
      </c>
      <c r="Z642" s="235">
        <f t="shared" si="136"/>
        <v>0</v>
      </c>
      <c r="AA642" s="236">
        <f t="shared" si="146"/>
        <v>5</v>
      </c>
      <c r="AB642" s="236">
        <f t="shared" si="146"/>
        <v>0</v>
      </c>
      <c r="AC642" s="200">
        <f t="shared" si="146"/>
        <v>0</v>
      </c>
      <c r="AD642" s="351">
        <f t="shared" si="146"/>
        <v>0</v>
      </c>
      <c r="AE642" s="349"/>
    </row>
    <row r="643" spans="1:31" ht="25.5" hidden="1">
      <c r="A643" s="32" t="s">
        <v>341</v>
      </c>
      <c r="B643" s="258"/>
      <c r="C643" s="258"/>
      <c r="D643" s="72" t="s">
        <v>342</v>
      </c>
      <c r="E643" s="74"/>
      <c r="F643" s="74"/>
      <c r="G643" s="200">
        <f>SUM('прил3 '!I636)</f>
        <v>5</v>
      </c>
      <c r="H643" s="36">
        <f t="shared" si="130"/>
        <v>0</v>
      </c>
      <c r="I643" s="200">
        <f>SUM('прил3 '!K636)</f>
        <v>5</v>
      </c>
      <c r="J643" s="36">
        <f t="shared" si="134"/>
        <v>0</v>
      </c>
      <c r="K643" s="200">
        <f>SUM('прил3 '!M636)</f>
        <v>5</v>
      </c>
      <c r="L643" s="36">
        <f t="shared" si="144"/>
        <v>0</v>
      </c>
      <c r="M643" s="236">
        <f>SUM('прил3 '!O636)</f>
        <v>5</v>
      </c>
      <c r="N643" s="235">
        <f t="shared" si="143"/>
        <v>0</v>
      </c>
      <c r="O643" s="236">
        <f>SUM('прил3 '!Q636)</f>
        <v>5</v>
      </c>
      <c r="P643" s="236">
        <f>SUM('прил3 '!R636)</f>
        <v>0</v>
      </c>
      <c r="Q643" s="236">
        <f>SUM('прил3 '!S636)</f>
        <v>5</v>
      </c>
      <c r="R643" s="235" t="e">
        <f>SUM(#REF!-Q643)</f>
        <v>#REF!</v>
      </c>
      <c r="S643" s="236">
        <f>SUM('прил3 '!U636)</f>
        <v>5</v>
      </c>
      <c r="T643" s="235">
        <f t="shared" si="140"/>
        <v>0</v>
      </c>
      <c r="U643" s="236">
        <f>SUM('прил3 '!W636)</f>
        <v>5</v>
      </c>
      <c r="V643" s="235">
        <f t="shared" si="139"/>
        <v>0</v>
      </c>
      <c r="W643" s="236">
        <f>SUM('прил3 '!Y636)</f>
        <v>5</v>
      </c>
      <c r="X643" s="235" t="e">
        <f>SUM(#REF!-W643)</f>
        <v>#REF!</v>
      </c>
      <c r="Y643" s="236">
        <f>SUM('прил3 '!AA636)</f>
        <v>5</v>
      </c>
      <c r="Z643" s="235">
        <f t="shared" si="136"/>
        <v>0</v>
      </c>
      <c r="AA643" s="236">
        <f>SUM('прил3 '!AC636)</f>
        <v>5</v>
      </c>
      <c r="AB643" s="236">
        <f>SUM('прил3 '!AD636)</f>
        <v>0</v>
      </c>
      <c r="AC643" s="200">
        <f>SUM('прил3 '!AE636)</f>
        <v>0</v>
      </c>
      <c r="AD643" s="351">
        <f>SUM('прил3 '!AF636)</f>
        <v>0</v>
      </c>
      <c r="AE643" s="349"/>
    </row>
    <row r="644" spans="1:31" s="23" customFormat="1">
      <c r="A644" s="50" t="s">
        <v>737</v>
      </c>
      <c r="B644" s="70" t="s">
        <v>550</v>
      </c>
      <c r="C644" s="70"/>
      <c r="D644" s="70"/>
      <c r="E644" s="71"/>
      <c r="F644" s="71"/>
      <c r="G644" s="201">
        <f>G645+G729</f>
        <v>68663.5</v>
      </c>
      <c r="H644" s="36">
        <f t="shared" ref="H644:H719" si="147">I644-G644</f>
        <v>1315.8000000000029</v>
      </c>
      <c r="I644" s="201">
        <f>I645+I729</f>
        <v>69979.3</v>
      </c>
      <c r="J644" s="36">
        <f t="shared" si="134"/>
        <v>-38.100000000005821</v>
      </c>
      <c r="K644" s="201">
        <f>K645+K729</f>
        <v>69941.2</v>
      </c>
      <c r="L644" s="36">
        <f t="shared" si="144"/>
        <v>280.80000000000291</v>
      </c>
      <c r="M644" s="235">
        <f>M645+M729</f>
        <v>70222</v>
      </c>
      <c r="N644" s="235">
        <f t="shared" si="143"/>
        <v>53</v>
      </c>
      <c r="O644" s="235">
        <f>O645+O729</f>
        <v>70275</v>
      </c>
      <c r="P644" s="235">
        <f>P645+P729</f>
        <v>0</v>
      </c>
      <c r="Q644" s="235">
        <f>Q645+Q729</f>
        <v>70275</v>
      </c>
      <c r="R644" s="235" t="e">
        <f>SUM(#REF!-Q644)</f>
        <v>#REF!</v>
      </c>
      <c r="S644" s="235">
        <f>S645+S729</f>
        <v>70320.2</v>
      </c>
      <c r="T644" s="235">
        <f t="shared" si="140"/>
        <v>1.6999999999970896</v>
      </c>
      <c r="U644" s="235">
        <f>U645+U729</f>
        <v>70321.899999999994</v>
      </c>
      <c r="V644" s="235">
        <f t="shared" si="139"/>
        <v>0</v>
      </c>
      <c r="W644" s="235">
        <f>W645+W729</f>
        <v>70321.899999999994</v>
      </c>
      <c r="X644" s="235" t="e">
        <f>SUM(#REF!-W644)</f>
        <v>#REF!</v>
      </c>
      <c r="Y644" s="235">
        <f>Y645+Y729</f>
        <v>70556.599999999991</v>
      </c>
      <c r="Z644" s="235">
        <f t="shared" si="136"/>
        <v>-34659.999999999993</v>
      </c>
      <c r="AA644" s="235">
        <f>AA645+AA729</f>
        <v>35896.6</v>
      </c>
      <c r="AB644" s="235">
        <f>AB645+AB729</f>
        <v>5</v>
      </c>
      <c r="AC644" s="201">
        <f>AC645+AC729</f>
        <v>33643.9</v>
      </c>
      <c r="AD644" s="349">
        <f>AD645+AD729</f>
        <v>26788.499999999996</v>
      </c>
      <c r="AE644" s="349">
        <f t="shared" si="135"/>
        <v>79.623646485692788</v>
      </c>
    </row>
    <row r="645" spans="1:31">
      <c r="A645" s="43" t="s">
        <v>494</v>
      </c>
      <c r="B645" s="258" t="s">
        <v>551</v>
      </c>
      <c r="C645" s="72"/>
      <c r="D645" s="72"/>
      <c r="E645" s="257" t="e">
        <f>E649+E657+#REF!</f>
        <v>#REF!</v>
      </c>
      <c r="F645" s="257" t="e">
        <f>F649+F657+#REF!</f>
        <v>#REF!</v>
      </c>
      <c r="G645" s="200">
        <f>G646+G711+G725+G715</f>
        <v>67265.5</v>
      </c>
      <c r="H645" s="36">
        <f t="shared" si="147"/>
        <v>1315.8000000000029</v>
      </c>
      <c r="I645" s="200">
        <f>I646+I711+I725+I715</f>
        <v>68581.3</v>
      </c>
      <c r="J645" s="36">
        <f t="shared" si="134"/>
        <v>-38.100000000005821</v>
      </c>
      <c r="K645" s="200">
        <f>K646+K711+K725+K715</f>
        <v>68543.199999999997</v>
      </c>
      <c r="L645" s="36">
        <f t="shared" si="144"/>
        <v>275</v>
      </c>
      <c r="M645" s="236">
        <f>M646+M711+M725+M715</f>
        <v>68818.2</v>
      </c>
      <c r="N645" s="235">
        <f t="shared" si="143"/>
        <v>53</v>
      </c>
      <c r="O645" s="236">
        <f>O646+O711+O725+O715</f>
        <v>68871.199999999997</v>
      </c>
      <c r="P645" s="236">
        <f>P646+P711+P725+P715</f>
        <v>0</v>
      </c>
      <c r="Q645" s="236">
        <f>Q646+Q711+Q725+Q715</f>
        <v>68871.199999999997</v>
      </c>
      <c r="R645" s="235" t="e">
        <f>SUM(#REF!-Q645)</f>
        <v>#REF!</v>
      </c>
      <c r="S645" s="236">
        <f>S646+S711+S725+S715</f>
        <v>68916.399999999994</v>
      </c>
      <c r="T645" s="235">
        <f t="shared" si="140"/>
        <v>1.6999999999970896</v>
      </c>
      <c r="U645" s="236">
        <f>U646+U711+U725+U715</f>
        <v>68918.099999999991</v>
      </c>
      <c r="V645" s="235">
        <f t="shared" si="139"/>
        <v>0</v>
      </c>
      <c r="W645" s="236">
        <f>W646+W711+W725+W715</f>
        <v>68918.099999999991</v>
      </c>
      <c r="X645" s="235" t="e">
        <f>SUM(#REF!-W645)</f>
        <v>#REF!</v>
      </c>
      <c r="Y645" s="236">
        <f>Y646+Y711+Y725+Y715</f>
        <v>69120.899999999994</v>
      </c>
      <c r="Z645" s="235">
        <f t="shared" si="136"/>
        <v>-34659.999999999993</v>
      </c>
      <c r="AA645" s="236">
        <f>AA646+AA711+AA725+AA715</f>
        <v>34460.9</v>
      </c>
      <c r="AB645" s="236">
        <f>AB646+AB711+AB725+AB715</f>
        <v>5</v>
      </c>
      <c r="AC645" s="200">
        <f>AC646+AC711+AC725+AC715</f>
        <v>32546.1</v>
      </c>
      <c r="AD645" s="351">
        <f>AD646+AD711+AD725+AD715</f>
        <v>25717.399999999998</v>
      </c>
      <c r="AE645" s="349">
        <f t="shared" si="135"/>
        <v>79.01837700984143</v>
      </c>
    </row>
    <row r="646" spans="1:31" ht="25.5">
      <c r="A646" s="32" t="s">
        <v>795</v>
      </c>
      <c r="B646" s="258"/>
      <c r="C646" s="72" t="s">
        <v>201</v>
      </c>
      <c r="D646" s="72"/>
      <c r="E646" s="257"/>
      <c r="F646" s="257"/>
      <c r="G646" s="200">
        <f>G647+G671+G696</f>
        <v>67265.5</v>
      </c>
      <c r="H646" s="36">
        <f t="shared" si="147"/>
        <v>1315.8000000000029</v>
      </c>
      <c r="I646" s="200">
        <f>I647+I671+I696</f>
        <v>68581.3</v>
      </c>
      <c r="J646" s="36">
        <f t="shared" si="134"/>
        <v>-38.100000000005821</v>
      </c>
      <c r="K646" s="200">
        <f>K647+K671+K696</f>
        <v>68543.199999999997</v>
      </c>
      <c r="L646" s="36">
        <f t="shared" si="144"/>
        <v>275</v>
      </c>
      <c r="M646" s="236">
        <f>M647+M671+M696</f>
        <v>68818.2</v>
      </c>
      <c r="N646" s="235">
        <f t="shared" si="143"/>
        <v>53</v>
      </c>
      <c r="O646" s="236">
        <f>O647+O671+O696</f>
        <v>68871.199999999997</v>
      </c>
      <c r="P646" s="236">
        <f>P647+P671+P696</f>
        <v>0</v>
      </c>
      <c r="Q646" s="236">
        <f>Q647+Q671+Q696</f>
        <v>68871.199999999997</v>
      </c>
      <c r="R646" s="235" t="e">
        <f>SUM(#REF!-Q646)</f>
        <v>#REF!</v>
      </c>
      <c r="S646" s="236">
        <f>S647+S671+S696</f>
        <v>68911.399999999994</v>
      </c>
      <c r="T646" s="235">
        <f t="shared" si="140"/>
        <v>1.6999999999970896</v>
      </c>
      <c r="U646" s="236">
        <f>U647+U671+U696</f>
        <v>68913.099999999991</v>
      </c>
      <c r="V646" s="235">
        <f t="shared" si="139"/>
        <v>0</v>
      </c>
      <c r="W646" s="236">
        <f>W647+W671+W696</f>
        <v>68913.099999999991</v>
      </c>
      <c r="X646" s="235" t="e">
        <f>SUM(#REF!-W646)</f>
        <v>#REF!</v>
      </c>
      <c r="Y646" s="236">
        <f>Y647+Y671+Y696</f>
        <v>69115.899999999994</v>
      </c>
      <c r="Z646" s="235">
        <f t="shared" si="136"/>
        <v>-34709.999999999993</v>
      </c>
      <c r="AA646" s="236">
        <f>AA647+AA671+AA696</f>
        <v>34405.9</v>
      </c>
      <c r="AB646" s="236">
        <f>AB647+AB671+AB696</f>
        <v>5</v>
      </c>
      <c r="AC646" s="200">
        <f>AC647+AC671+AC696</f>
        <v>32491.1</v>
      </c>
      <c r="AD646" s="351">
        <f>AD647+AD671+AD696</f>
        <v>25662.399999999998</v>
      </c>
      <c r="AE646" s="349">
        <f t="shared" si="135"/>
        <v>78.982859921640085</v>
      </c>
    </row>
    <row r="647" spans="1:31" ht="38.25">
      <c r="A647" s="44" t="s">
        <v>495</v>
      </c>
      <c r="B647" s="258"/>
      <c r="C647" s="246" t="s">
        <v>496</v>
      </c>
      <c r="D647" s="72"/>
      <c r="E647" s="257"/>
      <c r="F647" s="257"/>
      <c r="G647" s="200">
        <f>G648+G660+G668</f>
        <v>53182.5</v>
      </c>
      <c r="H647" s="36">
        <f t="shared" si="147"/>
        <v>1315.8000000000029</v>
      </c>
      <c r="I647" s="200">
        <f>I648+I660+I668</f>
        <v>54498.3</v>
      </c>
      <c r="J647" s="36">
        <f t="shared" si="134"/>
        <v>0</v>
      </c>
      <c r="K647" s="200">
        <f>K648+K660+K668</f>
        <v>54498.3</v>
      </c>
      <c r="L647" s="36">
        <f t="shared" si="144"/>
        <v>269.79999999999563</v>
      </c>
      <c r="M647" s="236">
        <f>M648+M660+M668</f>
        <v>54768.1</v>
      </c>
      <c r="N647" s="235">
        <f t="shared" si="143"/>
        <v>10</v>
      </c>
      <c r="O647" s="236">
        <f>O648+O660+O668</f>
        <v>54778.1</v>
      </c>
      <c r="P647" s="236">
        <f>P648+P660+P668</f>
        <v>0</v>
      </c>
      <c r="Q647" s="236">
        <f>Q648+Q660+Q668</f>
        <v>54778.1</v>
      </c>
      <c r="R647" s="235" t="e">
        <f>SUM(#REF!-Q647)</f>
        <v>#REF!</v>
      </c>
      <c r="S647" s="236">
        <f>S648+S660+S668</f>
        <v>54787.299999999996</v>
      </c>
      <c r="T647" s="235">
        <f t="shared" si="140"/>
        <v>1.6999999999970896</v>
      </c>
      <c r="U647" s="236">
        <f>U648+U660+U668</f>
        <v>54788.999999999993</v>
      </c>
      <c r="V647" s="235">
        <f t="shared" si="139"/>
        <v>0</v>
      </c>
      <c r="W647" s="236">
        <f>W648+W660+W668</f>
        <v>54788.999999999993</v>
      </c>
      <c r="X647" s="235" t="e">
        <f>SUM(#REF!-W647)</f>
        <v>#REF!</v>
      </c>
      <c r="Y647" s="236">
        <f>Y648+Y660+Y668</f>
        <v>54788.999999999993</v>
      </c>
      <c r="Z647" s="235">
        <f t="shared" si="136"/>
        <v>-34709.999999999993</v>
      </c>
      <c r="AA647" s="236">
        <f>AA648+AA660+AA668</f>
        <v>20079</v>
      </c>
      <c r="AB647" s="236">
        <f>AB648+AB660+AB668</f>
        <v>0</v>
      </c>
      <c r="AC647" s="200">
        <f>AC648+AC660+AC668</f>
        <v>19373.599999999999</v>
      </c>
      <c r="AD647" s="351">
        <f>AD648+AD660+AD668</f>
        <v>14714.699999999997</v>
      </c>
      <c r="AE647" s="349">
        <f t="shared" si="135"/>
        <v>75.952326877813093</v>
      </c>
    </row>
    <row r="648" spans="1:31" ht="25.5">
      <c r="A648" s="51" t="s">
        <v>497</v>
      </c>
      <c r="B648" s="258"/>
      <c r="C648" s="246" t="s">
        <v>498</v>
      </c>
      <c r="D648" s="72"/>
      <c r="E648" s="257"/>
      <c r="F648" s="257"/>
      <c r="G648" s="200">
        <f>G649+G651+G657+G655</f>
        <v>52052.5</v>
      </c>
      <c r="H648" s="36">
        <f t="shared" si="147"/>
        <v>0</v>
      </c>
      <c r="I648" s="200">
        <f>I649+I651+I657+I655</f>
        <v>52052.5</v>
      </c>
      <c r="J648" s="36">
        <f t="shared" si="134"/>
        <v>-4</v>
      </c>
      <c r="K648" s="200">
        <f>K649+K651+K657+K655</f>
        <v>52048.5</v>
      </c>
      <c r="L648" s="36">
        <f t="shared" si="144"/>
        <v>75</v>
      </c>
      <c r="M648" s="236">
        <f>M649+M651+M657+M655</f>
        <v>52123.5</v>
      </c>
      <c r="N648" s="235">
        <f t="shared" si="143"/>
        <v>0</v>
      </c>
      <c r="O648" s="236">
        <f>O649+O651+O657+O655</f>
        <v>52123.5</v>
      </c>
      <c r="P648" s="236">
        <f>P649+P651+P657+P655</f>
        <v>0</v>
      </c>
      <c r="Q648" s="236">
        <f>Q649+Q651+Q657+Q655</f>
        <v>52123.5</v>
      </c>
      <c r="R648" s="235" t="e">
        <f>SUM(#REF!-Q648)</f>
        <v>#REF!</v>
      </c>
      <c r="S648" s="236">
        <f>S649+S651+S657+S655</f>
        <v>53276.7</v>
      </c>
      <c r="T648" s="235">
        <f t="shared" si="140"/>
        <v>1.6999999999970896</v>
      </c>
      <c r="U648" s="236">
        <f>U649+U651+U657+U655</f>
        <v>53278.399999999994</v>
      </c>
      <c r="V648" s="235">
        <f t="shared" si="139"/>
        <v>0</v>
      </c>
      <c r="W648" s="236">
        <f>W649+W651+W657+W655</f>
        <v>53278.399999999994</v>
      </c>
      <c r="X648" s="235" t="e">
        <f>SUM(#REF!-W648)</f>
        <v>#REF!</v>
      </c>
      <c r="Y648" s="236">
        <f>Y649+Y651+Y657+Y655</f>
        <v>53278.399999999994</v>
      </c>
      <c r="Z648" s="235">
        <f t="shared" si="136"/>
        <v>-34709.999999999993</v>
      </c>
      <c r="AA648" s="236">
        <f>AA649+AA651+AA657+AA655</f>
        <v>18568.400000000001</v>
      </c>
      <c r="AB648" s="236">
        <f>AB649+AB651+AB657+AB655</f>
        <v>0</v>
      </c>
      <c r="AC648" s="200">
        <f>AC649+AC651+AC657+AC655+AC653</f>
        <v>17910.8</v>
      </c>
      <c r="AD648" s="351">
        <f>AD649+AD651+AD657+AD655+AD653</f>
        <v>13251.899999999998</v>
      </c>
      <c r="AE648" s="349">
        <f t="shared" si="135"/>
        <v>73.988319896375359</v>
      </c>
    </row>
    <row r="649" spans="1:31" ht="51">
      <c r="A649" s="43" t="s">
        <v>352</v>
      </c>
      <c r="B649" s="258"/>
      <c r="C649" s="72"/>
      <c r="D649" s="72" t="s">
        <v>335</v>
      </c>
      <c r="E649" s="257"/>
      <c r="F649" s="257"/>
      <c r="G649" s="200">
        <f>G650</f>
        <v>11918.5</v>
      </c>
      <c r="H649" s="36">
        <f t="shared" si="147"/>
        <v>0</v>
      </c>
      <c r="I649" s="200">
        <f>I650</f>
        <v>11918.5</v>
      </c>
      <c r="J649" s="36">
        <f t="shared" si="134"/>
        <v>0</v>
      </c>
      <c r="K649" s="200">
        <f>K650</f>
        <v>11918.5</v>
      </c>
      <c r="L649" s="36">
        <f t="shared" si="144"/>
        <v>0</v>
      </c>
      <c r="M649" s="236">
        <f>M650</f>
        <v>11918.5</v>
      </c>
      <c r="N649" s="235">
        <f t="shared" si="143"/>
        <v>0</v>
      </c>
      <c r="O649" s="236">
        <f>O650</f>
        <v>11918.5</v>
      </c>
      <c r="P649" s="236">
        <f>P650</f>
        <v>0</v>
      </c>
      <c r="Q649" s="236">
        <f>Q650</f>
        <v>11918.5</v>
      </c>
      <c r="R649" s="235" t="e">
        <f>SUM(#REF!-Q649)</f>
        <v>#REF!</v>
      </c>
      <c r="S649" s="236">
        <f>S650</f>
        <v>13028.5</v>
      </c>
      <c r="T649" s="235">
        <f t="shared" si="140"/>
        <v>0</v>
      </c>
      <c r="U649" s="236">
        <f>U650</f>
        <v>13028.5</v>
      </c>
      <c r="V649" s="235">
        <f t="shared" si="139"/>
        <v>12</v>
      </c>
      <c r="W649" s="236">
        <f>W650</f>
        <v>13040.5</v>
      </c>
      <c r="X649" s="235" t="e">
        <f>SUM(#REF!-W649)</f>
        <v>#REF!</v>
      </c>
      <c r="Y649" s="236">
        <f>Y650</f>
        <v>13040.5</v>
      </c>
      <c r="Z649" s="235">
        <f t="shared" si="136"/>
        <v>0</v>
      </c>
      <c r="AA649" s="236">
        <f>AA650</f>
        <v>13040.5</v>
      </c>
      <c r="AB649" s="236">
        <f>AB650</f>
        <v>0</v>
      </c>
      <c r="AC649" s="200">
        <f>AC650</f>
        <v>12522</v>
      </c>
      <c r="AD649" s="351">
        <f>AD650</f>
        <v>8496.2999999999993</v>
      </c>
      <c r="AE649" s="349">
        <f t="shared" si="135"/>
        <v>67.850982271202682</v>
      </c>
    </row>
    <row r="650" spans="1:31">
      <c r="A650" s="46" t="s">
        <v>16</v>
      </c>
      <c r="B650" s="258"/>
      <c r="C650" s="72"/>
      <c r="D650" s="72" t="s">
        <v>17</v>
      </c>
      <c r="E650" s="257"/>
      <c r="F650" s="257"/>
      <c r="G650" s="200">
        <f>SUM('прил3 '!I711)</f>
        <v>11918.5</v>
      </c>
      <c r="H650" s="36">
        <f t="shared" si="147"/>
        <v>0</v>
      </c>
      <c r="I650" s="200">
        <f>SUM('прил3 '!K711)</f>
        <v>11918.5</v>
      </c>
      <c r="J650" s="36">
        <f t="shared" si="134"/>
        <v>0</v>
      </c>
      <c r="K650" s="200">
        <f>SUM('прил3 '!M711)</f>
        <v>11918.5</v>
      </c>
      <c r="L650" s="36">
        <f t="shared" si="144"/>
        <v>0</v>
      </c>
      <c r="M650" s="236">
        <f>SUM('прил3 '!O711)</f>
        <v>11918.5</v>
      </c>
      <c r="N650" s="235">
        <f t="shared" si="143"/>
        <v>0</v>
      </c>
      <c r="O650" s="236">
        <f>SUM('прил3 '!Q711)</f>
        <v>11918.5</v>
      </c>
      <c r="P650" s="236">
        <f>SUM('прил3 '!R711)</f>
        <v>0</v>
      </c>
      <c r="Q650" s="236">
        <f>SUM('прил3 '!S711)</f>
        <v>11918.5</v>
      </c>
      <c r="R650" s="235" t="e">
        <f>SUM(#REF!-Q650)</f>
        <v>#REF!</v>
      </c>
      <c r="S650" s="236">
        <f>SUM('прил3 '!U711)</f>
        <v>13028.5</v>
      </c>
      <c r="T650" s="235">
        <f t="shared" si="140"/>
        <v>0</v>
      </c>
      <c r="U650" s="236">
        <f>SUM('прил3 '!W711)</f>
        <v>13028.5</v>
      </c>
      <c r="V650" s="235">
        <f t="shared" si="139"/>
        <v>12</v>
      </c>
      <c r="W650" s="236">
        <f>SUM('прил3 '!Y711)</f>
        <v>13040.5</v>
      </c>
      <c r="X650" s="235" t="e">
        <f>SUM(#REF!-W650)</f>
        <v>#REF!</v>
      </c>
      <c r="Y650" s="236">
        <f>SUM('прил3 '!AA711)</f>
        <v>13040.5</v>
      </c>
      <c r="Z650" s="235">
        <f t="shared" si="136"/>
        <v>0</v>
      </c>
      <c r="AA650" s="236">
        <f>SUM('прил3 '!AC711)</f>
        <v>13040.5</v>
      </c>
      <c r="AB650" s="236">
        <f>SUM('прил3 '!AD711)</f>
        <v>0</v>
      </c>
      <c r="AC650" s="200">
        <f>SUM('прил3 '!AE711)</f>
        <v>12522</v>
      </c>
      <c r="AD650" s="351">
        <f>SUM('прил3 '!AF711)</f>
        <v>8496.2999999999993</v>
      </c>
      <c r="AE650" s="349">
        <f t="shared" si="135"/>
        <v>67.850982271202682</v>
      </c>
    </row>
    <row r="651" spans="1:31" ht="25.5">
      <c r="A651" s="49" t="s">
        <v>339</v>
      </c>
      <c r="B651" s="258"/>
      <c r="C651" s="72"/>
      <c r="D651" s="72" t="s">
        <v>340</v>
      </c>
      <c r="E651" s="257"/>
      <c r="F651" s="257"/>
      <c r="G651" s="200">
        <f>G652</f>
        <v>40104</v>
      </c>
      <c r="H651" s="36">
        <f t="shared" si="147"/>
        <v>0</v>
      </c>
      <c r="I651" s="200">
        <f>I652</f>
        <v>40104</v>
      </c>
      <c r="J651" s="36">
        <f t="shared" si="134"/>
        <v>-520</v>
      </c>
      <c r="K651" s="200">
        <f>K652</f>
        <v>39584</v>
      </c>
      <c r="L651" s="36">
        <f t="shared" si="144"/>
        <v>75</v>
      </c>
      <c r="M651" s="236">
        <f>M652</f>
        <v>39659</v>
      </c>
      <c r="N651" s="235">
        <f t="shared" si="143"/>
        <v>0</v>
      </c>
      <c r="O651" s="236">
        <f>O652</f>
        <v>39659</v>
      </c>
      <c r="P651" s="236">
        <f>P652</f>
        <v>0</v>
      </c>
      <c r="Q651" s="236">
        <f>Q652</f>
        <v>39659</v>
      </c>
      <c r="R651" s="235" t="e">
        <f>SUM(#REF!-Q651)</f>
        <v>#REF!</v>
      </c>
      <c r="S651" s="236">
        <f>S652</f>
        <v>39257</v>
      </c>
      <c r="T651" s="235">
        <f t="shared" si="140"/>
        <v>1.6999999999970896</v>
      </c>
      <c r="U651" s="236">
        <f>U652</f>
        <v>39258.699999999997</v>
      </c>
      <c r="V651" s="235">
        <f t="shared" si="139"/>
        <v>-12</v>
      </c>
      <c r="W651" s="236">
        <f>W652</f>
        <v>39246.699999999997</v>
      </c>
      <c r="X651" s="235" t="e">
        <f>SUM(#REF!-W651)</f>
        <v>#REF!</v>
      </c>
      <c r="Y651" s="236">
        <f>Y652</f>
        <v>38876.699999999997</v>
      </c>
      <c r="Z651" s="235">
        <f t="shared" si="136"/>
        <v>-34710</v>
      </c>
      <c r="AA651" s="236">
        <f>AA652</f>
        <v>4166.7</v>
      </c>
      <c r="AB651" s="236">
        <f>AB652</f>
        <v>0</v>
      </c>
      <c r="AC651" s="200">
        <f>AC652</f>
        <v>3961.5</v>
      </c>
      <c r="AD651" s="351">
        <f>AD652</f>
        <v>3481.3</v>
      </c>
      <c r="AE651" s="349">
        <f t="shared" si="135"/>
        <v>87.87832891581472</v>
      </c>
    </row>
    <row r="652" spans="1:31" ht="25.5">
      <c r="A652" s="32" t="s">
        <v>341</v>
      </c>
      <c r="B652" s="258"/>
      <c r="C652" s="72"/>
      <c r="D652" s="72" t="s">
        <v>342</v>
      </c>
      <c r="E652" s="257"/>
      <c r="F652" s="257"/>
      <c r="G652" s="200">
        <f>SUM('прил3 '!I713)</f>
        <v>40104</v>
      </c>
      <c r="H652" s="36">
        <f t="shared" si="147"/>
        <v>0</v>
      </c>
      <c r="I652" s="200">
        <f>SUM('прил3 '!K713)</f>
        <v>40104</v>
      </c>
      <c r="J652" s="36">
        <f t="shared" si="134"/>
        <v>-520</v>
      </c>
      <c r="K652" s="200">
        <f>SUM('прил3 '!M713)</f>
        <v>39584</v>
      </c>
      <c r="L652" s="36">
        <f t="shared" si="144"/>
        <v>75</v>
      </c>
      <c r="M652" s="236">
        <f>SUM('прил3 '!O713)</f>
        <v>39659</v>
      </c>
      <c r="N652" s="235">
        <f t="shared" si="143"/>
        <v>0</v>
      </c>
      <c r="O652" s="236">
        <f>SUM('прил3 '!Q713)</f>
        <v>39659</v>
      </c>
      <c r="P652" s="236">
        <f>SUM('прил3 '!R713)</f>
        <v>0</v>
      </c>
      <c r="Q652" s="236">
        <f>SUM('прил3 '!S713)</f>
        <v>39659</v>
      </c>
      <c r="R652" s="235" t="e">
        <f>SUM(#REF!-Q652)</f>
        <v>#REF!</v>
      </c>
      <c r="S652" s="236">
        <f>SUM('прил3 '!U713)</f>
        <v>39257</v>
      </c>
      <c r="T652" s="235">
        <f t="shared" si="140"/>
        <v>1.6999999999970896</v>
      </c>
      <c r="U652" s="236">
        <f>SUM('прил3 '!W713)</f>
        <v>39258.699999999997</v>
      </c>
      <c r="V652" s="235">
        <f t="shared" si="139"/>
        <v>-12</v>
      </c>
      <c r="W652" s="236">
        <f>SUM('прил3 '!Y713)</f>
        <v>39246.699999999997</v>
      </c>
      <c r="X652" s="235" t="e">
        <f>SUM(#REF!-W652)</f>
        <v>#REF!</v>
      </c>
      <c r="Y652" s="236">
        <f>SUM('прил3 '!AA713)</f>
        <v>38876.699999999997</v>
      </c>
      <c r="Z652" s="235">
        <f t="shared" si="136"/>
        <v>-34710</v>
      </c>
      <c r="AA652" s="236">
        <f>SUM('прил3 '!AC713)</f>
        <v>4166.7</v>
      </c>
      <c r="AB652" s="236">
        <f>SUM('прил3 '!AD713)</f>
        <v>0</v>
      </c>
      <c r="AC652" s="200">
        <f>SUM('прил3 '!AE713)</f>
        <v>3961.5</v>
      </c>
      <c r="AD652" s="351">
        <f>SUM('прил3 '!AF713)</f>
        <v>3481.3</v>
      </c>
      <c r="AE652" s="349">
        <f t="shared" si="135"/>
        <v>87.87832891581472</v>
      </c>
    </row>
    <row r="653" spans="1:31">
      <c r="A653" s="8" t="s">
        <v>33</v>
      </c>
      <c r="B653" s="258"/>
      <c r="C653" s="72"/>
      <c r="D653" s="72" t="s">
        <v>34</v>
      </c>
      <c r="E653" s="257"/>
      <c r="F653" s="257"/>
      <c r="G653" s="200"/>
      <c r="H653" s="36"/>
      <c r="I653" s="200"/>
      <c r="J653" s="36"/>
      <c r="K653" s="200"/>
      <c r="L653" s="36"/>
      <c r="M653" s="236"/>
      <c r="N653" s="235"/>
      <c r="O653" s="236"/>
      <c r="P653" s="236"/>
      <c r="Q653" s="236"/>
      <c r="R653" s="235"/>
      <c r="S653" s="236"/>
      <c r="T653" s="235"/>
      <c r="U653" s="236"/>
      <c r="V653" s="235"/>
      <c r="W653" s="236"/>
      <c r="X653" s="235"/>
      <c r="Y653" s="236"/>
      <c r="Z653" s="235"/>
      <c r="AA653" s="236"/>
      <c r="AB653" s="236"/>
      <c r="AC653" s="200">
        <f>AC654</f>
        <v>20</v>
      </c>
      <c r="AD653" s="351">
        <f>AD654</f>
        <v>20</v>
      </c>
      <c r="AE653" s="349">
        <f t="shared" si="135"/>
        <v>100</v>
      </c>
    </row>
    <row r="654" spans="1:31">
      <c r="A654" s="39" t="s">
        <v>35</v>
      </c>
      <c r="B654" s="258"/>
      <c r="C654" s="72"/>
      <c r="D654" s="72" t="s">
        <v>36</v>
      </c>
      <c r="E654" s="257"/>
      <c r="F654" s="257"/>
      <c r="G654" s="200"/>
      <c r="H654" s="36"/>
      <c r="I654" s="200"/>
      <c r="J654" s="36"/>
      <c r="K654" s="200"/>
      <c r="L654" s="36"/>
      <c r="M654" s="236"/>
      <c r="N654" s="235"/>
      <c r="O654" s="236"/>
      <c r="P654" s="236"/>
      <c r="Q654" s="236"/>
      <c r="R654" s="235"/>
      <c r="S654" s="236"/>
      <c r="T654" s="235"/>
      <c r="U654" s="236"/>
      <c r="V654" s="235"/>
      <c r="W654" s="236"/>
      <c r="X654" s="235"/>
      <c r="Y654" s="236"/>
      <c r="Z654" s="235"/>
      <c r="AA654" s="236"/>
      <c r="AB654" s="236"/>
      <c r="AC654" s="200">
        <f>SUM('прил3 '!AE715)</f>
        <v>20</v>
      </c>
      <c r="AD654" s="351">
        <f>SUM('прил3 '!AF715)</f>
        <v>20</v>
      </c>
      <c r="AE654" s="349">
        <f t="shared" ref="AE654:AE717" si="148">AD654/AC654*100</f>
        <v>100</v>
      </c>
    </row>
    <row r="655" spans="1:31" ht="25.5">
      <c r="A655" s="56" t="s">
        <v>51</v>
      </c>
      <c r="B655" s="258"/>
      <c r="C655" s="72"/>
      <c r="D655" s="72" t="s">
        <v>50</v>
      </c>
      <c r="E655" s="257"/>
      <c r="F655" s="257"/>
      <c r="G655" s="37">
        <f>G656</f>
        <v>0</v>
      </c>
      <c r="H655" s="36">
        <f t="shared" si="147"/>
        <v>0</v>
      </c>
      <c r="I655" s="37">
        <f>I656</f>
        <v>0</v>
      </c>
      <c r="J655" s="36">
        <f t="shared" si="134"/>
        <v>520</v>
      </c>
      <c r="K655" s="37">
        <f>K656</f>
        <v>520</v>
      </c>
      <c r="L655" s="36">
        <f t="shared" si="144"/>
        <v>0</v>
      </c>
      <c r="M655" s="236">
        <f>M656</f>
        <v>520</v>
      </c>
      <c r="N655" s="235">
        <f t="shared" si="143"/>
        <v>0</v>
      </c>
      <c r="O655" s="236">
        <f>O656</f>
        <v>520</v>
      </c>
      <c r="P655" s="236">
        <f>P656</f>
        <v>0</v>
      </c>
      <c r="Q655" s="236">
        <f>Q656</f>
        <v>520</v>
      </c>
      <c r="R655" s="235" t="e">
        <f>SUM(#REF!-Q655)</f>
        <v>#REF!</v>
      </c>
      <c r="S655" s="236">
        <f>S656</f>
        <v>940</v>
      </c>
      <c r="T655" s="235">
        <f t="shared" si="140"/>
        <v>0</v>
      </c>
      <c r="U655" s="236">
        <f>U656</f>
        <v>940</v>
      </c>
      <c r="V655" s="235">
        <f t="shared" si="139"/>
        <v>0</v>
      </c>
      <c r="W655" s="236">
        <f>W656</f>
        <v>940</v>
      </c>
      <c r="X655" s="235" t="e">
        <f>SUM(#REF!-W655)</f>
        <v>#REF!</v>
      </c>
      <c r="Y655" s="236">
        <f>Y656</f>
        <v>1290</v>
      </c>
      <c r="Z655" s="235">
        <f t="shared" si="136"/>
        <v>0</v>
      </c>
      <c r="AA655" s="236">
        <f>AA656</f>
        <v>1290</v>
      </c>
      <c r="AB655" s="236">
        <f>AB656</f>
        <v>0</v>
      </c>
      <c r="AC655" s="200">
        <f>AC656</f>
        <v>1290</v>
      </c>
      <c r="AD655" s="351">
        <f>AD656</f>
        <v>1137</v>
      </c>
      <c r="AE655" s="349">
        <f t="shared" si="148"/>
        <v>88.139534883720927</v>
      </c>
    </row>
    <row r="656" spans="1:31">
      <c r="A656" s="32" t="s">
        <v>35</v>
      </c>
      <c r="B656" s="258"/>
      <c r="C656" s="72"/>
      <c r="D656" s="72" t="s">
        <v>52</v>
      </c>
      <c r="E656" s="257"/>
      <c r="F656" s="257"/>
      <c r="G656" s="37">
        <v>0</v>
      </c>
      <c r="H656" s="36">
        <f t="shared" si="147"/>
        <v>0</v>
      </c>
      <c r="I656" s="37">
        <v>0</v>
      </c>
      <c r="J656" s="36">
        <f t="shared" si="134"/>
        <v>520</v>
      </c>
      <c r="K656" s="37">
        <f>SUM('прил3 '!M717)</f>
        <v>520</v>
      </c>
      <c r="L656" s="36">
        <f t="shared" si="144"/>
        <v>0</v>
      </c>
      <c r="M656" s="236">
        <f>SUM('прил3 '!O717)</f>
        <v>520</v>
      </c>
      <c r="N656" s="235">
        <f t="shared" si="143"/>
        <v>0</v>
      </c>
      <c r="O656" s="236">
        <f>SUM('прил3 '!Q717)</f>
        <v>520</v>
      </c>
      <c r="P656" s="236">
        <f>SUM('прил3 '!R717)</f>
        <v>0</v>
      </c>
      <c r="Q656" s="236">
        <f>SUM('прил3 '!S717)</f>
        <v>520</v>
      </c>
      <c r="R656" s="235" t="e">
        <f>SUM(#REF!-Q656)</f>
        <v>#REF!</v>
      </c>
      <c r="S656" s="236">
        <f>SUM('прил3 '!U717)</f>
        <v>940</v>
      </c>
      <c r="T656" s="235">
        <f t="shared" si="140"/>
        <v>0</v>
      </c>
      <c r="U656" s="236">
        <f>SUM('прил3 '!W717)</f>
        <v>940</v>
      </c>
      <c r="V656" s="235">
        <f t="shared" si="139"/>
        <v>0</v>
      </c>
      <c r="W656" s="236">
        <f>SUM('прил3 '!Y717)</f>
        <v>940</v>
      </c>
      <c r="X656" s="235" t="e">
        <f>SUM(#REF!-W656)</f>
        <v>#REF!</v>
      </c>
      <c r="Y656" s="236">
        <f>SUM('прил3 '!AA717)</f>
        <v>1290</v>
      </c>
      <c r="Z656" s="235">
        <f t="shared" si="136"/>
        <v>0</v>
      </c>
      <c r="AA656" s="236">
        <f>SUM('прил3 '!AC717)</f>
        <v>1290</v>
      </c>
      <c r="AB656" s="236">
        <f>SUM('прил3 '!AD717)</f>
        <v>0</v>
      </c>
      <c r="AC656" s="200">
        <f>SUM('прил3 '!AE717)</f>
        <v>1290</v>
      </c>
      <c r="AD656" s="351">
        <f>SUM('прил3 '!AF717)</f>
        <v>1137</v>
      </c>
      <c r="AE656" s="349">
        <f t="shared" si="148"/>
        <v>88.139534883720927</v>
      </c>
    </row>
    <row r="657" spans="1:31">
      <c r="A657" s="49" t="s">
        <v>354</v>
      </c>
      <c r="B657" s="258"/>
      <c r="C657" s="72"/>
      <c r="D657" s="72" t="s">
        <v>355</v>
      </c>
      <c r="E657" s="257"/>
      <c r="F657" s="257"/>
      <c r="G657" s="200">
        <f>G659</f>
        <v>30</v>
      </c>
      <c r="H657" s="36">
        <f t="shared" si="147"/>
        <v>0</v>
      </c>
      <c r="I657" s="200">
        <f>I659</f>
        <v>30</v>
      </c>
      <c r="J657" s="36">
        <f t="shared" ref="J657:J733" si="149">SUM(K657-I657)</f>
        <v>-4</v>
      </c>
      <c r="K657" s="200">
        <f>K659</f>
        <v>26</v>
      </c>
      <c r="L657" s="36">
        <f t="shared" si="144"/>
        <v>0</v>
      </c>
      <c r="M657" s="236">
        <f>M659</f>
        <v>26</v>
      </c>
      <c r="N657" s="235">
        <f t="shared" si="143"/>
        <v>0</v>
      </c>
      <c r="O657" s="236">
        <f>O659</f>
        <v>26</v>
      </c>
      <c r="P657" s="236">
        <f>P659</f>
        <v>0</v>
      </c>
      <c r="Q657" s="236">
        <f>Q659</f>
        <v>26</v>
      </c>
      <c r="R657" s="235" t="e">
        <f>SUM(#REF!-Q657)</f>
        <v>#REF!</v>
      </c>
      <c r="S657" s="236">
        <f>S659+S658</f>
        <v>51.2</v>
      </c>
      <c r="T657" s="235">
        <f t="shared" si="140"/>
        <v>0</v>
      </c>
      <c r="U657" s="236">
        <f>U659+U658</f>
        <v>51.2</v>
      </c>
      <c r="V657" s="235">
        <f t="shared" si="139"/>
        <v>0</v>
      </c>
      <c r="W657" s="236">
        <f>W659+W658</f>
        <v>51.2</v>
      </c>
      <c r="X657" s="235" t="e">
        <f>SUM(#REF!-W657)</f>
        <v>#REF!</v>
      </c>
      <c r="Y657" s="236">
        <f>Y659+Y658</f>
        <v>71.2</v>
      </c>
      <c r="Z657" s="235">
        <f t="shared" si="136"/>
        <v>0</v>
      </c>
      <c r="AA657" s="236">
        <f>AA659+AA658</f>
        <v>71.2</v>
      </c>
      <c r="AB657" s="236">
        <f>AB659+AB658</f>
        <v>0</v>
      </c>
      <c r="AC657" s="200">
        <f>AC659+AC658</f>
        <v>117.3</v>
      </c>
      <c r="AD657" s="351">
        <f>AD659+AD658</f>
        <v>117.3</v>
      </c>
      <c r="AE657" s="349">
        <f t="shared" si="148"/>
        <v>100</v>
      </c>
    </row>
    <row r="658" spans="1:31">
      <c r="A658" s="56" t="s">
        <v>503</v>
      </c>
      <c r="B658" s="258"/>
      <c r="C658" s="72"/>
      <c r="D658" s="72" t="s">
        <v>60</v>
      </c>
      <c r="E658" s="257"/>
      <c r="F658" s="257"/>
      <c r="G658" s="200"/>
      <c r="H658" s="36"/>
      <c r="I658" s="200"/>
      <c r="J658" s="36"/>
      <c r="K658" s="200"/>
      <c r="L658" s="36"/>
      <c r="M658" s="236"/>
      <c r="N658" s="235"/>
      <c r="O658" s="236"/>
      <c r="P658" s="236"/>
      <c r="Q658" s="236"/>
      <c r="R658" s="235"/>
      <c r="S658" s="236">
        <f>SUM('прил3 '!U719)</f>
        <v>1.2</v>
      </c>
      <c r="T658" s="235">
        <f t="shared" si="140"/>
        <v>0</v>
      </c>
      <c r="U658" s="236">
        <f>SUM('прил3 '!W719)</f>
        <v>1.2</v>
      </c>
      <c r="V658" s="235">
        <f t="shared" si="139"/>
        <v>0</v>
      </c>
      <c r="W658" s="236">
        <f>SUM('прил3 '!Y719)</f>
        <v>1.2</v>
      </c>
      <c r="X658" s="235" t="e">
        <f>SUM(#REF!-W658)</f>
        <v>#REF!</v>
      </c>
      <c r="Y658" s="236">
        <f>SUM('прил3 '!AA719)</f>
        <v>1.2</v>
      </c>
      <c r="Z658" s="235">
        <f t="shared" si="136"/>
        <v>0</v>
      </c>
      <c r="AA658" s="236">
        <f>SUM('прил3 '!AC719)</f>
        <v>1.2</v>
      </c>
      <c r="AB658" s="236">
        <f>SUM('прил3 '!AD719)</f>
        <v>0</v>
      </c>
      <c r="AC658" s="200">
        <f>SUM('прил3 '!AE719)</f>
        <v>0</v>
      </c>
      <c r="AD658" s="351">
        <f>SUM('прил3 '!AF719)</f>
        <v>0</v>
      </c>
      <c r="AE658" s="349"/>
    </row>
    <row r="659" spans="1:31" ht="12" customHeight="1">
      <c r="A659" s="32" t="s">
        <v>356</v>
      </c>
      <c r="B659" s="258"/>
      <c r="C659" s="72"/>
      <c r="D659" s="72" t="s">
        <v>0</v>
      </c>
      <c r="E659" s="257"/>
      <c r="F659" s="257"/>
      <c r="G659" s="200">
        <f>SUM('прил3 '!I720)</f>
        <v>30</v>
      </c>
      <c r="H659" s="36">
        <f t="shared" si="147"/>
        <v>0</v>
      </c>
      <c r="I659" s="200">
        <f>SUM('прил3 '!K720)</f>
        <v>30</v>
      </c>
      <c r="J659" s="36">
        <f t="shared" si="149"/>
        <v>-4</v>
      </c>
      <c r="K659" s="200">
        <f>SUM('прил3 '!M720)</f>
        <v>26</v>
      </c>
      <c r="L659" s="36">
        <f t="shared" si="144"/>
        <v>0</v>
      </c>
      <c r="M659" s="236">
        <f>SUM('прил3 '!O720)</f>
        <v>26</v>
      </c>
      <c r="N659" s="235">
        <f t="shared" si="143"/>
        <v>0</v>
      </c>
      <c r="O659" s="236">
        <f>SUM('прил3 '!Q720)</f>
        <v>26</v>
      </c>
      <c r="P659" s="236">
        <f>SUM('прил3 '!R720)</f>
        <v>0</v>
      </c>
      <c r="Q659" s="236">
        <f>SUM('прил3 '!S720)</f>
        <v>26</v>
      </c>
      <c r="R659" s="235" t="e">
        <f>SUM(#REF!-Q659)</f>
        <v>#REF!</v>
      </c>
      <c r="S659" s="236">
        <f>SUM('прил3 '!U720)</f>
        <v>50</v>
      </c>
      <c r="T659" s="235">
        <f t="shared" si="140"/>
        <v>0</v>
      </c>
      <c r="U659" s="236">
        <f>SUM('прил3 '!W720)</f>
        <v>50</v>
      </c>
      <c r="V659" s="235">
        <f t="shared" si="139"/>
        <v>0</v>
      </c>
      <c r="W659" s="236">
        <f>SUM('прил3 '!Y720)</f>
        <v>50</v>
      </c>
      <c r="X659" s="235" t="e">
        <f>SUM(#REF!-W659)</f>
        <v>#REF!</v>
      </c>
      <c r="Y659" s="236">
        <f>SUM('прил3 '!AA720)</f>
        <v>70</v>
      </c>
      <c r="Z659" s="235">
        <f t="shared" si="136"/>
        <v>0</v>
      </c>
      <c r="AA659" s="236">
        <f>SUM('прил3 '!AC720)</f>
        <v>70</v>
      </c>
      <c r="AB659" s="236">
        <f>SUM('прил3 '!AD720)</f>
        <v>0</v>
      </c>
      <c r="AC659" s="200">
        <f>SUM('прил3 '!AE720)</f>
        <v>117.3</v>
      </c>
      <c r="AD659" s="351">
        <f>SUM('прил3 '!AF720)</f>
        <v>117.3</v>
      </c>
      <c r="AE659" s="349">
        <f t="shared" si="148"/>
        <v>100</v>
      </c>
    </row>
    <row r="660" spans="1:31" ht="0.75" customHeight="1">
      <c r="A660" s="51" t="s">
        <v>552</v>
      </c>
      <c r="B660" s="258"/>
      <c r="C660" s="246" t="s">
        <v>502</v>
      </c>
      <c r="D660" s="72"/>
      <c r="E660" s="74"/>
      <c r="F660" s="74"/>
      <c r="G660" s="200">
        <f>G661+G665+G663</f>
        <v>1130</v>
      </c>
      <c r="H660" s="36">
        <f t="shared" si="147"/>
        <v>0</v>
      </c>
      <c r="I660" s="200">
        <f>I661+I665+I663</f>
        <v>1130</v>
      </c>
      <c r="J660" s="36">
        <f t="shared" si="149"/>
        <v>4</v>
      </c>
      <c r="K660" s="200">
        <f>K661+K665+K663</f>
        <v>1134</v>
      </c>
      <c r="L660" s="36">
        <f t="shared" si="144"/>
        <v>0</v>
      </c>
      <c r="M660" s="236">
        <f>M661+M665+M663</f>
        <v>1134</v>
      </c>
      <c r="N660" s="235">
        <f t="shared" si="143"/>
        <v>10</v>
      </c>
      <c r="O660" s="236">
        <f>O661+O665+O663</f>
        <v>1144</v>
      </c>
      <c r="P660" s="236">
        <f>P661+P665+P663</f>
        <v>0</v>
      </c>
      <c r="Q660" s="236">
        <f>Q661+Q665+Q663</f>
        <v>1144</v>
      </c>
      <c r="R660" s="235" t="e">
        <f>SUM(#REF!-Q660)</f>
        <v>#REF!</v>
      </c>
      <c r="S660" s="236">
        <f>S661+S665+S663</f>
        <v>0</v>
      </c>
      <c r="T660" s="235">
        <f t="shared" si="140"/>
        <v>0</v>
      </c>
      <c r="U660" s="236">
        <f>U661+U665+U663</f>
        <v>0</v>
      </c>
      <c r="V660" s="235">
        <f t="shared" si="139"/>
        <v>0</v>
      </c>
      <c r="W660" s="236">
        <f>W661+W665+W663</f>
        <v>0</v>
      </c>
      <c r="X660" s="235" t="e">
        <f>SUM(#REF!-W660)</f>
        <v>#REF!</v>
      </c>
      <c r="Y660" s="236">
        <f>Y661+Y665+Y663</f>
        <v>0</v>
      </c>
      <c r="Z660" s="235">
        <f t="shared" si="136"/>
        <v>0</v>
      </c>
      <c r="AA660" s="236">
        <f>AA661+AA665+AA663</f>
        <v>0</v>
      </c>
      <c r="AB660" s="236">
        <f>AB661+AB665+AB663</f>
        <v>0</v>
      </c>
      <c r="AC660" s="200">
        <f>AC661+AC665+AC663</f>
        <v>0</v>
      </c>
      <c r="AD660" s="351">
        <f>AD661+AD665+AD663</f>
        <v>0</v>
      </c>
      <c r="AE660" s="349"/>
    </row>
    <row r="661" spans="1:31" ht="0.75" customHeight="1">
      <c r="A661" s="43" t="s">
        <v>352</v>
      </c>
      <c r="B661" s="258"/>
      <c r="C661" s="72"/>
      <c r="D661" s="72" t="s">
        <v>335</v>
      </c>
      <c r="E661" s="74"/>
      <c r="F661" s="74"/>
      <c r="G661" s="200">
        <f>G662</f>
        <v>1110</v>
      </c>
      <c r="H661" s="36">
        <f t="shared" si="147"/>
        <v>0</v>
      </c>
      <c r="I661" s="200">
        <f>I662</f>
        <v>1110</v>
      </c>
      <c r="J661" s="36">
        <f t="shared" si="149"/>
        <v>0</v>
      </c>
      <c r="K661" s="200">
        <f>K662</f>
        <v>1110</v>
      </c>
      <c r="L661" s="36">
        <f t="shared" si="144"/>
        <v>0</v>
      </c>
      <c r="M661" s="236">
        <f>M662</f>
        <v>1110</v>
      </c>
      <c r="N661" s="235">
        <f t="shared" si="143"/>
        <v>0</v>
      </c>
      <c r="O661" s="236">
        <f>O662</f>
        <v>1110</v>
      </c>
      <c r="P661" s="236">
        <f>P662</f>
        <v>0</v>
      </c>
      <c r="Q661" s="236">
        <f>Q662</f>
        <v>1110</v>
      </c>
      <c r="R661" s="235" t="e">
        <f>SUM(#REF!-Q661)</f>
        <v>#REF!</v>
      </c>
      <c r="S661" s="236">
        <f>S662</f>
        <v>0</v>
      </c>
      <c r="T661" s="235">
        <f t="shared" si="140"/>
        <v>0</v>
      </c>
      <c r="U661" s="236">
        <f>U662</f>
        <v>0</v>
      </c>
      <c r="V661" s="235">
        <f t="shared" si="139"/>
        <v>0</v>
      </c>
      <c r="W661" s="236">
        <f>W662</f>
        <v>0</v>
      </c>
      <c r="X661" s="235" t="e">
        <f>SUM(#REF!-W661)</f>
        <v>#REF!</v>
      </c>
      <c r="Y661" s="236">
        <f>Y662</f>
        <v>0</v>
      </c>
      <c r="Z661" s="235">
        <f t="shared" ref="Z661:Z730" si="150">SUM(AA661-Y661)</f>
        <v>0</v>
      </c>
      <c r="AA661" s="236">
        <f>AA662</f>
        <v>0</v>
      </c>
      <c r="AB661" s="236">
        <f>AB662</f>
        <v>0</v>
      </c>
      <c r="AC661" s="200">
        <f>AC662</f>
        <v>0</v>
      </c>
      <c r="AD661" s="351">
        <f>AD662</f>
        <v>0</v>
      </c>
      <c r="AE661" s="349"/>
    </row>
    <row r="662" spans="1:31" hidden="1">
      <c r="A662" s="46" t="s">
        <v>16</v>
      </c>
      <c r="B662" s="258"/>
      <c r="C662" s="72"/>
      <c r="D662" s="72" t="s">
        <v>17</v>
      </c>
      <c r="E662" s="74"/>
      <c r="F662" s="74"/>
      <c r="G662" s="200">
        <f>SUM('прил3 '!I726)</f>
        <v>1110</v>
      </c>
      <c r="H662" s="36">
        <f t="shared" si="147"/>
        <v>0</v>
      </c>
      <c r="I662" s="200">
        <f>SUM('прил3 '!K726)</f>
        <v>1110</v>
      </c>
      <c r="J662" s="36">
        <f t="shared" si="149"/>
        <v>0</v>
      </c>
      <c r="K662" s="200">
        <f>SUM('прил3 '!M726)</f>
        <v>1110</v>
      </c>
      <c r="L662" s="36">
        <f t="shared" si="144"/>
        <v>0</v>
      </c>
      <c r="M662" s="236">
        <f>SUM('прил3 '!O726)</f>
        <v>1110</v>
      </c>
      <c r="N662" s="235">
        <f t="shared" si="143"/>
        <v>0</v>
      </c>
      <c r="O662" s="236">
        <f>SUM('прил3 '!Q726)</f>
        <v>1110</v>
      </c>
      <c r="P662" s="236">
        <f>SUM('прил3 '!R726)</f>
        <v>0</v>
      </c>
      <c r="Q662" s="236">
        <f>SUM('прил3 '!S726)</f>
        <v>1110</v>
      </c>
      <c r="R662" s="235" t="e">
        <f>SUM(#REF!-Q662)</f>
        <v>#REF!</v>
      </c>
      <c r="S662" s="236">
        <f>SUM('прил3 '!U726)</f>
        <v>0</v>
      </c>
      <c r="T662" s="235">
        <f t="shared" si="140"/>
        <v>0</v>
      </c>
      <c r="U662" s="236">
        <f>SUM('прил3 '!W726)</f>
        <v>0</v>
      </c>
      <c r="V662" s="235">
        <f t="shared" si="139"/>
        <v>0</v>
      </c>
      <c r="W662" s="236">
        <f>SUM('прил3 '!Y726)</f>
        <v>0</v>
      </c>
      <c r="X662" s="235" t="e">
        <f>SUM(#REF!-W662)</f>
        <v>#REF!</v>
      </c>
      <c r="Y662" s="236">
        <f>SUM('прил3 '!AA726)</f>
        <v>0</v>
      </c>
      <c r="Z662" s="235">
        <f t="shared" si="150"/>
        <v>0</v>
      </c>
      <c r="AA662" s="236">
        <f>SUM('прил3 '!AC726)</f>
        <v>0</v>
      </c>
      <c r="AB662" s="236">
        <f>SUM('прил3 '!AD726)</f>
        <v>0</v>
      </c>
      <c r="AC662" s="200">
        <f>SUM('прил3 '!AE726)</f>
        <v>0</v>
      </c>
      <c r="AD662" s="351">
        <f>SUM('прил3 '!AF726)</f>
        <v>0</v>
      </c>
      <c r="AE662" s="349"/>
    </row>
    <row r="663" spans="1:31" ht="25.5" hidden="1">
      <c r="A663" s="49" t="s">
        <v>339</v>
      </c>
      <c r="B663" s="258"/>
      <c r="C663" s="72"/>
      <c r="D663" s="72" t="s">
        <v>340</v>
      </c>
      <c r="E663" s="74"/>
      <c r="F663" s="74"/>
      <c r="G663" s="37">
        <f>G664</f>
        <v>0</v>
      </c>
      <c r="H663" s="36">
        <f t="shared" si="147"/>
        <v>0</v>
      </c>
      <c r="I663" s="37">
        <f>I664</f>
        <v>0</v>
      </c>
      <c r="J663" s="36">
        <f t="shared" si="149"/>
        <v>0</v>
      </c>
      <c r="K663" s="37">
        <f>K664</f>
        <v>0</v>
      </c>
      <c r="L663" s="36">
        <f t="shared" si="144"/>
        <v>0</v>
      </c>
      <c r="M663" s="236">
        <f>M664</f>
        <v>0</v>
      </c>
      <c r="N663" s="235">
        <f t="shared" si="143"/>
        <v>10</v>
      </c>
      <c r="O663" s="236">
        <f>O664</f>
        <v>10</v>
      </c>
      <c r="P663" s="236">
        <f>P664</f>
        <v>0</v>
      </c>
      <c r="Q663" s="236">
        <f>Q664</f>
        <v>10</v>
      </c>
      <c r="R663" s="235" t="e">
        <f>SUM(#REF!-Q663)</f>
        <v>#REF!</v>
      </c>
      <c r="S663" s="236">
        <f>S664</f>
        <v>0</v>
      </c>
      <c r="T663" s="235">
        <f t="shared" si="140"/>
        <v>0</v>
      </c>
      <c r="U663" s="236">
        <f>U664</f>
        <v>0</v>
      </c>
      <c r="V663" s="235">
        <f t="shared" si="139"/>
        <v>0</v>
      </c>
      <c r="W663" s="236">
        <f>W664</f>
        <v>0</v>
      </c>
      <c r="X663" s="235" t="e">
        <f>SUM(#REF!-W663)</f>
        <v>#REF!</v>
      </c>
      <c r="Y663" s="236">
        <f>Y664</f>
        <v>0</v>
      </c>
      <c r="Z663" s="235">
        <f t="shared" si="150"/>
        <v>0</v>
      </c>
      <c r="AA663" s="236">
        <f>AA664</f>
        <v>0</v>
      </c>
      <c r="AB663" s="236">
        <f>AB664</f>
        <v>0</v>
      </c>
      <c r="AC663" s="200">
        <f>AC664</f>
        <v>0</v>
      </c>
      <c r="AD663" s="351">
        <f>AD664</f>
        <v>0</v>
      </c>
      <c r="AE663" s="349"/>
    </row>
    <row r="664" spans="1:31" ht="25.5" hidden="1">
      <c r="A664" s="32" t="s">
        <v>341</v>
      </c>
      <c r="B664" s="258"/>
      <c r="C664" s="72"/>
      <c r="D664" s="72" t="s">
        <v>342</v>
      </c>
      <c r="E664" s="74"/>
      <c r="F664" s="74"/>
      <c r="G664" s="37">
        <v>0</v>
      </c>
      <c r="H664" s="36">
        <f t="shared" si="147"/>
        <v>0</v>
      </c>
      <c r="I664" s="37">
        <v>0</v>
      </c>
      <c r="J664" s="36">
        <f t="shared" si="149"/>
        <v>0</v>
      </c>
      <c r="K664" s="37">
        <v>0</v>
      </c>
      <c r="L664" s="36">
        <f t="shared" si="144"/>
        <v>0</v>
      </c>
      <c r="M664" s="236">
        <v>0</v>
      </c>
      <c r="N664" s="235">
        <f t="shared" si="143"/>
        <v>10</v>
      </c>
      <c r="O664" s="236">
        <f>SUM('прил3 '!Q728)</f>
        <v>10</v>
      </c>
      <c r="P664" s="236">
        <f>SUM('прил3 '!R728)</f>
        <v>0</v>
      </c>
      <c r="Q664" s="236">
        <f>SUM('прил3 '!S728)</f>
        <v>10</v>
      </c>
      <c r="R664" s="235" t="e">
        <f>SUM(#REF!-Q664)</f>
        <v>#REF!</v>
      </c>
      <c r="S664" s="236">
        <f>SUM('прил3 '!U728)</f>
        <v>0</v>
      </c>
      <c r="T664" s="235">
        <f t="shared" si="140"/>
        <v>0</v>
      </c>
      <c r="U664" s="236">
        <f>SUM('прил3 '!W728)</f>
        <v>0</v>
      </c>
      <c r="V664" s="235">
        <f t="shared" si="139"/>
        <v>0</v>
      </c>
      <c r="W664" s="236">
        <f>SUM('прил3 '!Y728)</f>
        <v>0</v>
      </c>
      <c r="X664" s="235" t="e">
        <f>SUM(#REF!-W664)</f>
        <v>#REF!</v>
      </c>
      <c r="Y664" s="236">
        <f>SUM('прил3 '!AA728)</f>
        <v>0</v>
      </c>
      <c r="Z664" s="235">
        <f t="shared" si="150"/>
        <v>0</v>
      </c>
      <c r="AA664" s="236">
        <f>SUM('прил3 '!AC728)</f>
        <v>0</v>
      </c>
      <c r="AB664" s="236">
        <f>SUM('прил3 '!AD728)</f>
        <v>0</v>
      </c>
      <c r="AC664" s="200">
        <f>SUM('прил3 '!AE728)</f>
        <v>0</v>
      </c>
      <c r="AD664" s="351">
        <f>SUM('прил3 '!AF728)</f>
        <v>0</v>
      </c>
      <c r="AE664" s="349"/>
    </row>
    <row r="665" spans="1:31" hidden="1">
      <c r="A665" s="49" t="s">
        <v>354</v>
      </c>
      <c r="B665" s="258"/>
      <c r="C665" s="72"/>
      <c r="D665" s="72" t="s">
        <v>355</v>
      </c>
      <c r="E665" s="74"/>
      <c r="F665" s="74"/>
      <c r="G665" s="200">
        <f>G667+G666</f>
        <v>20</v>
      </c>
      <c r="H665" s="36">
        <f t="shared" si="147"/>
        <v>0</v>
      </c>
      <c r="I665" s="200">
        <f>I667+I666</f>
        <v>20</v>
      </c>
      <c r="J665" s="36">
        <f t="shared" si="149"/>
        <v>4</v>
      </c>
      <c r="K665" s="200">
        <f>K667+K666</f>
        <v>24</v>
      </c>
      <c r="L665" s="36">
        <f t="shared" si="144"/>
        <v>0</v>
      </c>
      <c r="M665" s="236">
        <f>M667+M666</f>
        <v>24</v>
      </c>
      <c r="N665" s="235">
        <f t="shared" si="143"/>
        <v>0</v>
      </c>
      <c r="O665" s="236">
        <f>O667+O666</f>
        <v>24</v>
      </c>
      <c r="P665" s="236">
        <f>P667+P666</f>
        <v>0</v>
      </c>
      <c r="Q665" s="236">
        <f>Q667+Q666</f>
        <v>24</v>
      </c>
      <c r="R665" s="235" t="e">
        <f>SUM(#REF!-Q665)</f>
        <v>#REF!</v>
      </c>
      <c r="S665" s="236">
        <f>S667+S666</f>
        <v>0</v>
      </c>
      <c r="T665" s="235">
        <f t="shared" si="140"/>
        <v>0</v>
      </c>
      <c r="U665" s="236">
        <f>U667+U666</f>
        <v>0</v>
      </c>
      <c r="V665" s="235">
        <f t="shared" si="139"/>
        <v>0</v>
      </c>
      <c r="W665" s="236">
        <f>W667+W666</f>
        <v>0</v>
      </c>
      <c r="X665" s="235" t="e">
        <f>SUM(#REF!-W665)</f>
        <v>#REF!</v>
      </c>
      <c r="Y665" s="236">
        <f>Y667+Y666</f>
        <v>0</v>
      </c>
      <c r="Z665" s="235">
        <f t="shared" si="150"/>
        <v>0</v>
      </c>
      <c r="AA665" s="236">
        <f>AA667+AA666</f>
        <v>0</v>
      </c>
      <c r="AB665" s="236">
        <f>AB667+AB666</f>
        <v>0</v>
      </c>
      <c r="AC665" s="200">
        <f>AC667+AC666</f>
        <v>0</v>
      </c>
      <c r="AD665" s="351">
        <f>AD667+AD666</f>
        <v>0</v>
      </c>
      <c r="AE665" s="349"/>
    </row>
    <row r="666" spans="1:31" hidden="1">
      <c r="A666" s="49" t="s">
        <v>104</v>
      </c>
      <c r="B666" s="258"/>
      <c r="C666" s="72"/>
      <c r="D666" s="72" t="s">
        <v>60</v>
      </c>
      <c r="E666" s="74"/>
      <c r="F666" s="74"/>
      <c r="G666" s="37">
        <v>0</v>
      </c>
      <c r="H666" s="36">
        <f t="shared" si="147"/>
        <v>0</v>
      </c>
      <c r="I666" s="37">
        <v>0</v>
      </c>
      <c r="J666" s="36">
        <f t="shared" si="149"/>
        <v>0</v>
      </c>
      <c r="K666" s="37">
        <v>0</v>
      </c>
      <c r="L666" s="36">
        <f t="shared" si="144"/>
        <v>0</v>
      </c>
      <c r="M666" s="236">
        <v>0</v>
      </c>
      <c r="N666" s="235">
        <f t="shared" si="143"/>
        <v>0</v>
      </c>
      <c r="O666" s="236">
        <v>0</v>
      </c>
      <c r="P666" s="236">
        <v>0</v>
      </c>
      <c r="Q666" s="236">
        <v>0</v>
      </c>
      <c r="R666" s="235" t="e">
        <f>SUM(#REF!-Q666)</f>
        <v>#REF!</v>
      </c>
      <c r="S666" s="236">
        <v>0</v>
      </c>
      <c r="T666" s="235">
        <f t="shared" si="140"/>
        <v>0</v>
      </c>
      <c r="U666" s="236">
        <v>0</v>
      </c>
      <c r="V666" s="235">
        <f t="shared" si="139"/>
        <v>0</v>
      </c>
      <c r="W666" s="236">
        <v>0</v>
      </c>
      <c r="X666" s="235" t="e">
        <f>SUM(#REF!-W666)</f>
        <v>#REF!</v>
      </c>
      <c r="Y666" s="236">
        <v>0</v>
      </c>
      <c r="Z666" s="235">
        <f t="shared" si="150"/>
        <v>0</v>
      </c>
      <c r="AA666" s="236">
        <v>0</v>
      </c>
      <c r="AB666" s="236">
        <v>0</v>
      </c>
      <c r="AC666" s="200">
        <v>0</v>
      </c>
      <c r="AD666" s="351">
        <v>0</v>
      </c>
      <c r="AE666" s="349"/>
    </row>
    <row r="667" spans="1:31" hidden="1">
      <c r="A667" s="32" t="s">
        <v>356</v>
      </c>
      <c r="B667" s="258"/>
      <c r="C667" s="72"/>
      <c r="D667" s="72" t="s">
        <v>0</v>
      </c>
      <c r="E667" s="74"/>
      <c r="F667" s="74"/>
      <c r="G667" s="200">
        <f>SUM('прил3 '!I731)</f>
        <v>20</v>
      </c>
      <c r="H667" s="36">
        <f t="shared" si="147"/>
        <v>0</v>
      </c>
      <c r="I667" s="200">
        <f>SUM('прил3 '!K731)</f>
        <v>20</v>
      </c>
      <c r="J667" s="36">
        <f t="shared" si="149"/>
        <v>4</v>
      </c>
      <c r="K667" s="200">
        <f>SUM('прил3 '!M731)</f>
        <v>24</v>
      </c>
      <c r="L667" s="36">
        <f t="shared" si="144"/>
        <v>0</v>
      </c>
      <c r="M667" s="236">
        <f>SUM('прил3 '!O731)</f>
        <v>24</v>
      </c>
      <c r="N667" s="235">
        <f t="shared" si="143"/>
        <v>0</v>
      </c>
      <c r="O667" s="236">
        <f>SUM('прил3 '!Q731)</f>
        <v>24</v>
      </c>
      <c r="P667" s="236">
        <f>SUM('прил3 '!R731)</f>
        <v>0</v>
      </c>
      <c r="Q667" s="236">
        <f>SUM('прил3 '!S731)</f>
        <v>24</v>
      </c>
      <c r="R667" s="235" t="e">
        <f>SUM(#REF!-Q667)</f>
        <v>#REF!</v>
      </c>
      <c r="S667" s="236">
        <f>SUM('прил3 '!U731)</f>
        <v>0</v>
      </c>
      <c r="T667" s="235">
        <f t="shared" si="140"/>
        <v>0</v>
      </c>
      <c r="U667" s="236">
        <f>SUM('прил3 '!W731)</f>
        <v>0</v>
      </c>
      <c r="V667" s="235">
        <f t="shared" si="139"/>
        <v>0</v>
      </c>
      <c r="W667" s="236">
        <f>SUM('прил3 '!Y731)</f>
        <v>0</v>
      </c>
      <c r="X667" s="235" t="e">
        <f>SUM(#REF!-W667)</f>
        <v>#REF!</v>
      </c>
      <c r="Y667" s="236">
        <f>SUM('прил3 '!AA731)</f>
        <v>0</v>
      </c>
      <c r="Z667" s="235">
        <f t="shared" si="150"/>
        <v>0</v>
      </c>
      <c r="AA667" s="236">
        <f>SUM('прил3 '!AC731)</f>
        <v>0</v>
      </c>
      <c r="AB667" s="236">
        <f>SUM('прил3 '!AD731)</f>
        <v>0</v>
      </c>
      <c r="AC667" s="200">
        <f>SUM('прил3 '!AE731)</f>
        <v>0</v>
      </c>
      <c r="AD667" s="351">
        <f>SUM('прил3 '!AF731)</f>
        <v>0</v>
      </c>
      <c r="AE667" s="349"/>
    </row>
    <row r="668" spans="1:31" ht="42" customHeight="1">
      <c r="A668" s="32" t="s">
        <v>863</v>
      </c>
      <c r="B668" s="258"/>
      <c r="C668" s="72" t="s">
        <v>500</v>
      </c>
      <c r="D668" s="72"/>
      <c r="E668" s="74"/>
      <c r="F668" s="74"/>
      <c r="G668" s="37">
        <f t="shared" ref="G668:AD669" si="151">G669</f>
        <v>0</v>
      </c>
      <c r="H668" s="36">
        <f t="shared" si="147"/>
        <v>1315.8</v>
      </c>
      <c r="I668" s="37">
        <f t="shared" si="151"/>
        <v>1315.8</v>
      </c>
      <c r="J668" s="36">
        <f t="shared" si="149"/>
        <v>0</v>
      </c>
      <c r="K668" s="37">
        <f t="shared" si="151"/>
        <v>1315.8</v>
      </c>
      <c r="L668" s="36">
        <f t="shared" si="144"/>
        <v>194.79999999999995</v>
      </c>
      <c r="M668" s="236">
        <f t="shared" si="151"/>
        <v>1510.6</v>
      </c>
      <c r="N668" s="235">
        <f t="shared" si="143"/>
        <v>0</v>
      </c>
      <c r="O668" s="236">
        <f t="shared" si="151"/>
        <v>1510.6</v>
      </c>
      <c r="P668" s="236">
        <f t="shared" si="151"/>
        <v>0</v>
      </c>
      <c r="Q668" s="236">
        <f t="shared" si="151"/>
        <v>1510.6</v>
      </c>
      <c r="R668" s="235" t="e">
        <f>SUM(#REF!-Q668)</f>
        <v>#REF!</v>
      </c>
      <c r="S668" s="236">
        <f t="shared" si="151"/>
        <v>1510.6</v>
      </c>
      <c r="T668" s="235">
        <f t="shared" si="140"/>
        <v>0</v>
      </c>
      <c r="U668" s="236">
        <f t="shared" si="151"/>
        <v>1510.6</v>
      </c>
      <c r="V668" s="235">
        <f t="shared" si="139"/>
        <v>0</v>
      </c>
      <c r="W668" s="236">
        <f t="shared" si="151"/>
        <v>1510.6</v>
      </c>
      <c r="X668" s="235" t="e">
        <f>SUM(#REF!-W668)</f>
        <v>#REF!</v>
      </c>
      <c r="Y668" s="236">
        <f t="shared" si="151"/>
        <v>1510.6</v>
      </c>
      <c r="Z668" s="235">
        <f t="shared" si="150"/>
        <v>0</v>
      </c>
      <c r="AA668" s="236">
        <f t="shared" si="151"/>
        <v>1510.6</v>
      </c>
      <c r="AB668" s="236">
        <f t="shared" si="151"/>
        <v>0</v>
      </c>
      <c r="AC668" s="200">
        <f t="shared" si="151"/>
        <v>1462.8</v>
      </c>
      <c r="AD668" s="351">
        <f t="shared" si="151"/>
        <v>1462.8</v>
      </c>
      <c r="AE668" s="349">
        <f t="shared" si="148"/>
        <v>100</v>
      </c>
    </row>
    <row r="669" spans="1:31" ht="25.5">
      <c r="A669" s="49" t="s">
        <v>339</v>
      </c>
      <c r="B669" s="258"/>
      <c r="C669" s="72"/>
      <c r="D669" s="72" t="s">
        <v>340</v>
      </c>
      <c r="E669" s="74"/>
      <c r="F669" s="74"/>
      <c r="G669" s="37">
        <f t="shared" si="151"/>
        <v>0</v>
      </c>
      <c r="H669" s="36">
        <f t="shared" si="147"/>
        <v>1315.8</v>
      </c>
      <c r="I669" s="37">
        <f t="shared" si="151"/>
        <v>1315.8</v>
      </c>
      <c r="J669" s="36">
        <f t="shared" si="149"/>
        <v>0</v>
      </c>
      <c r="K669" s="37">
        <f t="shared" si="151"/>
        <v>1315.8</v>
      </c>
      <c r="L669" s="36">
        <f t="shared" si="144"/>
        <v>194.79999999999995</v>
      </c>
      <c r="M669" s="236">
        <f t="shared" si="151"/>
        <v>1510.6</v>
      </c>
      <c r="N669" s="235">
        <f t="shared" si="143"/>
        <v>0</v>
      </c>
      <c r="O669" s="236">
        <f t="shared" si="151"/>
        <v>1510.6</v>
      </c>
      <c r="P669" s="236">
        <f t="shared" si="151"/>
        <v>0</v>
      </c>
      <c r="Q669" s="236">
        <f t="shared" si="151"/>
        <v>1510.6</v>
      </c>
      <c r="R669" s="235" t="e">
        <f>SUM(#REF!-Q669)</f>
        <v>#REF!</v>
      </c>
      <c r="S669" s="236">
        <f t="shared" si="151"/>
        <v>1510.6</v>
      </c>
      <c r="T669" s="235">
        <f t="shared" si="140"/>
        <v>0</v>
      </c>
      <c r="U669" s="236">
        <f t="shared" si="151"/>
        <v>1510.6</v>
      </c>
      <c r="V669" s="235">
        <f t="shared" si="139"/>
        <v>0</v>
      </c>
      <c r="W669" s="236">
        <f t="shared" si="151"/>
        <v>1510.6</v>
      </c>
      <c r="X669" s="235" t="e">
        <f>SUM(#REF!-W669)</f>
        <v>#REF!</v>
      </c>
      <c r="Y669" s="236">
        <f t="shared" si="151"/>
        <v>1510.6</v>
      </c>
      <c r="Z669" s="235">
        <f t="shared" si="150"/>
        <v>0</v>
      </c>
      <c r="AA669" s="236">
        <f t="shared" si="151"/>
        <v>1510.6</v>
      </c>
      <c r="AB669" s="236">
        <f t="shared" si="151"/>
        <v>0</v>
      </c>
      <c r="AC669" s="200">
        <f t="shared" si="151"/>
        <v>1462.8</v>
      </c>
      <c r="AD669" s="351">
        <f t="shared" si="151"/>
        <v>1462.8</v>
      </c>
      <c r="AE669" s="349">
        <f t="shared" si="148"/>
        <v>100</v>
      </c>
    </row>
    <row r="670" spans="1:31" ht="25.5">
      <c r="A670" s="32" t="s">
        <v>341</v>
      </c>
      <c r="B670" s="258"/>
      <c r="C670" s="72"/>
      <c r="D670" s="72" t="s">
        <v>342</v>
      </c>
      <c r="E670" s="74"/>
      <c r="F670" s="74"/>
      <c r="G670" s="37">
        <v>0</v>
      </c>
      <c r="H670" s="36">
        <f t="shared" si="147"/>
        <v>1315.8</v>
      </c>
      <c r="I670" s="37">
        <f>SUM('прил3 '!K723)</f>
        <v>1315.8</v>
      </c>
      <c r="J670" s="36">
        <f t="shared" si="149"/>
        <v>0</v>
      </c>
      <c r="K670" s="37">
        <f>SUM('прил3 '!M723)</f>
        <v>1315.8</v>
      </c>
      <c r="L670" s="36">
        <f t="shared" si="144"/>
        <v>194.79999999999995</v>
      </c>
      <c r="M670" s="236">
        <f>SUM('прил3 '!O723)</f>
        <v>1510.6</v>
      </c>
      <c r="N670" s="235">
        <f t="shared" si="143"/>
        <v>0</v>
      </c>
      <c r="O670" s="236">
        <f>SUM('прил3 '!Q723)</f>
        <v>1510.6</v>
      </c>
      <c r="P670" s="236">
        <f>SUM('прил3 '!R723)</f>
        <v>0</v>
      </c>
      <c r="Q670" s="236">
        <f>SUM('прил3 '!S723)</f>
        <v>1510.6</v>
      </c>
      <c r="R670" s="235" t="e">
        <f>SUM(#REF!-Q670)</f>
        <v>#REF!</v>
      </c>
      <c r="S670" s="236">
        <f>SUM('прил3 '!U723)</f>
        <v>1510.6</v>
      </c>
      <c r="T670" s="235">
        <f t="shared" si="140"/>
        <v>0</v>
      </c>
      <c r="U670" s="236">
        <f>SUM('прил3 '!W723)</f>
        <v>1510.6</v>
      </c>
      <c r="V670" s="235">
        <f t="shared" si="139"/>
        <v>0</v>
      </c>
      <c r="W670" s="236">
        <f>SUM('прил3 '!Y723)</f>
        <v>1510.6</v>
      </c>
      <c r="X670" s="235" t="e">
        <f>SUM(#REF!-W670)</f>
        <v>#REF!</v>
      </c>
      <c r="Y670" s="236">
        <f>SUM('прил3 '!AA723)</f>
        <v>1510.6</v>
      </c>
      <c r="Z670" s="235">
        <f t="shared" si="150"/>
        <v>0</v>
      </c>
      <c r="AA670" s="236">
        <f>SUM('прил3 '!AC723)</f>
        <v>1510.6</v>
      </c>
      <c r="AB670" s="236">
        <f>SUM('прил3 '!AD723)</f>
        <v>0</v>
      </c>
      <c r="AC670" s="200">
        <f>SUM('прил3 '!AE723)</f>
        <v>1462.8</v>
      </c>
      <c r="AD670" s="351">
        <f>SUM('прил3 '!AF723)</f>
        <v>1462.8</v>
      </c>
      <c r="AE670" s="349">
        <f t="shared" si="148"/>
        <v>100</v>
      </c>
    </row>
    <row r="671" spans="1:31" ht="25.5">
      <c r="A671" s="32" t="s">
        <v>504</v>
      </c>
      <c r="B671" s="258"/>
      <c r="C671" s="246" t="s">
        <v>505</v>
      </c>
      <c r="D671" s="72"/>
      <c r="E671" s="257"/>
      <c r="F671" s="257"/>
      <c r="G671" s="200">
        <f>G672+G681</f>
        <v>10177.5</v>
      </c>
      <c r="H671" s="36">
        <f t="shared" si="147"/>
        <v>0</v>
      </c>
      <c r="I671" s="200">
        <f>I672+I681</f>
        <v>10177.5</v>
      </c>
      <c r="J671" s="36">
        <f t="shared" si="149"/>
        <v>0</v>
      </c>
      <c r="K671" s="200">
        <f>K672+K681</f>
        <v>10177.5</v>
      </c>
      <c r="L671" s="36">
        <f t="shared" si="144"/>
        <v>5.2000000000007276</v>
      </c>
      <c r="M671" s="236">
        <f>M672+M681</f>
        <v>10182.700000000001</v>
      </c>
      <c r="N671" s="235">
        <f t="shared" si="143"/>
        <v>43</v>
      </c>
      <c r="O671" s="236">
        <f>O672+O681</f>
        <v>10225.700000000001</v>
      </c>
      <c r="P671" s="236">
        <f>P672+P681</f>
        <v>0</v>
      </c>
      <c r="Q671" s="236">
        <f>Q672+Q681</f>
        <v>10225.700000000001</v>
      </c>
      <c r="R671" s="235" t="e">
        <f>SUM(#REF!-Q671)</f>
        <v>#REF!</v>
      </c>
      <c r="S671" s="236">
        <f>S672+S681</f>
        <v>10256.700000000001</v>
      </c>
      <c r="T671" s="235">
        <f t="shared" si="140"/>
        <v>0</v>
      </c>
      <c r="U671" s="236">
        <f>U672+U681</f>
        <v>10256.700000000001</v>
      </c>
      <c r="V671" s="235">
        <f t="shared" si="139"/>
        <v>0</v>
      </c>
      <c r="W671" s="236">
        <f>W672+W681</f>
        <v>10256.700000000001</v>
      </c>
      <c r="X671" s="235" t="e">
        <f>SUM(#REF!-W671)</f>
        <v>#REF!</v>
      </c>
      <c r="Y671" s="236">
        <f>Y672+Y681+Y689</f>
        <v>10459.5</v>
      </c>
      <c r="Z671" s="235">
        <f t="shared" si="150"/>
        <v>0</v>
      </c>
      <c r="AA671" s="236">
        <f>AA672+AA681+AA689</f>
        <v>10459.5</v>
      </c>
      <c r="AB671" s="236">
        <f>AB672+AB681+AB689</f>
        <v>5</v>
      </c>
      <c r="AC671" s="200">
        <f>AC672+AC681+AC689+AC693</f>
        <v>10353.5</v>
      </c>
      <c r="AD671" s="351">
        <f>AD672+AD681+AD689+AD693</f>
        <v>8434</v>
      </c>
      <c r="AE671" s="349">
        <f t="shared" si="148"/>
        <v>81.460375718356119</v>
      </c>
    </row>
    <row r="672" spans="1:31" ht="25.5">
      <c r="A672" s="51" t="s">
        <v>506</v>
      </c>
      <c r="B672" s="258"/>
      <c r="C672" s="246" t="s">
        <v>507</v>
      </c>
      <c r="D672" s="72"/>
      <c r="E672" s="257"/>
      <c r="F672" s="257"/>
      <c r="G672" s="200">
        <f>G673+G675+G679+G677</f>
        <v>8612.5</v>
      </c>
      <c r="H672" s="36">
        <f t="shared" si="147"/>
        <v>0</v>
      </c>
      <c r="I672" s="200">
        <f>I673+I675+I679+I677</f>
        <v>8612.5</v>
      </c>
      <c r="J672" s="36">
        <f t="shared" si="149"/>
        <v>0</v>
      </c>
      <c r="K672" s="200">
        <f>K673+K675+K679+K677</f>
        <v>8612.5</v>
      </c>
      <c r="L672" s="36">
        <f t="shared" si="144"/>
        <v>-12</v>
      </c>
      <c r="M672" s="236">
        <f>M673+M675+M679+M677</f>
        <v>8600.5</v>
      </c>
      <c r="N672" s="235">
        <f t="shared" si="143"/>
        <v>27</v>
      </c>
      <c r="O672" s="236">
        <f>O673+O675+O679+O677</f>
        <v>8627.5</v>
      </c>
      <c r="P672" s="236">
        <f>P673+P675+P679+P677</f>
        <v>0</v>
      </c>
      <c r="Q672" s="236">
        <f>Q673+Q675+Q679+Q677</f>
        <v>8627.5</v>
      </c>
      <c r="R672" s="235" t="e">
        <f>SUM(#REF!-Q672)</f>
        <v>#REF!</v>
      </c>
      <c r="S672" s="236">
        <f>S673+S675+S679+S677</f>
        <v>10256.700000000001</v>
      </c>
      <c r="T672" s="235">
        <f t="shared" si="140"/>
        <v>0</v>
      </c>
      <c r="U672" s="236">
        <f>U673+U675+U679+U677</f>
        <v>10256.700000000001</v>
      </c>
      <c r="V672" s="235">
        <f t="shared" si="139"/>
        <v>0</v>
      </c>
      <c r="W672" s="236">
        <f>W673+W675+W679+W677</f>
        <v>10256.700000000001</v>
      </c>
      <c r="X672" s="235" t="e">
        <f>SUM(#REF!-W672)</f>
        <v>#REF!</v>
      </c>
      <c r="Y672" s="236">
        <f>Y673+Y675+Y679+Y677</f>
        <v>10348.700000000001</v>
      </c>
      <c r="Z672" s="235">
        <f t="shared" si="150"/>
        <v>0</v>
      </c>
      <c r="AA672" s="236">
        <f>AA673+AA675+AA679+AA677</f>
        <v>10348.700000000001</v>
      </c>
      <c r="AB672" s="236">
        <f>AB673+AB675+AB679+AB677</f>
        <v>5</v>
      </c>
      <c r="AC672" s="200">
        <f>AC673+AC675+AC679+AC677</f>
        <v>10199.700000000001</v>
      </c>
      <c r="AD672" s="351">
        <f>AD673+AD675+AD679+AD677</f>
        <v>8280.2000000000007</v>
      </c>
      <c r="AE672" s="349">
        <f t="shared" si="148"/>
        <v>81.180819043697355</v>
      </c>
    </row>
    <row r="673" spans="1:31" ht="51">
      <c r="A673" s="43" t="s">
        <v>352</v>
      </c>
      <c r="B673" s="258"/>
      <c r="C673" s="72"/>
      <c r="D673" s="72" t="s">
        <v>335</v>
      </c>
      <c r="E673" s="257"/>
      <c r="F673" s="257"/>
      <c r="G673" s="200">
        <f>G674</f>
        <v>8077</v>
      </c>
      <c r="H673" s="36">
        <f t="shared" si="147"/>
        <v>0</v>
      </c>
      <c r="I673" s="200">
        <f>I674</f>
        <v>8077</v>
      </c>
      <c r="J673" s="36">
        <f t="shared" si="149"/>
        <v>0</v>
      </c>
      <c r="K673" s="200">
        <f>K674</f>
        <v>8077</v>
      </c>
      <c r="L673" s="36">
        <f t="shared" si="144"/>
        <v>0</v>
      </c>
      <c r="M673" s="236">
        <f>M674</f>
        <v>8077</v>
      </c>
      <c r="N673" s="235">
        <f t="shared" si="143"/>
        <v>0</v>
      </c>
      <c r="O673" s="236">
        <f>O674</f>
        <v>8077</v>
      </c>
      <c r="P673" s="236">
        <f>P674</f>
        <v>0</v>
      </c>
      <c r="Q673" s="236">
        <f>Q674</f>
        <v>8077</v>
      </c>
      <c r="R673" s="235" t="e">
        <f>SUM(#REF!-Q673)</f>
        <v>#REF!</v>
      </c>
      <c r="S673" s="236">
        <f>S674</f>
        <v>9652</v>
      </c>
      <c r="T673" s="235">
        <f t="shared" si="140"/>
        <v>0</v>
      </c>
      <c r="U673" s="236">
        <f>U674</f>
        <v>9652</v>
      </c>
      <c r="V673" s="235">
        <f t="shared" si="139"/>
        <v>0</v>
      </c>
      <c r="W673" s="236">
        <f>W674</f>
        <v>9652</v>
      </c>
      <c r="X673" s="235" t="e">
        <f>SUM(#REF!-W673)</f>
        <v>#REF!</v>
      </c>
      <c r="Y673" s="236">
        <f>Y674</f>
        <v>9652</v>
      </c>
      <c r="Z673" s="235">
        <f t="shared" si="150"/>
        <v>0</v>
      </c>
      <c r="AA673" s="236">
        <f>AA674</f>
        <v>9652</v>
      </c>
      <c r="AB673" s="236">
        <f>AB674</f>
        <v>0</v>
      </c>
      <c r="AC673" s="200">
        <f>AC674</f>
        <v>9439</v>
      </c>
      <c r="AD673" s="351">
        <f>AD674</f>
        <v>7617.5</v>
      </c>
      <c r="AE673" s="349">
        <f t="shared" si="148"/>
        <v>80.702404915774977</v>
      </c>
    </row>
    <row r="674" spans="1:31">
      <c r="A674" s="46" t="s">
        <v>16</v>
      </c>
      <c r="B674" s="258"/>
      <c r="C674" s="72"/>
      <c r="D674" s="72" t="s">
        <v>17</v>
      </c>
      <c r="E674" s="257"/>
      <c r="F674" s="257"/>
      <c r="G674" s="200">
        <f>SUM('прил3 '!I735)</f>
        <v>8077</v>
      </c>
      <c r="H674" s="36">
        <f t="shared" si="147"/>
        <v>0</v>
      </c>
      <c r="I674" s="200">
        <f>SUM('прил3 '!K735)</f>
        <v>8077</v>
      </c>
      <c r="J674" s="36">
        <f t="shared" si="149"/>
        <v>0</v>
      </c>
      <c r="K674" s="200">
        <f>SUM('прил3 '!M735)</f>
        <v>8077</v>
      </c>
      <c r="L674" s="36">
        <f t="shared" si="144"/>
        <v>0</v>
      </c>
      <c r="M674" s="236">
        <f>SUM('прил3 '!O735)</f>
        <v>8077</v>
      </c>
      <c r="N674" s="235">
        <f t="shared" si="143"/>
        <v>0</v>
      </c>
      <c r="O674" s="236">
        <f>SUM('прил3 '!Q735)</f>
        <v>8077</v>
      </c>
      <c r="P674" s="236">
        <f>SUM('прил3 '!R735)</f>
        <v>0</v>
      </c>
      <c r="Q674" s="236">
        <f>SUM('прил3 '!S735)</f>
        <v>8077</v>
      </c>
      <c r="R674" s="235" t="e">
        <f>SUM(#REF!-Q674)</f>
        <v>#REF!</v>
      </c>
      <c r="S674" s="236">
        <f>SUM('прил3 '!U735)</f>
        <v>9652</v>
      </c>
      <c r="T674" s="235">
        <f t="shared" si="140"/>
        <v>0</v>
      </c>
      <c r="U674" s="236">
        <f>SUM('прил3 '!W735)</f>
        <v>9652</v>
      </c>
      <c r="V674" s="235">
        <f t="shared" si="139"/>
        <v>0</v>
      </c>
      <c r="W674" s="236">
        <f>SUM('прил3 '!Y735)</f>
        <v>9652</v>
      </c>
      <c r="X674" s="235" t="e">
        <f>SUM(#REF!-W674)</f>
        <v>#REF!</v>
      </c>
      <c r="Y674" s="236">
        <f>SUM('прил3 '!AA735)</f>
        <v>9652</v>
      </c>
      <c r="Z674" s="235">
        <f t="shared" si="150"/>
        <v>0</v>
      </c>
      <c r="AA674" s="236">
        <f>SUM('прил3 '!AC735)</f>
        <v>9652</v>
      </c>
      <c r="AB674" s="236">
        <f>SUM('прил3 '!AD735)</f>
        <v>0</v>
      </c>
      <c r="AC674" s="200">
        <f>SUM('прил3 '!AE735)</f>
        <v>9439</v>
      </c>
      <c r="AD674" s="351">
        <f>SUM('прил3 '!AF735)</f>
        <v>7617.5</v>
      </c>
      <c r="AE674" s="349">
        <f t="shared" si="148"/>
        <v>80.702404915774977</v>
      </c>
    </row>
    <row r="675" spans="1:31" ht="25.5">
      <c r="A675" s="49" t="s">
        <v>339</v>
      </c>
      <c r="B675" s="258"/>
      <c r="C675" s="72"/>
      <c r="D675" s="72" t="s">
        <v>340</v>
      </c>
      <c r="E675" s="257"/>
      <c r="F675" s="257"/>
      <c r="G675" s="200">
        <f>G676</f>
        <v>510.5</v>
      </c>
      <c r="H675" s="36">
        <f t="shared" si="147"/>
        <v>0</v>
      </c>
      <c r="I675" s="200">
        <f>I676</f>
        <v>510.5</v>
      </c>
      <c r="J675" s="36">
        <f t="shared" si="149"/>
        <v>0</v>
      </c>
      <c r="K675" s="200">
        <f>K676</f>
        <v>510.5</v>
      </c>
      <c r="L675" s="36">
        <f t="shared" si="144"/>
        <v>-12</v>
      </c>
      <c r="M675" s="236">
        <f>M676</f>
        <v>498.5</v>
      </c>
      <c r="N675" s="235">
        <f t="shared" si="143"/>
        <v>30</v>
      </c>
      <c r="O675" s="236">
        <f>O676</f>
        <v>528.5</v>
      </c>
      <c r="P675" s="236">
        <f>P676</f>
        <v>0</v>
      </c>
      <c r="Q675" s="236">
        <f>Q676</f>
        <v>528.5</v>
      </c>
      <c r="R675" s="235" t="e">
        <f>SUM(#REF!-Q675)</f>
        <v>#REF!</v>
      </c>
      <c r="S675" s="236">
        <f>S676</f>
        <v>554.70000000000005</v>
      </c>
      <c r="T675" s="235">
        <f t="shared" si="140"/>
        <v>0</v>
      </c>
      <c r="U675" s="236">
        <f>U676</f>
        <v>554.70000000000005</v>
      </c>
      <c r="V675" s="235">
        <f t="shared" si="139"/>
        <v>0</v>
      </c>
      <c r="W675" s="236">
        <f>W676</f>
        <v>554.70000000000005</v>
      </c>
      <c r="X675" s="235" t="e">
        <f>SUM(#REF!-W675)</f>
        <v>#REF!</v>
      </c>
      <c r="Y675" s="236">
        <f>Y676</f>
        <v>641.70000000000005</v>
      </c>
      <c r="Z675" s="235">
        <f t="shared" si="150"/>
        <v>0</v>
      </c>
      <c r="AA675" s="236">
        <f>AA676</f>
        <v>641.70000000000005</v>
      </c>
      <c r="AB675" s="236">
        <f>AB676</f>
        <v>5</v>
      </c>
      <c r="AC675" s="200">
        <f>AC676</f>
        <v>705.7</v>
      </c>
      <c r="AD675" s="351">
        <f>AD676</f>
        <v>613.20000000000005</v>
      </c>
      <c r="AE675" s="349">
        <f t="shared" si="148"/>
        <v>86.89244721553068</v>
      </c>
    </row>
    <row r="676" spans="1:31" ht="25.5">
      <c r="A676" s="32" t="s">
        <v>341</v>
      </c>
      <c r="B676" s="258"/>
      <c r="C676" s="72"/>
      <c r="D676" s="72" t="s">
        <v>342</v>
      </c>
      <c r="E676" s="257"/>
      <c r="F676" s="257"/>
      <c r="G676" s="200">
        <f>SUM('прил3 '!I737)</f>
        <v>510.5</v>
      </c>
      <c r="H676" s="36">
        <f t="shared" si="147"/>
        <v>0</v>
      </c>
      <c r="I676" s="200">
        <f>SUM('прил3 '!K737)</f>
        <v>510.5</v>
      </c>
      <c r="J676" s="36">
        <f t="shared" si="149"/>
        <v>0</v>
      </c>
      <c r="K676" s="200">
        <f>SUM('прил3 '!M737)</f>
        <v>510.5</v>
      </c>
      <c r="L676" s="36">
        <f t="shared" si="144"/>
        <v>-12</v>
      </c>
      <c r="M676" s="236">
        <f>SUM('прил3 '!O737)</f>
        <v>498.5</v>
      </c>
      <c r="N676" s="235">
        <f t="shared" si="143"/>
        <v>30</v>
      </c>
      <c r="O676" s="236">
        <f>SUM('прил3 '!Q737)</f>
        <v>528.5</v>
      </c>
      <c r="P676" s="236">
        <f>SUM('прил3 '!R737)</f>
        <v>0</v>
      </c>
      <c r="Q676" s="236">
        <f>SUM('прил3 '!S737)</f>
        <v>528.5</v>
      </c>
      <c r="R676" s="235" t="e">
        <f>SUM(#REF!-Q676)</f>
        <v>#REF!</v>
      </c>
      <c r="S676" s="236">
        <f>SUM('прил3 '!U737)</f>
        <v>554.70000000000005</v>
      </c>
      <c r="T676" s="235">
        <f t="shared" si="140"/>
        <v>0</v>
      </c>
      <c r="U676" s="236">
        <f>SUM('прил3 '!W737)</f>
        <v>554.70000000000005</v>
      </c>
      <c r="V676" s="235">
        <f t="shared" si="139"/>
        <v>0</v>
      </c>
      <c r="W676" s="236">
        <f>SUM('прил3 '!Y737)</f>
        <v>554.70000000000005</v>
      </c>
      <c r="X676" s="235" t="e">
        <f>SUM(#REF!-W676)</f>
        <v>#REF!</v>
      </c>
      <c r="Y676" s="236">
        <f>SUM('прил3 '!AA737)</f>
        <v>641.70000000000005</v>
      </c>
      <c r="Z676" s="235">
        <f t="shared" si="150"/>
        <v>0</v>
      </c>
      <c r="AA676" s="236">
        <f>SUM('прил3 '!AC737)</f>
        <v>641.70000000000005</v>
      </c>
      <c r="AB676" s="236">
        <f>SUM('прил3 '!AD737)</f>
        <v>5</v>
      </c>
      <c r="AC676" s="200">
        <f>SUM('прил3 '!AE737)</f>
        <v>705.7</v>
      </c>
      <c r="AD676" s="351">
        <f>SUM('прил3 '!AF737)</f>
        <v>613.20000000000005</v>
      </c>
      <c r="AE676" s="349">
        <f t="shared" si="148"/>
        <v>86.89244721553068</v>
      </c>
    </row>
    <row r="677" spans="1:31">
      <c r="A677" s="49" t="s">
        <v>33</v>
      </c>
      <c r="B677" s="258"/>
      <c r="C677" s="72"/>
      <c r="D677" s="72" t="s">
        <v>34</v>
      </c>
      <c r="E677" s="257"/>
      <c r="F677" s="257"/>
      <c r="G677" s="37">
        <f>G678</f>
        <v>0</v>
      </c>
      <c r="H677" s="36">
        <f t="shared" si="147"/>
        <v>0</v>
      </c>
      <c r="I677" s="37">
        <f>I678</f>
        <v>0</v>
      </c>
      <c r="J677" s="36">
        <f t="shared" si="149"/>
        <v>0</v>
      </c>
      <c r="K677" s="37">
        <f>K678</f>
        <v>0</v>
      </c>
      <c r="L677" s="36">
        <f t="shared" si="144"/>
        <v>0</v>
      </c>
      <c r="M677" s="236">
        <f>M678</f>
        <v>0</v>
      </c>
      <c r="N677" s="235">
        <f t="shared" si="143"/>
        <v>0</v>
      </c>
      <c r="O677" s="236">
        <f>O678</f>
        <v>0</v>
      </c>
      <c r="P677" s="236">
        <f>P678</f>
        <v>0</v>
      </c>
      <c r="Q677" s="236">
        <f>Q678</f>
        <v>0</v>
      </c>
      <c r="R677" s="235" t="e">
        <f>SUM(#REF!-Q677)</f>
        <v>#REF!</v>
      </c>
      <c r="S677" s="236">
        <f>S678</f>
        <v>0</v>
      </c>
      <c r="T677" s="235">
        <f t="shared" si="140"/>
        <v>0</v>
      </c>
      <c r="U677" s="236">
        <f>U678</f>
        <v>0</v>
      </c>
      <c r="V677" s="235">
        <f t="shared" si="139"/>
        <v>0</v>
      </c>
      <c r="W677" s="236">
        <f>W678</f>
        <v>0</v>
      </c>
      <c r="X677" s="235" t="e">
        <f>SUM(#REF!-W677)</f>
        <v>#REF!</v>
      </c>
      <c r="Y677" s="236">
        <f>Y678</f>
        <v>5</v>
      </c>
      <c r="Z677" s="235">
        <f t="shared" si="150"/>
        <v>0</v>
      </c>
      <c r="AA677" s="236">
        <f>AA678</f>
        <v>5</v>
      </c>
      <c r="AB677" s="236">
        <f>AB678</f>
        <v>0</v>
      </c>
      <c r="AC677" s="200">
        <f>AC678</f>
        <v>5</v>
      </c>
      <c r="AD677" s="351">
        <f>AD678</f>
        <v>5</v>
      </c>
      <c r="AE677" s="349">
        <f t="shared" si="148"/>
        <v>100</v>
      </c>
    </row>
    <row r="678" spans="1:31">
      <c r="A678" s="32" t="s">
        <v>35</v>
      </c>
      <c r="B678" s="258"/>
      <c r="C678" s="72"/>
      <c r="D678" s="72" t="s">
        <v>36</v>
      </c>
      <c r="E678" s="257"/>
      <c r="F678" s="257"/>
      <c r="G678" s="37">
        <v>0</v>
      </c>
      <c r="H678" s="36">
        <f t="shared" si="147"/>
        <v>0</v>
      </c>
      <c r="I678" s="37">
        <v>0</v>
      </c>
      <c r="J678" s="36">
        <f t="shared" si="149"/>
        <v>0</v>
      </c>
      <c r="K678" s="37">
        <v>0</v>
      </c>
      <c r="L678" s="36">
        <f t="shared" si="144"/>
        <v>0</v>
      </c>
      <c r="M678" s="236">
        <v>0</v>
      </c>
      <c r="N678" s="235">
        <f t="shared" si="143"/>
        <v>0</v>
      </c>
      <c r="O678" s="236">
        <v>0</v>
      </c>
      <c r="P678" s="236">
        <v>0</v>
      </c>
      <c r="Q678" s="236">
        <v>0</v>
      </c>
      <c r="R678" s="235" t="e">
        <f>SUM(#REF!-Q678)</f>
        <v>#REF!</v>
      </c>
      <c r="S678" s="236">
        <v>0</v>
      </c>
      <c r="T678" s="235">
        <f t="shared" si="140"/>
        <v>0</v>
      </c>
      <c r="U678" s="236">
        <v>0</v>
      </c>
      <c r="V678" s="235">
        <f t="shared" si="139"/>
        <v>0</v>
      </c>
      <c r="W678" s="236">
        <v>0</v>
      </c>
      <c r="X678" s="235" t="e">
        <f>SUM(#REF!-W678)</f>
        <v>#REF!</v>
      </c>
      <c r="Y678" s="236">
        <f>'прил3 '!AA739</f>
        <v>5</v>
      </c>
      <c r="Z678" s="235">
        <f t="shared" si="150"/>
        <v>0</v>
      </c>
      <c r="AA678" s="236">
        <f>'прил3 '!AC739</f>
        <v>5</v>
      </c>
      <c r="AB678" s="236">
        <f>'прил3 '!AD739</f>
        <v>0</v>
      </c>
      <c r="AC678" s="200">
        <f>'прил3 '!AE739</f>
        <v>5</v>
      </c>
      <c r="AD678" s="351">
        <f>'прил3 '!AF739</f>
        <v>5</v>
      </c>
      <c r="AE678" s="349">
        <f t="shared" si="148"/>
        <v>100</v>
      </c>
    </row>
    <row r="679" spans="1:31">
      <c r="A679" s="49" t="s">
        <v>354</v>
      </c>
      <c r="B679" s="258"/>
      <c r="C679" s="72"/>
      <c r="D679" s="72" t="s">
        <v>355</v>
      </c>
      <c r="E679" s="257"/>
      <c r="F679" s="257"/>
      <c r="G679" s="200">
        <f>G680</f>
        <v>25</v>
      </c>
      <c r="H679" s="36">
        <f t="shared" si="147"/>
        <v>0</v>
      </c>
      <c r="I679" s="200">
        <f>I680</f>
        <v>25</v>
      </c>
      <c r="J679" s="36">
        <f t="shared" si="149"/>
        <v>0</v>
      </c>
      <c r="K679" s="200">
        <f>K680</f>
        <v>25</v>
      </c>
      <c r="L679" s="36">
        <f t="shared" si="144"/>
        <v>0</v>
      </c>
      <c r="M679" s="236">
        <f>M680</f>
        <v>25</v>
      </c>
      <c r="N679" s="235">
        <f t="shared" si="143"/>
        <v>-3</v>
      </c>
      <c r="O679" s="236">
        <f>O680</f>
        <v>22</v>
      </c>
      <c r="P679" s="236">
        <f>P680</f>
        <v>0</v>
      </c>
      <c r="Q679" s="236">
        <f>Q680</f>
        <v>22</v>
      </c>
      <c r="R679" s="235" t="e">
        <f>SUM(#REF!-Q679)</f>
        <v>#REF!</v>
      </c>
      <c r="S679" s="236">
        <f>S680</f>
        <v>50</v>
      </c>
      <c r="T679" s="235">
        <f t="shared" si="140"/>
        <v>0</v>
      </c>
      <c r="U679" s="236">
        <f>U680</f>
        <v>50</v>
      </c>
      <c r="V679" s="235">
        <f t="shared" si="139"/>
        <v>0</v>
      </c>
      <c r="W679" s="236">
        <f>W680</f>
        <v>50</v>
      </c>
      <c r="X679" s="235" t="e">
        <f>SUM(#REF!-W679)</f>
        <v>#REF!</v>
      </c>
      <c r="Y679" s="236">
        <f>Y680</f>
        <v>50</v>
      </c>
      <c r="Z679" s="235">
        <f t="shared" si="150"/>
        <v>0</v>
      </c>
      <c r="AA679" s="236">
        <f>AA680</f>
        <v>50</v>
      </c>
      <c r="AB679" s="236">
        <f>AB680</f>
        <v>0</v>
      </c>
      <c r="AC679" s="200">
        <f>AC680</f>
        <v>50</v>
      </c>
      <c r="AD679" s="351">
        <f>AD680</f>
        <v>44.5</v>
      </c>
      <c r="AE679" s="349">
        <f t="shared" si="148"/>
        <v>89</v>
      </c>
    </row>
    <row r="680" spans="1:31" ht="14.25" customHeight="1" thickBot="1">
      <c r="A680" s="32" t="s">
        <v>356</v>
      </c>
      <c r="B680" s="258"/>
      <c r="C680" s="72"/>
      <c r="D680" s="72" t="s">
        <v>0</v>
      </c>
      <c r="E680" s="257"/>
      <c r="F680" s="257"/>
      <c r="G680" s="200">
        <f>SUM('прил3 '!I741)</f>
        <v>25</v>
      </c>
      <c r="H680" s="36">
        <f t="shared" si="147"/>
        <v>0</v>
      </c>
      <c r="I680" s="200">
        <f>SUM('прил3 '!K741)</f>
        <v>25</v>
      </c>
      <c r="J680" s="36">
        <f t="shared" si="149"/>
        <v>0</v>
      </c>
      <c r="K680" s="200">
        <f>SUM('прил3 '!M741)</f>
        <v>25</v>
      </c>
      <c r="L680" s="36">
        <f t="shared" si="144"/>
        <v>0</v>
      </c>
      <c r="M680" s="236">
        <f>SUM('прил3 '!O741)</f>
        <v>25</v>
      </c>
      <c r="N680" s="235">
        <f t="shared" si="143"/>
        <v>-3</v>
      </c>
      <c r="O680" s="236">
        <f>SUM('прил3 '!Q741)</f>
        <v>22</v>
      </c>
      <c r="P680" s="236">
        <f>SUM('прил3 '!R741)</f>
        <v>0</v>
      </c>
      <c r="Q680" s="236">
        <f>SUM('прил3 '!S741)</f>
        <v>22</v>
      </c>
      <c r="R680" s="235" t="e">
        <f>SUM(#REF!-Q680)</f>
        <v>#REF!</v>
      </c>
      <c r="S680" s="236">
        <f>SUM('прил3 '!U741)</f>
        <v>50</v>
      </c>
      <c r="T680" s="235">
        <f t="shared" si="140"/>
        <v>0</v>
      </c>
      <c r="U680" s="236">
        <f>SUM('прил3 '!W741)</f>
        <v>50</v>
      </c>
      <c r="V680" s="235">
        <f t="shared" si="139"/>
        <v>0</v>
      </c>
      <c r="W680" s="236">
        <f>SUM('прил3 '!Y741)</f>
        <v>50</v>
      </c>
      <c r="X680" s="235" t="e">
        <f>SUM(#REF!-W680)</f>
        <v>#REF!</v>
      </c>
      <c r="Y680" s="236">
        <f>SUM('прил3 '!AA741)</f>
        <v>50</v>
      </c>
      <c r="Z680" s="235">
        <f t="shared" si="150"/>
        <v>0</v>
      </c>
      <c r="AA680" s="236">
        <f>SUM('прил3 '!AC741)</f>
        <v>50</v>
      </c>
      <c r="AB680" s="236">
        <f>SUM('прил3 '!AD741)</f>
        <v>0</v>
      </c>
      <c r="AC680" s="200">
        <f>SUM('прил3 '!AE741)</f>
        <v>50</v>
      </c>
      <c r="AD680" s="351">
        <f>SUM('прил3 '!AF741)</f>
        <v>44.5</v>
      </c>
      <c r="AE680" s="349">
        <f t="shared" si="148"/>
        <v>89</v>
      </c>
    </row>
    <row r="681" spans="1:31" ht="3" hidden="1" customHeight="1" thickBot="1">
      <c r="A681" s="51" t="s">
        <v>508</v>
      </c>
      <c r="B681" s="258"/>
      <c r="C681" s="246" t="s">
        <v>509</v>
      </c>
      <c r="D681" s="72"/>
      <c r="E681" s="74"/>
      <c r="F681" s="74"/>
      <c r="G681" s="200">
        <f>G682+G686+G684</f>
        <v>1565</v>
      </c>
      <c r="H681" s="36">
        <f t="shared" si="147"/>
        <v>0</v>
      </c>
      <c r="I681" s="200">
        <f>I682+I686+I684</f>
        <v>1565</v>
      </c>
      <c r="J681" s="36">
        <f t="shared" si="149"/>
        <v>0</v>
      </c>
      <c r="K681" s="200">
        <f>K682+K686+K684</f>
        <v>1565</v>
      </c>
      <c r="L681" s="36">
        <f t="shared" si="144"/>
        <v>17.200000000000045</v>
      </c>
      <c r="M681" s="236">
        <f>M682+M686+M684</f>
        <v>1582.2</v>
      </c>
      <c r="N681" s="235">
        <f t="shared" si="143"/>
        <v>16</v>
      </c>
      <c r="O681" s="236">
        <f>O682+O686+O684</f>
        <v>1598.2</v>
      </c>
      <c r="P681" s="236">
        <f>P682+P686+P684</f>
        <v>0</v>
      </c>
      <c r="Q681" s="236">
        <f>Q682+Q686+Q684</f>
        <v>1598.2</v>
      </c>
      <c r="R681" s="235" t="e">
        <f>SUM(#REF!-Q681)</f>
        <v>#REF!</v>
      </c>
      <c r="S681" s="236">
        <f>S682+S686+S684</f>
        <v>0</v>
      </c>
      <c r="T681" s="235">
        <f t="shared" si="140"/>
        <v>0</v>
      </c>
      <c r="U681" s="236">
        <f>U682+U686+U684</f>
        <v>0</v>
      </c>
      <c r="V681" s="235">
        <f t="shared" si="139"/>
        <v>0</v>
      </c>
      <c r="W681" s="236">
        <f>W682+W686+W684</f>
        <v>0</v>
      </c>
      <c r="X681" s="235" t="e">
        <f>SUM(#REF!-W681)</f>
        <v>#REF!</v>
      </c>
      <c r="Y681" s="236">
        <f>Y682+Y686+Y684</f>
        <v>0</v>
      </c>
      <c r="Z681" s="235">
        <f t="shared" si="150"/>
        <v>0</v>
      </c>
      <c r="AA681" s="236">
        <f>AA682+AA686+AA684</f>
        <v>0</v>
      </c>
      <c r="AB681" s="236">
        <f>AB682+AB686+AB684</f>
        <v>0</v>
      </c>
      <c r="AC681" s="200">
        <f>AC682+AC686+AC684</f>
        <v>0</v>
      </c>
      <c r="AD681" s="351">
        <f>AD682+AD686+AD684</f>
        <v>0</v>
      </c>
      <c r="AE681" s="349"/>
    </row>
    <row r="682" spans="1:31" ht="1.5" hidden="1" customHeight="1" thickBot="1">
      <c r="A682" s="43" t="s">
        <v>352</v>
      </c>
      <c r="B682" s="258"/>
      <c r="C682" s="246"/>
      <c r="D682" s="72" t="s">
        <v>335</v>
      </c>
      <c r="E682" s="74"/>
      <c r="F682" s="74"/>
      <c r="G682" s="200">
        <f>G683</f>
        <v>1560</v>
      </c>
      <c r="H682" s="36">
        <f t="shared" si="147"/>
        <v>0</v>
      </c>
      <c r="I682" s="200">
        <f>I683</f>
        <v>1560</v>
      </c>
      <c r="J682" s="36">
        <f t="shared" si="149"/>
        <v>0</v>
      </c>
      <c r="K682" s="200">
        <f>K683</f>
        <v>1560</v>
      </c>
      <c r="L682" s="36">
        <f t="shared" si="144"/>
        <v>0</v>
      </c>
      <c r="M682" s="236">
        <f>M683</f>
        <v>1560</v>
      </c>
      <c r="N682" s="235">
        <f t="shared" si="143"/>
        <v>0</v>
      </c>
      <c r="O682" s="236">
        <f>O683</f>
        <v>1560</v>
      </c>
      <c r="P682" s="236">
        <f>P683</f>
        <v>0</v>
      </c>
      <c r="Q682" s="236">
        <f>Q683</f>
        <v>1560</v>
      </c>
      <c r="R682" s="235" t="e">
        <f>SUM(#REF!-Q682)</f>
        <v>#REF!</v>
      </c>
      <c r="S682" s="236">
        <f>S683</f>
        <v>0</v>
      </c>
      <c r="T682" s="235">
        <f t="shared" si="140"/>
        <v>0</v>
      </c>
      <c r="U682" s="236">
        <f>U683</f>
        <v>0</v>
      </c>
      <c r="V682" s="235">
        <f t="shared" si="139"/>
        <v>0</v>
      </c>
      <c r="W682" s="236">
        <f>W683</f>
        <v>0</v>
      </c>
      <c r="X682" s="235" t="e">
        <f>SUM(#REF!-W682)</f>
        <v>#REF!</v>
      </c>
      <c r="Y682" s="236">
        <f>Y683</f>
        <v>0</v>
      </c>
      <c r="Z682" s="235">
        <f t="shared" si="150"/>
        <v>0</v>
      </c>
      <c r="AA682" s="236">
        <f>AA683</f>
        <v>0</v>
      </c>
      <c r="AB682" s="236">
        <f>AB683</f>
        <v>0</v>
      </c>
      <c r="AC682" s="200">
        <f>AC683</f>
        <v>0</v>
      </c>
      <c r="AD682" s="351">
        <f>AD683</f>
        <v>0</v>
      </c>
      <c r="AE682" s="349"/>
    </row>
    <row r="683" spans="1:31" ht="13.5" hidden="1" thickBot="1">
      <c r="A683" s="46" t="s">
        <v>16</v>
      </c>
      <c r="B683" s="258"/>
      <c r="C683" s="246"/>
      <c r="D683" s="72" t="s">
        <v>17</v>
      </c>
      <c r="E683" s="74"/>
      <c r="F683" s="74"/>
      <c r="G683" s="200">
        <f>SUM('прил3 '!I744)</f>
        <v>1560</v>
      </c>
      <c r="H683" s="36">
        <f t="shared" si="147"/>
        <v>0</v>
      </c>
      <c r="I683" s="200">
        <f>SUM('прил3 '!K744)</f>
        <v>1560</v>
      </c>
      <c r="J683" s="36">
        <f t="shared" si="149"/>
        <v>0</v>
      </c>
      <c r="K683" s="200">
        <f>SUM('прил3 '!M744)</f>
        <v>1560</v>
      </c>
      <c r="L683" s="36">
        <f t="shared" si="144"/>
        <v>0</v>
      </c>
      <c r="M683" s="236">
        <f>SUM('прил3 '!O744)</f>
        <v>1560</v>
      </c>
      <c r="N683" s="235">
        <f t="shared" si="143"/>
        <v>0</v>
      </c>
      <c r="O683" s="236">
        <f>SUM('прил3 '!Q744)</f>
        <v>1560</v>
      </c>
      <c r="P683" s="236">
        <f>SUM('прил3 '!R744)</f>
        <v>0</v>
      </c>
      <c r="Q683" s="236">
        <f>SUM('прил3 '!S744)</f>
        <v>1560</v>
      </c>
      <c r="R683" s="235" t="e">
        <f>SUM(#REF!-Q683)</f>
        <v>#REF!</v>
      </c>
      <c r="S683" s="236">
        <f>SUM('прил3 '!U744)</f>
        <v>0</v>
      </c>
      <c r="T683" s="235">
        <f t="shared" si="140"/>
        <v>0</v>
      </c>
      <c r="U683" s="236">
        <f>SUM('прил3 '!W744)</f>
        <v>0</v>
      </c>
      <c r="V683" s="235">
        <f t="shared" si="139"/>
        <v>0</v>
      </c>
      <c r="W683" s="236">
        <f>SUM('прил3 '!Y744)</f>
        <v>0</v>
      </c>
      <c r="X683" s="235" t="e">
        <f>SUM(#REF!-W683)</f>
        <v>#REF!</v>
      </c>
      <c r="Y683" s="236">
        <f>SUM('прил3 '!AA744)</f>
        <v>0</v>
      </c>
      <c r="Z683" s="235">
        <f t="shared" si="150"/>
        <v>0</v>
      </c>
      <c r="AA683" s="236">
        <f>SUM('прил3 '!AC744)</f>
        <v>0</v>
      </c>
      <c r="AB683" s="236">
        <f>SUM('прил3 '!AD744)</f>
        <v>0</v>
      </c>
      <c r="AC683" s="200">
        <f>SUM('прил3 '!AE744)</f>
        <v>0</v>
      </c>
      <c r="AD683" s="351">
        <f>SUM('прил3 '!AF744)</f>
        <v>0</v>
      </c>
      <c r="AE683" s="349"/>
    </row>
    <row r="684" spans="1:31" ht="26.25" hidden="1" thickBot="1">
      <c r="A684" s="49" t="s">
        <v>339</v>
      </c>
      <c r="B684" s="258"/>
      <c r="C684" s="246"/>
      <c r="D684" s="72" t="s">
        <v>340</v>
      </c>
      <c r="E684" s="74"/>
      <c r="F684" s="74"/>
      <c r="G684" s="37">
        <f>G685</f>
        <v>0</v>
      </c>
      <c r="H684" s="36">
        <f t="shared" si="147"/>
        <v>0</v>
      </c>
      <c r="I684" s="37">
        <f>I685</f>
        <v>0</v>
      </c>
      <c r="J684" s="36">
        <f t="shared" si="149"/>
        <v>0</v>
      </c>
      <c r="K684" s="37">
        <f>K685</f>
        <v>0</v>
      </c>
      <c r="L684" s="36">
        <f t="shared" si="144"/>
        <v>5.2</v>
      </c>
      <c r="M684" s="236">
        <f>M685</f>
        <v>5.2</v>
      </c>
      <c r="N684" s="235">
        <f t="shared" si="143"/>
        <v>4.9999999999999991</v>
      </c>
      <c r="O684" s="236">
        <f>O685</f>
        <v>10.199999999999999</v>
      </c>
      <c r="P684" s="236">
        <f>P685</f>
        <v>0</v>
      </c>
      <c r="Q684" s="236">
        <f>Q685</f>
        <v>10.199999999999999</v>
      </c>
      <c r="R684" s="235" t="e">
        <f>SUM(#REF!-Q684)</f>
        <v>#REF!</v>
      </c>
      <c r="S684" s="236">
        <f>S685</f>
        <v>0</v>
      </c>
      <c r="T684" s="235">
        <f t="shared" si="140"/>
        <v>0</v>
      </c>
      <c r="U684" s="236">
        <f>U685</f>
        <v>0</v>
      </c>
      <c r="V684" s="235">
        <f t="shared" si="139"/>
        <v>0</v>
      </c>
      <c r="W684" s="236">
        <f>W685</f>
        <v>0</v>
      </c>
      <c r="X684" s="235" t="e">
        <f>SUM(#REF!-W684)</f>
        <v>#REF!</v>
      </c>
      <c r="Y684" s="236">
        <f>Y685</f>
        <v>0</v>
      </c>
      <c r="Z684" s="235">
        <f t="shared" si="150"/>
        <v>0</v>
      </c>
      <c r="AA684" s="236">
        <f>AA685</f>
        <v>0</v>
      </c>
      <c r="AB684" s="236">
        <f>AB685</f>
        <v>0</v>
      </c>
      <c r="AC684" s="200">
        <f>AC685</f>
        <v>0</v>
      </c>
      <c r="AD684" s="351">
        <f>AD685</f>
        <v>0</v>
      </c>
      <c r="AE684" s="349"/>
    </row>
    <row r="685" spans="1:31" ht="26.25" hidden="1" thickBot="1">
      <c r="A685" s="32" t="s">
        <v>341</v>
      </c>
      <c r="B685" s="258"/>
      <c r="C685" s="246"/>
      <c r="D685" s="72" t="s">
        <v>342</v>
      </c>
      <c r="E685" s="74"/>
      <c r="F685" s="74"/>
      <c r="G685" s="37">
        <v>0</v>
      </c>
      <c r="H685" s="36">
        <f t="shared" si="147"/>
        <v>0</v>
      </c>
      <c r="I685" s="37">
        <v>0</v>
      </c>
      <c r="J685" s="36">
        <f t="shared" si="149"/>
        <v>0</v>
      </c>
      <c r="K685" s="37">
        <v>0</v>
      </c>
      <c r="L685" s="36">
        <f t="shared" si="144"/>
        <v>5.2</v>
      </c>
      <c r="M685" s="236">
        <f>SUM('прил3 '!O746)</f>
        <v>5.2</v>
      </c>
      <c r="N685" s="235">
        <f t="shared" si="143"/>
        <v>4.9999999999999991</v>
      </c>
      <c r="O685" s="236">
        <f>SUM('прил3 '!Q746)</f>
        <v>10.199999999999999</v>
      </c>
      <c r="P685" s="236">
        <f>SUM('прил3 '!R746)</f>
        <v>0</v>
      </c>
      <c r="Q685" s="236">
        <f>SUM('прил3 '!S746)</f>
        <v>10.199999999999999</v>
      </c>
      <c r="R685" s="235" t="e">
        <f>SUM(#REF!-Q685)</f>
        <v>#REF!</v>
      </c>
      <c r="S685" s="236">
        <f>SUM('прил3 '!U746)</f>
        <v>0</v>
      </c>
      <c r="T685" s="235">
        <f t="shared" si="140"/>
        <v>0</v>
      </c>
      <c r="U685" s="236">
        <f>SUM('прил3 '!W746)</f>
        <v>0</v>
      </c>
      <c r="V685" s="235">
        <f t="shared" si="139"/>
        <v>0</v>
      </c>
      <c r="W685" s="236">
        <f>SUM('прил3 '!Y746)</f>
        <v>0</v>
      </c>
      <c r="X685" s="235" t="e">
        <f>SUM(#REF!-W685)</f>
        <v>#REF!</v>
      </c>
      <c r="Y685" s="236">
        <f>SUM('прил3 '!AA746)</f>
        <v>0</v>
      </c>
      <c r="Z685" s="235">
        <f t="shared" si="150"/>
        <v>0</v>
      </c>
      <c r="AA685" s="236">
        <f>SUM('прил3 '!AC746)</f>
        <v>0</v>
      </c>
      <c r="AB685" s="236">
        <f>SUM('прил3 '!AD746)</f>
        <v>0</v>
      </c>
      <c r="AC685" s="200">
        <f>SUM('прил3 '!AE746)</f>
        <v>0</v>
      </c>
      <c r="AD685" s="351">
        <f>SUM('прил3 '!AF746)</f>
        <v>0</v>
      </c>
      <c r="AE685" s="349"/>
    </row>
    <row r="686" spans="1:31" ht="13.5" hidden="1" thickBot="1">
      <c r="A686" s="49" t="s">
        <v>354</v>
      </c>
      <c r="B686" s="258"/>
      <c r="C686" s="246"/>
      <c r="D686" s="72" t="s">
        <v>355</v>
      </c>
      <c r="E686" s="74"/>
      <c r="F686" s="74"/>
      <c r="G686" s="200">
        <f>G688+G687</f>
        <v>5</v>
      </c>
      <c r="H686" s="36">
        <f t="shared" si="147"/>
        <v>0</v>
      </c>
      <c r="I686" s="200">
        <f>I688+I687</f>
        <v>5</v>
      </c>
      <c r="J686" s="36">
        <f t="shared" si="149"/>
        <v>0</v>
      </c>
      <c r="K686" s="200">
        <f>K688+K687</f>
        <v>5</v>
      </c>
      <c r="L686" s="36">
        <f t="shared" si="144"/>
        <v>12</v>
      </c>
      <c r="M686" s="236">
        <f>M688+M687</f>
        <v>17</v>
      </c>
      <c r="N686" s="235">
        <f t="shared" si="143"/>
        <v>11</v>
      </c>
      <c r="O686" s="236">
        <f>O688+O687</f>
        <v>28</v>
      </c>
      <c r="P686" s="236">
        <f>P688+P687</f>
        <v>0</v>
      </c>
      <c r="Q686" s="236">
        <f>Q688+Q687</f>
        <v>28</v>
      </c>
      <c r="R686" s="235" t="e">
        <f>SUM(#REF!-Q686)</f>
        <v>#REF!</v>
      </c>
      <c r="S686" s="236">
        <f>S688+S687</f>
        <v>0</v>
      </c>
      <c r="T686" s="235">
        <f t="shared" si="140"/>
        <v>0</v>
      </c>
      <c r="U686" s="236">
        <f>U688+U687</f>
        <v>0</v>
      </c>
      <c r="V686" s="235">
        <f t="shared" si="139"/>
        <v>0</v>
      </c>
      <c r="W686" s="236">
        <f>W688+W687</f>
        <v>0</v>
      </c>
      <c r="X686" s="235" t="e">
        <f>SUM(#REF!-W686)</f>
        <v>#REF!</v>
      </c>
      <c r="Y686" s="236">
        <f>Y688+Y687</f>
        <v>0</v>
      </c>
      <c r="Z686" s="235">
        <f t="shared" si="150"/>
        <v>0</v>
      </c>
      <c r="AA686" s="236">
        <f>AA688+AA687</f>
        <v>0</v>
      </c>
      <c r="AB686" s="236">
        <f>AB688+AB687</f>
        <v>0</v>
      </c>
      <c r="AC686" s="200">
        <f>AC688+AC687</f>
        <v>0</v>
      </c>
      <c r="AD686" s="351">
        <f>AD688+AD687</f>
        <v>0</v>
      </c>
      <c r="AE686" s="349"/>
    </row>
    <row r="687" spans="1:31" ht="13.5" hidden="1" thickBot="1">
      <c r="A687" s="49" t="s">
        <v>104</v>
      </c>
      <c r="B687" s="258"/>
      <c r="C687" s="246"/>
      <c r="D687" s="72" t="s">
        <v>60</v>
      </c>
      <c r="E687" s="74"/>
      <c r="F687" s="74"/>
      <c r="G687" s="37">
        <v>0</v>
      </c>
      <c r="H687" s="36">
        <f t="shared" si="147"/>
        <v>0</v>
      </c>
      <c r="I687" s="37">
        <v>0</v>
      </c>
      <c r="J687" s="36">
        <f t="shared" si="149"/>
        <v>0</v>
      </c>
      <c r="K687" s="37">
        <v>0</v>
      </c>
      <c r="L687" s="36">
        <f t="shared" si="144"/>
        <v>0</v>
      </c>
      <c r="M687" s="236">
        <v>0</v>
      </c>
      <c r="N687" s="235">
        <f t="shared" si="143"/>
        <v>0</v>
      </c>
      <c r="O687" s="236">
        <v>0</v>
      </c>
      <c r="P687" s="236">
        <v>0</v>
      </c>
      <c r="Q687" s="236">
        <v>0</v>
      </c>
      <c r="R687" s="235" t="e">
        <f>SUM(#REF!-Q687)</f>
        <v>#REF!</v>
      </c>
      <c r="S687" s="236">
        <v>0</v>
      </c>
      <c r="T687" s="235">
        <f t="shared" si="140"/>
        <v>0</v>
      </c>
      <c r="U687" s="236">
        <v>0</v>
      </c>
      <c r="V687" s="235">
        <f t="shared" si="139"/>
        <v>0</v>
      </c>
      <c r="W687" s="236">
        <v>0</v>
      </c>
      <c r="X687" s="235" t="e">
        <f>SUM(#REF!-W687)</f>
        <v>#REF!</v>
      </c>
      <c r="Y687" s="236">
        <v>0</v>
      </c>
      <c r="Z687" s="235">
        <f t="shared" si="150"/>
        <v>0</v>
      </c>
      <c r="AA687" s="236">
        <v>0</v>
      </c>
      <c r="AB687" s="236">
        <v>0</v>
      </c>
      <c r="AC687" s="200">
        <v>0</v>
      </c>
      <c r="AD687" s="351">
        <v>0</v>
      </c>
      <c r="AE687" s="349"/>
    </row>
    <row r="688" spans="1:31" ht="13.5" hidden="1" thickBot="1">
      <c r="A688" s="32" t="s">
        <v>356</v>
      </c>
      <c r="B688" s="258"/>
      <c r="C688" s="246"/>
      <c r="D688" s="72" t="s">
        <v>0</v>
      </c>
      <c r="E688" s="74"/>
      <c r="F688" s="74"/>
      <c r="G688" s="200">
        <f>SUM('прил3 '!I749)</f>
        <v>5</v>
      </c>
      <c r="H688" s="36">
        <f t="shared" si="147"/>
        <v>0</v>
      </c>
      <c r="I688" s="200">
        <f>SUM('прил3 '!K749)</f>
        <v>5</v>
      </c>
      <c r="J688" s="36">
        <f t="shared" si="149"/>
        <v>0</v>
      </c>
      <c r="K688" s="200">
        <f>SUM('прил3 '!M749)</f>
        <v>5</v>
      </c>
      <c r="L688" s="36">
        <f t="shared" si="144"/>
        <v>12</v>
      </c>
      <c r="M688" s="236">
        <f>SUM('прил3 '!O749)</f>
        <v>17</v>
      </c>
      <c r="N688" s="235">
        <f t="shared" si="143"/>
        <v>11</v>
      </c>
      <c r="O688" s="236">
        <f>SUM('прил3 '!Q749)</f>
        <v>28</v>
      </c>
      <c r="P688" s="236">
        <f>SUM('прил3 '!R749)</f>
        <v>0</v>
      </c>
      <c r="Q688" s="236">
        <f>SUM('прил3 '!S749)</f>
        <v>28</v>
      </c>
      <c r="R688" s="235" t="e">
        <f>SUM(#REF!-Q688)</f>
        <v>#REF!</v>
      </c>
      <c r="S688" s="236">
        <f>SUM('прил3 '!U749)</f>
        <v>0</v>
      </c>
      <c r="T688" s="235">
        <f t="shared" si="140"/>
        <v>0</v>
      </c>
      <c r="U688" s="236">
        <f>SUM('прил3 '!W749)</f>
        <v>0</v>
      </c>
      <c r="V688" s="235">
        <f t="shared" si="139"/>
        <v>0</v>
      </c>
      <c r="W688" s="236">
        <f>SUM('прил3 '!Y749)</f>
        <v>0</v>
      </c>
      <c r="X688" s="235" t="e">
        <f>SUM(#REF!-W688)</f>
        <v>#REF!</v>
      </c>
      <c r="Y688" s="236">
        <f>SUM('прил3 '!AA749)</f>
        <v>0</v>
      </c>
      <c r="Z688" s="235">
        <f t="shared" si="150"/>
        <v>0</v>
      </c>
      <c r="AA688" s="236">
        <f>SUM('прил3 '!AC749)</f>
        <v>0</v>
      </c>
      <c r="AB688" s="236">
        <f>SUM('прил3 '!AD749)</f>
        <v>0</v>
      </c>
      <c r="AC688" s="200">
        <f>SUM('прил3 '!AE749)</f>
        <v>0</v>
      </c>
      <c r="AD688" s="351">
        <f>SUM('прил3 '!AF749)</f>
        <v>0</v>
      </c>
      <c r="AE688" s="349"/>
    </row>
    <row r="689" spans="1:31" ht="13.5" thickBot="1">
      <c r="A689" s="244" t="s">
        <v>869</v>
      </c>
      <c r="B689" s="258"/>
      <c r="C689" s="84" t="s">
        <v>870</v>
      </c>
      <c r="D689" s="72"/>
      <c r="E689" s="74"/>
      <c r="F689" s="74"/>
      <c r="G689" s="200"/>
      <c r="H689" s="36"/>
      <c r="I689" s="200"/>
      <c r="J689" s="36"/>
      <c r="K689" s="200"/>
      <c r="L689" s="36"/>
      <c r="M689" s="236"/>
      <c r="N689" s="235"/>
      <c r="O689" s="236"/>
      <c r="P689" s="236"/>
      <c r="Q689" s="236"/>
      <c r="R689" s="235"/>
      <c r="S689" s="236"/>
      <c r="T689" s="235"/>
      <c r="U689" s="236"/>
      <c r="V689" s="235"/>
      <c r="W689" s="236"/>
      <c r="X689" s="235" t="e">
        <f>SUM(#REF!-W689)</f>
        <v>#REF!</v>
      </c>
      <c r="Y689" s="236">
        <f>SUM(Y691)</f>
        <v>110.8</v>
      </c>
      <c r="Z689" s="235">
        <f t="shared" si="150"/>
        <v>0</v>
      </c>
      <c r="AA689" s="236">
        <f t="shared" ref="AA689:AC690" si="152">SUM(AA691)</f>
        <v>110.8</v>
      </c>
      <c r="AB689" s="236">
        <f t="shared" si="152"/>
        <v>0</v>
      </c>
      <c r="AC689" s="200">
        <f t="shared" si="152"/>
        <v>110.8</v>
      </c>
      <c r="AD689" s="351">
        <f t="shared" ref="AD689" si="153">SUM(AD691)</f>
        <v>110.8</v>
      </c>
      <c r="AE689" s="349">
        <f t="shared" si="148"/>
        <v>100</v>
      </c>
    </row>
    <row r="690" spans="1:31">
      <c r="A690" s="245" t="s">
        <v>868</v>
      </c>
      <c r="B690" s="258"/>
      <c r="C690" s="84" t="s">
        <v>867</v>
      </c>
      <c r="D690" s="72"/>
      <c r="E690" s="74"/>
      <c r="F690" s="74"/>
      <c r="G690" s="200"/>
      <c r="H690" s="36"/>
      <c r="I690" s="200"/>
      <c r="J690" s="36"/>
      <c r="K690" s="200"/>
      <c r="L690" s="36"/>
      <c r="M690" s="236"/>
      <c r="N690" s="235"/>
      <c r="O690" s="236"/>
      <c r="P690" s="236"/>
      <c r="Q690" s="236"/>
      <c r="R690" s="235"/>
      <c r="S690" s="236"/>
      <c r="T690" s="235"/>
      <c r="U690" s="236"/>
      <c r="V690" s="235"/>
      <c r="W690" s="236"/>
      <c r="X690" s="235" t="e">
        <f>SUM(#REF!-W690)</f>
        <v>#REF!</v>
      </c>
      <c r="Y690" s="236">
        <f>SUM(Y692)</f>
        <v>110.8</v>
      </c>
      <c r="Z690" s="235">
        <f t="shared" si="150"/>
        <v>0</v>
      </c>
      <c r="AA690" s="236">
        <f t="shared" si="152"/>
        <v>110.8</v>
      </c>
      <c r="AB690" s="236">
        <f t="shared" si="152"/>
        <v>0</v>
      </c>
      <c r="AC690" s="200">
        <f t="shared" si="152"/>
        <v>110.8</v>
      </c>
      <c r="AD690" s="351">
        <f t="shared" ref="AD690" si="154">SUM(AD692)</f>
        <v>110.8</v>
      </c>
      <c r="AE690" s="349">
        <f t="shared" si="148"/>
        <v>100</v>
      </c>
    </row>
    <row r="691" spans="1:31" ht="25.5">
      <c r="A691" s="53" t="s">
        <v>339</v>
      </c>
      <c r="B691" s="258"/>
      <c r="C691" s="84"/>
      <c r="D691" s="72" t="s">
        <v>340</v>
      </c>
      <c r="E691" s="74"/>
      <c r="F691" s="74"/>
      <c r="G691" s="200"/>
      <c r="H691" s="36"/>
      <c r="I691" s="200"/>
      <c r="J691" s="36"/>
      <c r="K691" s="200"/>
      <c r="L691" s="36"/>
      <c r="M691" s="236"/>
      <c r="N691" s="235"/>
      <c r="O691" s="236"/>
      <c r="P691" s="236"/>
      <c r="Q691" s="236"/>
      <c r="R691" s="235"/>
      <c r="S691" s="236"/>
      <c r="T691" s="235"/>
      <c r="U691" s="236"/>
      <c r="V691" s="235"/>
      <c r="W691" s="236"/>
      <c r="X691" s="235" t="e">
        <f>SUM(#REF!-W691)</f>
        <v>#REF!</v>
      </c>
      <c r="Y691" s="236">
        <f>SUM(Y692)</f>
        <v>110.8</v>
      </c>
      <c r="Z691" s="235">
        <f t="shared" si="150"/>
        <v>0</v>
      </c>
      <c r="AA691" s="236">
        <f>SUM(AA692)</f>
        <v>110.8</v>
      </c>
      <c r="AB691" s="236">
        <f>SUM(AB692)</f>
        <v>0</v>
      </c>
      <c r="AC691" s="200">
        <f>SUM(AC692)</f>
        <v>110.8</v>
      </c>
      <c r="AD691" s="351">
        <f>SUM(AD692)</f>
        <v>110.8</v>
      </c>
      <c r="AE691" s="349">
        <f t="shared" si="148"/>
        <v>100</v>
      </c>
    </row>
    <row r="692" spans="1:31" ht="25.5">
      <c r="A692" s="39" t="s">
        <v>341</v>
      </c>
      <c r="B692" s="258"/>
      <c r="C692" s="84"/>
      <c r="D692" s="72" t="s">
        <v>342</v>
      </c>
      <c r="E692" s="74"/>
      <c r="F692" s="74"/>
      <c r="G692" s="200"/>
      <c r="H692" s="36"/>
      <c r="I692" s="200"/>
      <c r="J692" s="36"/>
      <c r="K692" s="200"/>
      <c r="L692" s="36"/>
      <c r="M692" s="236"/>
      <c r="N692" s="235"/>
      <c r="O692" s="236"/>
      <c r="P692" s="236"/>
      <c r="Q692" s="236"/>
      <c r="R692" s="235"/>
      <c r="S692" s="236"/>
      <c r="T692" s="235"/>
      <c r="U692" s="236"/>
      <c r="V692" s="235"/>
      <c r="W692" s="236"/>
      <c r="X692" s="235" t="e">
        <f>SUM(#REF!-W692)</f>
        <v>#REF!</v>
      </c>
      <c r="Y692" s="236">
        <f>SUM('прил3 '!AA753)</f>
        <v>110.8</v>
      </c>
      <c r="Z692" s="235">
        <f t="shared" si="150"/>
        <v>0</v>
      </c>
      <c r="AA692" s="236">
        <f>SUM('прил3 '!AC753)</f>
        <v>110.8</v>
      </c>
      <c r="AB692" s="236">
        <f>SUM('прил3 '!AD753)</f>
        <v>0</v>
      </c>
      <c r="AC692" s="200">
        <f>SUM('прил3 '!AE753)</f>
        <v>110.8</v>
      </c>
      <c r="AD692" s="351">
        <f>SUM('прил3 '!AF753)</f>
        <v>110.8</v>
      </c>
      <c r="AE692" s="349">
        <f t="shared" si="148"/>
        <v>100</v>
      </c>
    </row>
    <row r="693" spans="1:31" ht="38.25">
      <c r="A693" s="39" t="s">
        <v>909</v>
      </c>
      <c r="B693" s="258"/>
      <c r="C693" s="84" t="s">
        <v>908</v>
      </c>
      <c r="D693" s="72"/>
      <c r="E693" s="74"/>
      <c r="F693" s="74"/>
      <c r="G693" s="200"/>
      <c r="H693" s="36"/>
      <c r="I693" s="200"/>
      <c r="J693" s="36"/>
      <c r="K693" s="200"/>
      <c r="L693" s="36"/>
      <c r="M693" s="236"/>
      <c r="N693" s="235"/>
      <c r="O693" s="236"/>
      <c r="P693" s="236"/>
      <c r="Q693" s="236"/>
      <c r="R693" s="235"/>
      <c r="S693" s="236"/>
      <c r="T693" s="235"/>
      <c r="U693" s="236"/>
      <c r="V693" s="235"/>
      <c r="W693" s="236"/>
      <c r="X693" s="235"/>
      <c r="Y693" s="236"/>
      <c r="Z693" s="235"/>
      <c r="AA693" s="236"/>
      <c r="AB693" s="236"/>
      <c r="AC693" s="200">
        <f>AC694</f>
        <v>43</v>
      </c>
      <c r="AD693" s="351">
        <f>AD694</f>
        <v>43</v>
      </c>
      <c r="AE693" s="349">
        <f t="shared" si="148"/>
        <v>100</v>
      </c>
    </row>
    <row r="694" spans="1:31" ht="25.5">
      <c r="A694" s="8" t="s">
        <v>339</v>
      </c>
      <c r="B694" s="258"/>
      <c r="C694" s="84"/>
      <c r="D694" s="72" t="s">
        <v>340</v>
      </c>
      <c r="E694" s="74"/>
      <c r="F694" s="74"/>
      <c r="G694" s="200"/>
      <c r="H694" s="36"/>
      <c r="I694" s="200"/>
      <c r="J694" s="36"/>
      <c r="K694" s="200"/>
      <c r="L694" s="36"/>
      <c r="M694" s="236"/>
      <c r="N694" s="235"/>
      <c r="O694" s="236"/>
      <c r="P694" s="236"/>
      <c r="Q694" s="236"/>
      <c r="R694" s="235"/>
      <c r="S694" s="236"/>
      <c r="T694" s="235"/>
      <c r="U694" s="236"/>
      <c r="V694" s="235"/>
      <c r="W694" s="236"/>
      <c r="X694" s="235"/>
      <c r="Y694" s="236"/>
      <c r="Z694" s="235"/>
      <c r="AA694" s="236"/>
      <c r="AB694" s="236"/>
      <c r="AC694" s="200">
        <f>AC695</f>
        <v>43</v>
      </c>
      <c r="AD694" s="351">
        <f>AD695</f>
        <v>43</v>
      </c>
      <c r="AE694" s="349">
        <f t="shared" si="148"/>
        <v>100</v>
      </c>
    </row>
    <row r="695" spans="1:31" ht="25.5">
      <c r="A695" s="39" t="s">
        <v>341</v>
      </c>
      <c r="B695" s="258"/>
      <c r="C695" s="84"/>
      <c r="D695" s="72" t="s">
        <v>342</v>
      </c>
      <c r="E695" s="74"/>
      <c r="F695" s="74"/>
      <c r="G695" s="200"/>
      <c r="H695" s="36"/>
      <c r="I695" s="200"/>
      <c r="J695" s="36"/>
      <c r="K695" s="200"/>
      <c r="L695" s="36"/>
      <c r="M695" s="236"/>
      <c r="N695" s="235"/>
      <c r="O695" s="236"/>
      <c r="P695" s="236"/>
      <c r="Q695" s="236"/>
      <c r="R695" s="235"/>
      <c r="S695" s="236"/>
      <c r="T695" s="235"/>
      <c r="U695" s="236"/>
      <c r="V695" s="235"/>
      <c r="W695" s="236"/>
      <c r="X695" s="235"/>
      <c r="Y695" s="236"/>
      <c r="Z695" s="235"/>
      <c r="AA695" s="236"/>
      <c r="AB695" s="236"/>
      <c r="AC695" s="200">
        <f>SUM('прил3 '!AE756)</f>
        <v>43</v>
      </c>
      <c r="AD695" s="351">
        <f>SUM('прил3 '!AF756)</f>
        <v>43</v>
      </c>
      <c r="AE695" s="349">
        <f t="shared" si="148"/>
        <v>100</v>
      </c>
    </row>
    <row r="696" spans="1:31" ht="25.5">
      <c r="A696" s="32" t="s">
        <v>510</v>
      </c>
      <c r="B696" s="258"/>
      <c r="C696" s="246" t="s">
        <v>511</v>
      </c>
      <c r="D696" s="72"/>
      <c r="E696" s="74"/>
      <c r="F696" s="74"/>
      <c r="G696" s="200">
        <f>G697+G706</f>
        <v>3905.5</v>
      </c>
      <c r="H696" s="36">
        <f t="shared" si="147"/>
        <v>0</v>
      </c>
      <c r="I696" s="200">
        <f>I697+I706</f>
        <v>3905.5</v>
      </c>
      <c r="J696" s="36">
        <f t="shared" si="149"/>
        <v>-38.099999999999909</v>
      </c>
      <c r="K696" s="200">
        <f>K697+K706</f>
        <v>3867.4</v>
      </c>
      <c r="L696" s="36">
        <f t="shared" si="144"/>
        <v>0</v>
      </c>
      <c r="M696" s="236">
        <f>M697+M706</f>
        <v>3867.4</v>
      </c>
      <c r="N696" s="235">
        <f t="shared" si="143"/>
        <v>0</v>
      </c>
      <c r="O696" s="236">
        <f>O697+O706</f>
        <v>3867.4</v>
      </c>
      <c r="P696" s="236">
        <f>P697+P706</f>
        <v>0</v>
      </c>
      <c r="Q696" s="236">
        <f>Q697+Q706</f>
        <v>3867.4</v>
      </c>
      <c r="R696" s="235" t="e">
        <f>SUM(#REF!-Q696)</f>
        <v>#REF!</v>
      </c>
      <c r="S696" s="236">
        <f>S697+S706</f>
        <v>3867.4</v>
      </c>
      <c r="T696" s="235">
        <f t="shared" si="140"/>
        <v>0</v>
      </c>
      <c r="U696" s="236">
        <f>U697+U706</f>
        <v>3867.4</v>
      </c>
      <c r="V696" s="235">
        <f t="shared" si="139"/>
        <v>0</v>
      </c>
      <c r="W696" s="236">
        <f>W697+W706</f>
        <v>3867.4</v>
      </c>
      <c r="X696" s="235" t="e">
        <f>SUM(#REF!-W696)</f>
        <v>#REF!</v>
      </c>
      <c r="Y696" s="236">
        <f>Y697+Y706</f>
        <v>3867.4</v>
      </c>
      <c r="Z696" s="235">
        <f t="shared" si="150"/>
        <v>0</v>
      </c>
      <c r="AA696" s="236">
        <f>AA697+AA706</f>
        <v>3867.4</v>
      </c>
      <c r="AB696" s="236">
        <f>AB697+AB706</f>
        <v>0</v>
      </c>
      <c r="AC696" s="200">
        <f>AC697+AC706</f>
        <v>2764</v>
      </c>
      <c r="AD696" s="351">
        <f>AD697+AD706</f>
        <v>2513.6999999999998</v>
      </c>
      <c r="AE696" s="349">
        <f t="shared" si="148"/>
        <v>90.94428364688855</v>
      </c>
    </row>
    <row r="697" spans="1:31" ht="38.25">
      <c r="A697" s="32" t="s">
        <v>512</v>
      </c>
      <c r="B697" s="258"/>
      <c r="C697" s="246" t="s">
        <v>513</v>
      </c>
      <c r="D697" s="72"/>
      <c r="E697" s="74"/>
      <c r="F697" s="74"/>
      <c r="G697" s="200">
        <f>G698+G700+G704</f>
        <v>3565.5</v>
      </c>
      <c r="H697" s="36">
        <f t="shared" si="147"/>
        <v>0</v>
      </c>
      <c r="I697" s="200">
        <f>I698+I700+I704</f>
        <v>3565.5</v>
      </c>
      <c r="J697" s="36">
        <f t="shared" si="149"/>
        <v>301.90000000000009</v>
      </c>
      <c r="K697" s="200">
        <f>K698+K700+K704+K702</f>
        <v>3867.4</v>
      </c>
      <c r="L697" s="36">
        <f t="shared" si="144"/>
        <v>0</v>
      </c>
      <c r="M697" s="236">
        <f>M698+M700+M704+M702</f>
        <v>3867.4</v>
      </c>
      <c r="N697" s="235">
        <f t="shared" si="143"/>
        <v>0</v>
      </c>
      <c r="O697" s="236">
        <f>O698+O700+O704+O702</f>
        <v>3867.4</v>
      </c>
      <c r="P697" s="236">
        <f>P698+P700+P704+P702</f>
        <v>0</v>
      </c>
      <c r="Q697" s="236">
        <f>Q698+Q700+Q704+Q702</f>
        <v>3867.4</v>
      </c>
      <c r="R697" s="235" t="e">
        <f>SUM(#REF!-Q697)</f>
        <v>#REF!</v>
      </c>
      <c r="S697" s="236">
        <f>S698+S700+S704+S702</f>
        <v>3867.4</v>
      </c>
      <c r="T697" s="235">
        <f t="shared" si="140"/>
        <v>0</v>
      </c>
      <c r="U697" s="236">
        <f>U698+U700+U704+U702</f>
        <v>3867.4</v>
      </c>
      <c r="V697" s="235">
        <f t="shared" ref="V697:V766" si="155">SUM(W697-U697)</f>
        <v>0</v>
      </c>
      <c r="W697" s="236">
        <f>W698+W700+W704+W702</f>
        <v>3867.4</v>
      </c>
      <c r="X697" s="235" t="e">
        <f>SUM(#REF!-W697)</f>
        <v>#REF!</v>
      </c>
      <c r="Y697" s="236">
        <f>Y698+Y700+Y704+Y702</f>
        <v>3867.4</v>
      </c>
      <c r="Z697" s="235">
        <f t="shared" si="150"/>
        <v>0</v>
      </c>
      <c r="AA697" s="236">
        <f>AA698+AA700+AA704+AA702</f>
        <v>3867.4</v>
      </c>
      <c r="AB697" s="236">
        <f>AB698+AB700+AB704+AB702</f>
        <v>0</v>
      </c>
      <c r="AC697" s="200">
        <f>AC698+AC700+AC704+AC702</f>
        <v>2764</v>
      </c>
      <c r="AD697" s="351">
        <f>AD698+AD700+AD704+AD702</f>
        <v>2513.6999999999998</v>
      </c>
      <c r="AE697" s="349">
        <f t="shared" si="148"/>
        <v>90.94428364688855</v>
      </c>
    </row>
    <row r="698" spans="1:31" ht="0.75" customHeight="1">
      <c r="A698" s="43" t="s">
        <v>352</v>
      </c>
      <c r="B698" s="258"/>
      <c r="C698" s="246"/>
      <c r="D698" s="72" t="s">
        <v>335</v>
      </c>
      <c r="E698" s="74"/>
      <c r="F698" s="74"/>
      <c r="G698" s="200">
        <f>G699</f>
        <v>1542</v>
      </c>
      <c r="H698" s="36">
        <f t="shared" si="147"/>
        <v>0</v>
      </c>
      <c r="I698" s="200">
        <f>I699</f>
        <v>1542</v>
      </c>
      <c r="J698" s="36">
        <f t="shared" si="149"/>
        <v>-1542</v>
      </c>
      <c r="K698" s="200">
        <f>K699</f>
        <v>0</v>
      </c>
      <c r="L698" s="36">
        <f t="shared" si="144"/>
        <v>0</v>
      </c>
      <c r="M698" s="236">
        <f>M699</f>
        <v>0</v>
      </c>
      <c r="N698" s="235">
        <f t="shared" si="143"/>
        <v>0</v>
      </c>
      <c r="O698" s="236">
        <f>O699</f>
        <v>0</v>
      </c>
      <c r="P698" s="236">
        <f>P699</f>
        <v>0</v>
      </c>
      <c r="Q698" s="236">
        <f>Q699</f>
        <v>0</v>
      </c>
      <c r="R698" s="235" t="e">
        <f>SUM(#REF!-Q698)</f>
        <v>#REF!</v>
      </c>
      <c r="S698" s="236">
        <f>S699</f>
        <v>0</v>
      </c>
      <c r="T698" s="235">
        <f t="shared" si="140"/>
        <v>0</v>
      </c>
      <c r="U698" s="236">
        <f>U699</f>
        <v>0</v>
      </c>
      <c r="V698" s="235">
        <f t="shared" si="155"/>
        <v>0</v>
      </c>
      <c r="W698" s="236">
        <f>W699</f>
        <v>0</v>
      </c>
      <c r="X698" s="235" t="e">
        <f>SUM(#REF!-W698)</f>
        <v>#REF!</v>
      </c>
      <c r="Y698" s="236">
        <f>Y699</f>
        <v>0</v>
      </c>
      <c r="Z698" s="235">
        <f t="shared" si="150"/>
        <v>0</v>
      </c>
      <c r="AA698" s="236">
        <f>AA699</f>
        <v>0</v>
      </c>
      <c r="AB698" s="236">
        <f>AB699</f>
        <v>0</v>
      </c>
      <c r="AC698" s="200">
        <f>AC699</f>
        <v>0</v>
      </c>
      <c r="AD698" s="351">
        <f>AD699</f>
        <v>0</v>
      </c>
      <c r="AE698" s="349"/>
    </row>
    <row r="699" spans="1:31" hidden="1">
      <c r="A699" s="46" t="s">
        <v>16</v>
      </c>
      <c r="B699" s="258"/>
      <c r="C699" s="246"/>
      <c r="D699" s="72" t="s">
        <v>17</v>
      </c>
      <c r="E699" s="74"/>
      <c r="F699" s="74"/>
      <c r="G699" s="200">
        <f>SUM('прил3 '!I760)</f>
        <v>1542</v>
      </c>
      <c r="H699" s="36">
        <f t="shared" si="147"/>
        <v>0</v>
      </c>
      <c r="I699" s="200">
        <f>SUM('прил3 '!K760)</f>
        <v>1542</v>
      </c>
      <c r="J699" s="36">
        <f t="shared" si="149"/>
        <v>-1542</v>
      </c>
      <c r="K699" s="200">
        <f>SUM('прил3 '!M760)</f>
        <v>0</v>
      </c>
      <c r="L699" s="36">
        <f t="shared" si="144"/>
        <v>0</v>
      </c>
      <c r="M699" s="236">
        <f>SUM('прил3 '!O760)</f>
        <v>0</v>
      </c>
      <c r="N699" s="235">
        <f t="shared" si="143"/>
        <v>0</v>
      </c>
      <c r="O699" s="236">
        <f>SUM('прил3 '!Q760)</f>
        <v>0</v>
      </c>
      <c r="P699" s="236">
        <f>SUM('прил3 '!R760)</f>
        <v>0</v>
      </c>
      <c r="Q699" s="236">
        <f>SUM('прил3 '!S760)</f>
        <v>0</v>
      </c>
      <c r="R699" s="235" t="e">
        <f>SUM(#REF!-Q699)</f>
        <v>#REF!</v>
      </c>
      <c r="S699" s="236">
        <f>SUM('прил3 '!U760)</f>
        <v>0</v>
      </c>
      <c r="T699" s="235">
        <f t="shared" si="140"/>
        <v>0</v>
      </c>
      <c r="U699" s="236">
        <f>SUM('прил3 '!W760)</f>
        <v>0</v>
      </c>
      <c r="V699" s="235">
        <f t="shared" si="155"/>
        <v>0</v>
      </c>
      <c r="W699" s="236">
        <f>SUM('прил3 '!Y760)</f>
        <v>0</v>
      </c>
      <c r="X699" s="235" t="e">
        <f>SUM(#REF!-W699)</f>
        <v>#REF!</v>
      </c>
      <c r="Y699" s="236">
        <f>SUM('прил3 '!AA760)</f>
        <v>0</v>
      </c>
      <c r="Z699" s="235">
        <f t="shared" si="150"/>
        <v>0</v>
      </c>
      <c r="AA699" s="236">
        <f>SUM('прил3 '!AC760)</f>
        <v>0</v>
      </c>
      <c r="AB699" s="236">
        <f>SUM('прил3 '!AD760)</f>
        <v>0</v>
      </c>
      <c r="AC699" s="200">
        <f>SUM('прил3 '!AE760)</f>
        <v>0</v>
      </c>
      <c r="AD699" s="351">
        <f>SUM('прил3 '!AF760)</f>
        <v>0</v>
      </c>
      <c r="AE699" s="349"/>
    </row>
    <row r="700" spans="1:31" ht="25.5" hidden="1">
      <c r="A700" s="49" t="s">
        <v>339</v>
      </c>
      <c r="B700" s="258"/>
      <c r="C700" s="246"/>
      <c r="D700" s="72" t="s">
        <v>340</v>
      </c>
      <c r="E700" s="74"/>
      <c r="F700" s="74"/>
      <c r="G700" s="200">
        <f>G701</f>
        <v>2017.5</v>
      </c>
      <c r="H700" s="36">
        <f t="shared" si="147"/>
        <v>0</v>
      </c>
      <c r="I700" s="200">
        <f>I701</f>
        <v>2017.5</v>
      </c>
      <c r="J700" s="36">
        <f t="shared" si="149"/>
        <v>-2017.5</v>
      </c>
      <c r="K700" s="200">
        <f>K701</f>
        <v>0</v>
      </c>
      <c r="L700" s="36">
        <f t="shared" si="144"/>
        <v>0</v>
      </c>
      <c r="M700" s="236">
        <f>M701</f>
        <v>0</v>
      </c>
      <c r="N700" s="235">
        <f t="shared" si="143"/>
        <v>0</v>
      </c>
      <c r="O700" s="236">
        <f>O701</f>
        <v>0</v>
      </c>
      <c r="P700" s="236">
        <f>P701</f>
        <v>0</v>
      </c>
      <c r="Q700" s="236">
        <f>Q701</f>
        <v>0</v>
      </c>
      <c r="R700" s="235" t="e">
        <f>SUM(#REF!-Q700)</f>
        <v>#REF!</v>
      </c>
      <c r="S700" s="236">
        <f>S701</f>
        <v>0</v>
      </c>
      <c r="T700" s="235">
        <f t="shared" ref="T700:T769" si="156">SUM(U700-S700)</f>
        <v>0</v>
      </c>
      <c r="U700" s="236">
        <f>U701</f>
        <v>0</v>
      </c>
      <c r="V700" s="235">
        <f t="shared" si="155"/>
        <v>0</v>
      </c>
      <c r="W700" s="236">
        <f>W701</f>
        <v>0</v>
      </c>
      <c r="X700" s="235" t="e">
        <f>SUM(#REF!-W700)</f>
        <v>#REF!</v>
      </c>
      <c r="Y700" s="236">
        <f>Y701</f>
        <v>0</v>
      </c>
      <c r="Z700" s="235">
        <f t="shared" si="150"/>
        <v>0</v>
      </c>
      <c r="AA700" s="236">
        <f>AA701</f>
        <v>0</v>
      </c>
      <c r="AB700" s="236">
        <f>AB701</f>
        <v>0</v>
      </c>
      <c r="AC700" s="200">
        <f>AC701</f>
        <v>0</v>
      </c>
      <c r="AD700" s="351">
        <f>AD701</f>
        <v>0</v>
      </c>
      <c r="AE700" s="349"/>
    </row>
    <row r="701" spans="1:31" ht="25.5" hidden="1">
      <c r="A701" s="32" t="s">
        <v>341</v>
      </c>
      <c r="B701" s="258"/>
      <c r="C701" s="246"/>
      <c r="D701" s="72" t="s">
        <v>342</v>
      </c>
      <c r="E701" s="74"/>
      <c r="F701" s="74"/>
      <c r="G701" s="200">
        <f>SUM('прил3 '!I762)</f>
        <v>2017.5</v>
      </c>
      <c r="H701" s="36">
        <f t="shared" si="147"/>
        <v>0</v>
      </c>
      <c r="I701" s="200">
        <f>SUM('прил3 '!K762)</f>
        <v>2017.5</v>
      </c>
      <c r="J701" s="36">
        <f t="shared" si="149"/>
        <v>-2017.5</v>
      </c>
      <c r="K701" s="200">
        <f>SUM('прил3 '!M762)</f>
        <v>0</v>
      </c>
      <c r="L701" s="36">
        <f t="shared" si="144"/>
        <v>0</v>
      </c>
      <c r="M701" s="236">
        <f>SUM('прил3 '!O762)</f>
        <v>0</v>
      </c>
      <c r="N701" s="235">
        <f t="shared" si="143"/>
        <v>0</v>
      </c>
      <c r="O701" s="236">
        <f>SUM('прил3 '!Q762)</f>
        <v>0</v>
      </c>
      <c r="P701" s="236">
        <f>SUM('прил3 '!R762)</f>
        <v>0</v>
      </c>
      <c r="Q701" s="236">
        <f>SUM('прил3 '!S762)</f>
        <v>0</v>
      </c>
      <c r="R701" s="235" t="e">
        <f>SUM(#REF!-Q701)</f>
        <v>#REF!</v>
      </c>
      <c r="S701" s="236">
        <f>SUM('прил3 '!U762)</f>
        <v>0</v>
      </c>
      <c r="T701" s="235">
        <f t="shared" si="156"/>
        <v>0</v>
      </c>
      <c r="U701" s="236">
        <f>SUM('прил3 '!W762)</f>
        <v>0</v>
      </c>
      <c r="V701" s="235">
        <f t="shared" si="155"/>
        <v>0</v>
      </c>
      <c r="W701" s="236">
        <f>SUM('прил3 '!Y762)</f>
        <v>0</v>
      </c>
      <c r="X701" s="235" t="e">
        <f>SUM(#REF!-W701)</f>
        <v>#REF!</v>
      </c>
      <c r="Y701" s="236">
        <f>SUM('прил3 '!AA762)</f>
        <v>0</v>
      </c>
      <c r="Z701" s="235">
        <f t="shared" si="150"/>
        <v>0</v>
      </c>
      <c r="AA701" s="236">
        <f>SUM('прил3 '!AC762)</f>
        <v>0</v>
      </c>
      <c r="AB701" s="236">
        <f>SUM('прил3 '!AD762)</f>
        <v>0</v>
      </c>
      <c r="AC701" s="200">
        <f>SUM('прил3 '!AE762)</f>
        <v>0</v>
      </c>
      <c r="AD701" s="351">
        <f>SUM('прил3 '!AF762)</f>
        <v>0</v>
      </c>
      <c r="AE701" s="349"/>
    </row>
    <row r="702" spans="1:31" ht="25.5">
      <c r="A702" s="39" t="s">
        <v>616</v>
      </c>
      <c r="B702" s="258"/>
      <c r="C702" s="246"/>
      <c r="D702" s="72" t="s">
        <v>455</v>
      </c>
      <c r="E702" s="74"/>
      <c r="F702" s="74"/>
      <c r="G702" s="200"/>
      <c r="H702" s="36"/>
      <c r="I702" s="200"/>
      <c r="J702" s="36">
        <f t="shared" si="149"/>
        <v>3867.4</v>
      </c>
      <c r="K702" s="200">
        <f>SUM(K703)</f>
        <v>3867.4</v>
      </c>
      <c r="L702" s="36">
        <f t="shared" si="144"/>
        <v>0</v>
      </c>
      <c r="M702" s="236">
        <f>SUM(M703)</f>
        <v>3867.4</v>
      </c>
      <c r="N702" s="235">
        <f t="shared" si="143"/>
        <v>0</v>
      </c>
      <c r="O702" s="236">
        <f>SUM(O703)</f>
        <v>3867.4</v>
      </c>
      <c r="P702" s="236">
        <f>SUM(P703)</f>
        <v>0</v>
      </c>
      <c r="Q702" s="236">
        <f>SUM(Q703)</f>
        <v>3867.4</v>
      </c>
      <c r="R702" s="235" t="e">
        <f>SUM(#REF!-Q702)</f>
        <v>#REF!</v>
      </c>
      <c r="S702" s="236">
        <f>SUM(S703)</f>
        <v>3867.4</v>
      </c>
      <c r="T702" s="235">
        <f t="shared" si="156"/>
        <v>0</v>
      </c>
      <c r="U702" s="236">
        <f>SUM(U703)</f>
        <v>3867.4</v>
      </c>
      <c r="V702" s="235">
        <f t="shared" si="155"/>
        <v>0</v>
      </c>
      <c r="W702" s="236">
        <f>SUM(W703)</f>
        <v>3867.4</v>
      </c>
      <c r="X702" s="235" t="e">
        <f>SUM(#REF!-W702)</f>
        <v>#REF!</v>
      </c>
      <c r="Y702" s="236">
        <f>SUM(Y703)</f>
        <v>3867.4</v>
      </c>
      <c r="Z702" s="235">
        <f t="shared" si="150"/>
        <v>0</v>
      </c>
      <c r="AA702" s="236">
        <f>SUM(AA703)</f>
        <v>3867.4</v>
      </c>
      <c r="AB702" s="236">
        <f>SUM(AB703)</f>
        <v>0</v>
      </c>
      <c r="AC702" s="200">
        <f>SUM(AC703)</f>
        <v>2764</v>
      </c>
      <c r="AD702" s="351">
        <f>SUM(AD703)</f>
        <v>2513.6999999999998</v>
      </c>
      <c r="AE702" s="349">
        <f t="shared" si="148"/>
        <v>90.94428364688855</v>
      </c>
    </row>
    <row r="703" spans="1:31" ht="12" customHeight="1">
      <c r="A703" s="39" t="s">
        <v>617</v>
      </c>
      <c r="B703" s="258"/>
      <c r="C703" s="246"/>
      <c r="D703" s="72" t="s">
        <v>618</v>
      </c>
      <c r="E703" s="74"/>
      <c r="F703" s="74"/>
      <c r="G703" s="200"/>
      <c r="H703" s="36"/>
      <c r="I703" s="200"/>
      <c r="J703" s="36">
        <f t="shared" si="149"/>
        <v>3867.4</v>
      </c>
      <c r="K703" s="200">
        <f>SUM('прил3 '!M766)</f>
        <v>3867.4</v>
      </c>
      <c r="L703" s="36">
        <f t="shared" si="144"/>
        <v>0</v>
      </c>
      <c r="M703" s="236">
        <f>SUM('прил3 '!O766)</f>
        <v>3867.4</v>
      </c>
      <c r="N703" s="235">
        <f t="shared" si="143"/>
        <v>0</v>
      </c>
      <c r="O703" s="236">
        <f>SUM('прил3 '!Q766)</f>
        <v>3867.4</v>
      </c>
      <c r="P703" s="236">
        <f>SUM('прил3 '!R766)</f>
        <v>0</v>
      </c>
      <c r="Q703" s="236">
        <f>SUM('прил3 '!S766)</f>
        <v>3867.4</v>
      </c>
      <c r="R703" s="235" t="e">
        <f>SUM(#REF!-Q703)</f>
        <v>#REF!</v>
      </c>
      <c r="S703" s="236">
        <f>SUM('прил3 '!U766)</f>
        <v>3867.4</v>
      </c>
      <c r="T703" s="235">
        <f t="shared" si="156"/>
        <v>0</v>
      </c>
      <c r="U703" s="236">
        <f>SUM('прил3 '!W766)</f>
        <v>3867.4</v>
      </c>
      <c r="V703" s="235">
        <f t="shared" si="155"/>
        <v>0</v>
      </c>
      <c r="W703" s="236">
        <f>SUM('прил3 '!Y766)</f>
        <v>3867.4</v>
      </c>
      <c r="X703" s="235" t="e">
        <f>SUM(#REF!-W703)</f>
        <v>#REF!</v>
      </c>
      <c r="Y703" s="236">
        <f>SUM('прил3 '!AA766)</f>
        <v>3867.4</v>
      </c>
      <c r="Z703" s="235">
        <f t="shared" si="150"/>
        <v>0</v>
      </c>
      <c r="AA703" s="236">
        <f>SUM('прил3 '!AC766)</f>
        <v>3867.4</v>
      </c>
      <c r="AB703" s="236">
        <f>SUM('прил3 '!AD766)</f>
        <v>0</v>
      </c>
      <c r="AC703" s="200">
        <f>SUM('прил3 '!AE766)</f>
        <v>2764</v>
      </c>
      <c r="AD703" s="351">
        <f>SUM('прил3 '!AF766)</f>
        <v>2513.6999999999998</v>
      </c>
      <c r="AE703" s="349">
        <f t="shared" si="148"/>
        <v>90.94428364688855</v>
      </c>
    </row>
    <row r="704" spans="1:31" hidden="1">
      <c r="A704" s="49" t="s">
        <v>354</v>
      </c>
      <c r="B704" s="258"/>
      <c r="C704" s="246"/>
      <c r="D704" s="72" t="s">
        <v>355</v>
      </c>
      <c r="E704" s="74"/>
      <c r="F704" s="74"/>
      <c r="G704" s="200">
        <f>G705</f>
        <v>6</v>
      </c>
      <c r="H704" s="36">
        <f t="shared" si="147"/>
        <v>0</v>
      </c>
      <c r="I704" s="200">
        <f>I705</f>
        <v>6</v>
      </c>
      <c r="J704" s="36">
        <f t="shared" si="149"/>
        <v>-6</v>
      </c>
      <c r="K704" s="200">
        <f>K705</f>
        <v>0</v>
      </c>
      <c r="L704" s="36">
        <f t="shared" si="144"/>
        <v>0</v>
      </c>
      <c r="M704" s="236">
        <f>M705</f>
        <v>0</v>
      </c>
      <c r="N704" s="235">
        <f t="shared" si="143"/>
        <v>0</v>
      </c>
      <c r="O704" s="236">
        <f>O705</f>
        <v>0</v>
      </c>
      <c r="P704" s="236">
        <f>P705</f>
        <v>0</v>
      </c>
      <c r="Q704" s="236">
        <f>Q705</f>
        <v>0</v>
      </c>
      <c r="R704" s="235" t="e">
        <f>SUM(#REF!-Q704)</f>
        <v>#REF!</v>
      </c>
      <c r="S704" s="236">
        <f>S705</f>
        <v>0</v>
      </c>
      <c r="T704" s="235">
        <f t="shared" si="156"/>
        <v>0</v>
      </c>
      <c r="U704" s="236">
        <f>U705</f>
        <v>0</v>
      </c>
      <c r="V704" s="235">
        <f t="shared" si="155"/>
        <v>0</v>
      </c>
      <c r="W704" s="236">
        <f>W705</f>
        <v>0</v>
      </c>
      <c r="X704" s="235" t="e">
        <f>SUM(#REF!-W704)</f>
        <v>#REF!</v>
      </c>
      <c r="Y704" s="236">
        <f>Y705</f>
        <v>0</v>
      </c>
      <c r="Z704" s="235">
        <f t="shared" si="150"/>
        <v>0</v>
      </c>
      <c r="AA704" s="236">
        <f>AA705</f>
        <v>0</v>
      </c>
      <c r="AB704" s="236">
        <f>AB705</f>
        <v>0</v>
      </c>
      <c r="AC704" s="200">
        <f>AC705</f>
        <v>0</v>
      </c>
      <c r="AD704" s="351">
        <f>AD705</f>
        <v>0</v>
      </c>
      <c r="AE704" s="349"/>
    </row>
    <row r="705" spans="1:31" ht="11.25" hidden="1" customHeight="1">
      <c r="A705" s="32" t="s">
        <v>356</v>
      </c>
      <c r="B705" s="258"/>
      <c r="C705" s="246"/>
      <c r="D705" s="72" t="s">
        <v>0</v>
      </c>
      <c r="E705" s="74"/>
      <c r="F705" s="74"/>
      <c r="G705" s="200">
        <v>6</v>
      </c>
      <c r="H705" s="36">
        <f t="shared" si="147"/>
        <v>0</v>
      </c>
      <c r="I705" s="200">
        <v>6</v>
      </c>
      <c r="J705" s="36">
        <f t="shared" si="149"/>
        <v>-6</v>
      </c>
      <c r="K705" s="200">
        <f>SUM('прил3 '!M764)</f>
        <v>0</v>
      </c>
      <c r="L705" s="36">
        <f t="shared" si="144"/>
        <v>0</v>
      </c>
      <c r="M705" s="236">
        <f>SUM('прил3 '!O764)</f>
        <v>0</v>
      </c>
      <c r="N705" s="235">
        <f t="shared" si="143"/>
        <v>0</v>
      </c>
      <c r="O705" s="236">
        <f>SUM('прил3 '!Q764)</f>
        <v>0</v>
      </c>
      <c r="P705" s="236">
        <f>SUM('прил3 '!R764)</f>
        <v>0</v>
      </c>
      <c r="Q705" s="236">
        <f>SUM('прил3 '!S764)</f>
        <v>0</v>
      </c>
      <c r="R705" s="235" t="e">
        <f>SUM(#REF!-Q705)</f>
        <v>#REF!</v>
      </c>
      <c r="S705" s="236">
        <f>SUM('прил3 '!U764)</f>
        <v>0</v>
      </c>
      <c r="T705" s="235">
        <f t="shared" si="156"/>
        <v>0</v>
      </c>
      <c r="U705" s="236">
        <f>SUM('прил3 '!W764)</f>
        <v>0</v>
      </c>
      <c r="V705" s="235">
        <f t="shared" si="155"/>
        <v>0</v>
      </c>
      <c r="W705" s="236">
        <f>SUM('прил3 '!Y764)</f>
        <v>0</v>
      </c>
      <c r="X705" s="235" t="e">
        <f>SUM(#REF!-W705)</f>
        <v>#REF!</v>
      </c>
      <c r="Y705" s="236">
        <f>SUM('прил3 '!AA764)</f>
        <v>0</v>
      </c>
      <c r="Z705" s="235">
        <f t="shared" si="150"/>
        <v>0</v>
      </c>
      <c r="AA705" s="236">
        <f>SUM('прил3 '!AC764)</f>
        <v>0</v>
      </c>
      <c r="AB705" s="236">
        <f>SUM('прил3 '!AD764)</f>
        <v>0</v>
      </c>
      <c r="AC705" s="200">
        <f>SUM('прил3 '!AE764)</f>
        <v>0</v>
      </c>
      <c r="AD705" s="351">
        <f>SUM('прил3 '!AF764)</f>
        <v>0</v>
      </c>
      <c r="AE705" s="349"/>
    </row>
    <row r="706" spans="1:31" ht="0.75" hidden="1" customHeight="1">
      <c r="A706" s="32" t="s">
        <v>514</v>
      </c>
      <c r="B706" s="258"/>
      <c r="C706" s="246" t="s">
        <v>515</v>
      </c>
      <c r="D706" s="72"/>
      <c r="E706" s="74"/>
      <c r="F706" s="74"/>
      <c r="G706" s="200">
        <f>G707+G709</f>
        <v>340</v>
      </c>
      <c r="H706" s="36">
        <f t="shared" si="147"/>
        <v>0</v>
      </c>
      <c r="I706" s="200">
        <f>I707+I709</f>
        <v>340</v>
      </c>
      <c r="J706" s="36">
        <f t="shared" si="149"/>
        <v>-340</v>
      </c>
      <c r="K706" s="200">
        <f>K707+K709</f>
        <v>0</v>
      </c>
      <c r="L706" s="36">
        <f t="shared" si="144"/>
        <v>0</v>
      </c>
      <c r="M706" s="236">
        <f>M707+M709</f>
        <v>0</v>
      </c>
      <c r="N706" s="235">
        <f t="shared" si="143"/>
        <v>0</v>
      </c>
      <c r="O706" s="236">
        <f>O707+O709</f>
        <v>0</v>
      </c>
      <c r="P706" s="236">
        <f>P707+P709</f>
        <v>0</v>
      </c>
      <c r="Q706" s="236">
        <f>Q707+Q709</f>
        <v>0</v>
      </c>
      <c r="R706" s="235" t="e">
        <f>SUM(#REF!-Q706)</f>
        <v>#REF!</v>
      </c>
      <c r="S706" s="236">
        <f>S707+S709</f>
        <v>0</v>
      </c>
      <c r="T706" s="235">
        <f t="shared" si="156"/>
        <v>0</v>
      </c>
      <c r="U706" s="236">
        <f>U707+U709</f>
        <v>0</v>
      </c>
      <c r="V706" s="235">
        <f t="shared" si="155"/>
        <v>0</v>
      </c>
      <c r="W706" s="236">
        <f>W707+W709</f>
        <v>0</v>
      </c>
      <c r="X706" s="235" t="e">
        <f>SUM(#REF!-W706)</f>
        <v>#REF!</v>
      </c>
      <c r="Y706" s="236">
        <f>Y707+Y709</f>
        <v>0</v>
      </c>
      <c r="Z706" s="235">
        <f t="shared" si="150"/>
        <v>0</v>
      </c>
      <c r="AA706" s="236">
        <f>AA707+AA709</f>
        <v>0</v>
      </c>
      <c r="AB706" s="236">
        <f>AB707+AB709</f>
        <v>0</v>
      </c>
      <c r="AC706" s="200">
        <f>AC707+AC709</f>
        <v>0</v>
      </c>
      <c r="AD706" s="351">
        <f>AD707+AD709</f>
        <v>0</v>
      </c>
      <c r="AE706" s="349"/>
    </row>
    <row r="707" spans="1:31" ht="51" hidden="1">
      <c r="A707" s="43" t="s">
        <v>352</v>
      </c>
      <c r="B707" s="258"/>
      <c r="C707" s="246"/>
      <c r="D707" s="72" t="s">
        <v>335</v>
      </c>
      <c r="E707" s="74"/>
      <c r="F707" s="74"/>
      <c r="G707" s="200">
        <f>G708</f>
        <v>340</v>
      </c>
      <c r="H707" s="36">
        <f t="shared" si="147"/>
        <v>0</v>
      </c>
      <c r="I707" s="200">
        <f>I708</f>
        <v>340</v>
      </c>
      <c r="J707" s="36">
        <f t="shared" si="149"/>
        <v>-340</v>
      </c>
      <c r="K707" s="200">
        <f>K708</f>
        <v>0</v>
      </c>
      <c r="L707" s="36">
        <f t="shared" si="144"/>
        <v>0</v>
      </c>
      <c r="M707" s="236">
        <f>M708</f>
        <v>0</v>
      </c>
      <c r="N707" s="235">
        <f t="shared" si="143"/>
        <v>0</v>
      </c>
      <c r="O707" s="236">
        <f>O708</f>
        <v>0</v>
      </c>
      <c r="P707" s="236">
        <f>P708</f>
        <v>0</v>
      </c>
      <c r="Q707" s="236">
        <f>Q708</f>
        <v>0</v>
      </c>
      <c r="R707" s="235" t="e">
        <f>SUM(#REF!-Q707)</f>
        <v>#REF!</v>
      </c>
      <c r="S707" s="236">
        <f>S708</f>
        <v>0</v>
      </c>
      <c r="T707" s="235">
        <f t="shared" si="156"/>
        <v>0</v>
      </c>
      <c r="U707" s="236">
        <f>U708</f>
        <v>0</v>
      </c>
      <c r="V707" s="235">
        <f t="shared" si="155"/>
        <v>0</v>
      </c>
      <c r="W707" s="236">
        <f>W708</f>
        <v>0</v>
      </c>
      <c r="X707" s="235" t="e">
        <f>SUM(#REF!-W707)</f>
        <v>#REF!</v>
      </c>
      <c r="Y707" s="236">
        <f>Y708</f>
        <v>0</v>
      </c>
      <c r="Z707" s="235">
        <f t="shared" si="150"/>
        <v>0</v>
      </c>
      <c r="AA707" s="236">
        <f>AA708</f>
        <v>0</v>
      </c>
      <c r="AB707" s="236">
        <f>AB708</f>
        <v>0</v>
      </c>
      <c r="AC707" s="200">
        <f>AC708</f>
        <v>0</v>
      </c>
      <c r="AD707" s="351">
        <f>AD708</f>
        <v>0</v>
      </c>
      <c r="AE707" s="349"/>
    </row>
    <row r="708" spans="1:31" hidden="1">
      <c r="A708" s="46" t="s">
        <v>16</v>
      </c>
      <c r="B708" s="258"/>
      <c r="C708" s="246"/>
      <c r="D708" s="72" t="s">
        <v>17</v>
      </c>
      <c r="E708" s="74"/>
      <c r="F708" s="74"/>
      <c r="G708" s="200">
        <f>SUM('прил3 '!I769)</f>
        <v>340</v>
      </c>
      <c r="H708" s="36">
        <f t="shared" si="147"/>
        <v>0</v>
      </c>
      <c r="I708" s="200">
        <f>SUM('прил3 '!K769)</f>
        <v>340</v>
      </c>
      <c r="J708" s="36">
        <f t="shared" si="149"/>
        <v>-340</v>
      </c>
      <c r="K708" s="200">
        <f>SUM('прил3 '!M769)</f>
        <v>0</v>
      </c>
      <c r="L708" s="36">
        <f t="shared" si="144"/>
        <v>0</v>
      </c>
      <c r="M708" s="236">
        <f>SUM('прил3 '!O769)</f>
        <v>0</v>
      </c>
      <c r="N708" s="235">
        <f t="shared" si="143"/>
        <v>0</v>
      </c>
      <c r="O708" s="236">
        <f>SUM('прил3 '!Q769)</f>
        <v>0</v>
      </c>
      <c r="P708" s="236">
        <f>SUM('прил3 '!R769)</f>
        <v>0</v>
      </c>
      <c r="Q708" s="236">
        <f>SUM('прил3 '!S769)</f>
        <v>0</v>
      </c>
      <c r="R708" s="235" t="e">
        <f>SUM(#REF!-Q708)</f>
        <v>#REF!</v>
      </c>
      <c r="S708" s="236">
        <f>SUM('прил3 '!U769)</f>
        <v>0</v>
      </c>
      <c r="T708" s="235">
        <f t="shared" si="156"/>
        <v>0</v>
      </c>
      <c r="U708" s="236">
        <f>SUM('прил3 '!W769)</f>
        <v>0</v>
      </c>
      <c r="V708" s="235">
        <f t="shared" si="155"/>
        <v>0</v>
      </c>
      <c r="W708" s="236">
        <f>SUM('прил3 '!Y769)</f>
        <v>0</v>
      </c>
      <c r="X708" s="235" t="e">
        <f>SUM(#REF!-W708)</f>
        <v>#REF!</v>
      </c>
      <c r="Y708" s="236">
        <f>SUM('прил3 '!AA769)</f>
        <v>0</v>
      </c>
      <c r="Z708" s="235">
        <f t="shared" si="150"/>
        <v>0</v>
      </c>
      <c r="AA708" s="236">
        <f>SUM('прил3 '!AC769)</f>
        <v>0</v>
      </c>
      <c r="AB708" s="236">
        <f>SUM('прил3 '!AD769)</f>
        <v>0</v>
      </c>
      <c r="AC708" s="200">
        <f>SUM('прил3 '!AE769)</f>
        <v>0</v>
      </c>
      <c r="AD708" s="351">
        <f>SUM('прил3 '!AF769)</f>
        <v>0</v>
      </c>
      <c r="AE708" s="349"/>
    </row>
    <row r="709" spans="1:31" hidden="1">
      <c r="A709" s="46" t="s">
        <v>354</v>
      </c>
      <c r="B709" s="258"/>
      <c r="C709" s="246"/>
      <c r="D709" s="72" t="s">
        <v>355</v>
      </c>
      <c r="E709" s="74"/>
      <c r="F709" s="74"/>
      <c r="G709" s="37">
        <f>G710</f>
        <v>0</v>
      </c>
      <c r="H709" s="36">
        <f t="shared" si="147"/>
        <v>0</v>
      </c>
      <c r="I709" s="37">
        <f>I710</f>
        <v>0</v>
      </c>
      <c r="J709" s="36">
        <f t="shared" si="149"/>
        <v>0</v>
      </c>
      <c r="K709" s="37">
        <f>K710</f>
        <v>0</v>
      </c>
      <c r="L709" s="36">
        <f t="shared" si="144"/>
        <v>0</v>
      </c>
      <c r="M709" s="236">
        <f>M710</f>
        <v>0</v>
      </c>
      <c r="N709" s="235">
        <f t="shared" si="143"/>
        <v>0</v>
      </c>
      <c r="O709" s="236">
        <f>O710</f>
        <v>0</v>
      </c>
      <c r="P709" s="236">
        <f>P710</f>
        <v>0</v>
      </c>
      <c r="Q709" s="236">
        <f>Q710</f>
        <v>0</v>
      </c>
      <c r="R709" s="235" t="e">
        <f>SUM(#REF!-Q709)</f>
        <v>#REF!</v>
      </c>
      <c r="S709" s="236">
        <f>S710</f>
        <v>0</v>
      </c>
      <c r="T709" s="235">
        <f t="shared" si="156"/>
        <v>0</v>
      </c>
      <c r="U709" s="236">
        <f>U710</f>
        <v>0</v>
      </c>
      <c r="V709" s="235">
        <f t="shared" si="155"/>
        <v>0</v>
      </c>
      <c r="W709" s="236">
        <f>W710</f>
        <v>0</v>
      </c>
      <c r="X709" s="235" t="e">
        <f>SUM(#REF!-W709)</f>
        <v>#REF!</v>
      </c>
      <c r="Y709" s="236">
        <f>Y710</f>
        <v>0</v>
      </c>
      <c r="Z709" s="235">
        <f t="shared" si="150"/>
        <v>0</v>
      </c>
      <c r="AA709" s="236">
        <f>AA710</f>
        <v>0</v>
      </c>
      <c r="AB709" s="236">
        <f>AB710</f>
        <v>0</v>
      </c>
      <c r="AC709" s="200">
        <f>AC710</f>
        <v>0</v>
      </c>
      <c r="AD709" s="351">
        <f>AD710</f>
        <v>0</v>
      </c>
      <c r="AE709" s="349"/>
    </row>
    <row r="710" spans="1:31" hidden="1">
      <c r="A710" s="46" t="s">
        <v>356</v>
      </c>
      <c r="B710" s="258"/>
      <c r="C710" s="246"/>
      <c r="D710" s="72" t="s">
        <v>0</v>
      </c>
      <c r="E710" s="74"/>
      <c r="F710" s="74"/>
      <c r="G710" s="37">
        <v>0</v>
      </c>
      <c r="H710" s="36">
        <f t="shared" si="147"/>
        <v>0</v>
      </c>
      <c r="I710" s="37">
        <v>0</v>
      </c>
      <c r="J710" s="36">
        <f t="shared" si="149"/>
        <v>0</v>
      </c>
      <c r="K710" s="37">
        <v>0</v>
      </c>
      <c r="L710" s="36">
        <f t="shared" si="144"/>
        <v>0</v>
      </c>
      <c r="M710" s="236">
        <v>0</v>
      </c>
      <c r="N710" s="235">
        <f t="shared" ref="N710:N783" si="157">SUM(O710-M710)</f>
        <v>0</v>
      </c>
      <c r="O710" s="236">
        <v>0</v>
      </c>
      <c r="P710" s="236">
        <v>0</v>
      </c>
      <c r="Q710" s="236">
        <v>0</v>
      </c>
      <c r="R710" s="235" t="e">
        <f>SUM(#REF!-Q710)</f>
        <v>#REF!</v>
      </c>
      <c r="S710" s="236">
        <v>0</v>
      </c>
      <c r="T710" s="235">
        <f t="shared" si="156"/>
        <v>0</v>
      </c>
      <c r="U710" s="236">
        <v>0</v>
      </c>
      <c r="V710" s="235">
        <f t="shared" si="155"/>
        <v>0</v>
      </c>
      <c r="W710" s="236">
        <v>0</v>
      </c>
      <c r="X710" s="235" t="e">
        <f>SUM(#REF!-W710)</f>
        <v>#REF!</v>
      </c>
      <c r="Y710" s="236">
        <v>0</v>
      </c>
      <c r="Z710" s="235">
        <f t="shared" si="150"/>
        <v>0</v>
      </c>
      <c r="AA710" s="236">
        <v>0</v>
      </c>
      <c r="AB710" s="236">
        <v>0</v>
      </c>
      <c r="AC710" s="200">
        <v>0</v>
      </c>
      <c r="AD710" s="351">
        <v>0</v>
      </c>
      <c r="AE710" s="349"/>
    </row>
    <row r="711" spans="1:31" ht="38.25" hidden="1">
      <c r="A711" s="43" t="s">
        <v>629</v>
      </c>
      <c r="B711" s="258"/>
      <c r="C711" s="246" t="s">
        <v>429</v>
      </c>
      <c r="D711" s="72"/>
      <c r="E711" s="257"/>
      <c r="F711" s="257"/>
      <c r="G711" s="37">
        <f t="shared" ref="G711:AD713" si="158">G712</f>
        <v>0</v>
      </c>
      <c r="H711" s="36">
        <f t="shared" si="147"/>
        <v>0</v>
      </c>
      <c r="I711" s="37">
        <f t="shared" si="158"/>
        <v>0</v>
      </c>
      <c r="J711" s="36">
        <f t="shared" si="149"/>
        <v>0</v>
      </c>
      <c r="K711" s="37">
        <f t="shared" si="158"/>
        <v>0</v>
      </c>
      <c r="L711" s="36">
        <f t="shared" si="144"/>
        <v>0</v>
      </c>
      <c r="M711" s="236">
        <f t="shared" si="158"/>
        <v>0</v>
      </c>
      <c r="N711" s="235">
        <f t="shared" si="157"/>
        <v>0</v>
      </c>
      <c r="O711" s="236">
        <f t="shared" si="158"/>
        <v>0</v>
      </c>
      <c r="P711" s="236">
        <f t="shared" si="158"/>
        <v>0</v>
      </c>
      <c r="Q711" s="236">
        <f t="shared" si="158"/>
        <v>0</v>
      </c>
      <c r="R711" s="235" t="e">
        <f>SUM(#REF!-Q711)</f>
        <v>#REF!</v>
      </c>
      <c r="S711" s="236">
        <f t="shared" si="158"/>
        <v>0</v>
      </c>
      <c r="T711" s="235">
        <f t="shared" si="156"/>
        <v>0</v>
      </c>
      <c r="U711" s="236">
        <f t="shared" si="158"/>
        <v>0</v>
      </c>
      <c r="V711" s="235">
        <f t="shared" si="155"/>
        <v>0</v>
      </c>
      <c r="W711" s="236">
        <f t="shared" si="158"/>
        <v>0</v>
      </c>
      <c r="X711" s="235" t="e">
        <f>SUM(#REF!-W711)</f>
        <v>#REF!</v>
      </c>
      <c r="Y711" s="236">
        <f t="shared" si="158"/>
        <v>0</v>
      </c>
      <c r="Z711" s="235">
        <f t="shared" si="150"/>
        <v>0</v>
      </c>
      <c r="AA711" s="236">
        <f t="shared" si="158"/>
        <v>0</v>
      </c>
      <c r="AB711" s="236">
        <f t="shared" si="158"/>
        <v>0</v>
      </c>
      <c r="AC711" s="200">
        <f t="shared" si="158"/>
        <v>0</v>
      </c>
      <c r="AD711" s="351">
        <f t="shared" si="158"/>
        <v>0</v>
      </c>
      <c r="AE711" s="349"/>
    </row>
    <row r="712" spans="1:31" ht="38.25" hidden="1">
      <c r="A712" s="49" t="s">
        <v>627</v>
      </c>
      <c r="B712" s="258"/>
      <c r="C712" s="246" t="s">
        <v>430</v>
      </c>
      <c r="D712" s="72"/>
      <c r="E712" s="257"/>
      <c r="F712" s="257"/>
      <c r="G712" s="37">
        <f t="shared" si="158"/>
        <v>0</v>
      </c>
      <c r="H712" s="36">
        <f t="shared" si="147"/>
        <v>0</v>
      </c>
      <c r="I712" s="37">
        <f t="shared" si="158"/>
        <v>0</v>
      </c>
      <c r="J712" s="36">
        <f t="shared" si="149"/>
        <v>0</v>
      </c>
      <c r="K712" s="37">
        <f t="shared" si="158"/>
        <v>0</v>
      </c>
      <c r="L712" s="36">
        <f t="shared" si="144"/>
        <v>0</v>
      </c>
      <c r="M712" s="236">
        <f t="shared" si="158"/>
        <v>0</v>
      </c>
      <c r="N712" s="235">
        <f t="shared" si="157"/>
        <v>0</v>
      </c>
      <c r="O712" s="236">
        <f t="shared" si="158"/>
        <v>0</v>
      </c>
      <c r="P712" s="236">
        <f t="shared" si="158"/>
        <v>0</v>
      </c>
      <c r="Q712" s="236">
        <f t="shared" si="158"/>
        <v>0</v>
      </c>
      <c r="R712" s="235" t="e">
        <f>SUM(#REF!-Q712)</f>
        <v>#REF!</v>
      </c>
      <c r="S712" s="236">
        <f t="shared" si="158"/>
        <v>0</v>
      </c>
      <c r="T712" s="235">
        <f t="shared" si="156"/>
        <v>0</v>
      </c>
      <c r="U712" s="236">
        <f t="shared" si="158"/>
        <v>0</v>
      </c>
      <c r="V712" s="235">
        <f t="shared" si="155"/>
        <v>0</v>
      </c>
      <c r="W712" s="236">
        <f t="shared" si="158"/>
        <v>0</v>
      </c>
      <c r="X712" s="235" t="e">
        <f>SUM(#REF!-W712)</f>
        <v>#REF!</v>
      </c>
      <c r="Y712" s="236">
        <f t="shared" si="158"/>
        <v>0</v>
      </c>
      <c r="Z712" s="235">
        <f t="shared" si="150"/>
        <v>0</v>
      </c>
      <c r="AA712" s="236">
        <f t="shared" si="158"/>
        <v>0</v>
      </c>
      <c r="AB712" s="236">
        <f t="shared" si="158"/>
        <v>0</v>
      </c>
      <c r="AC712" s="200">
        <f t="shared" si="158"/>
        <v>0</v>
      </c>
      <c r="AD712" s="351">
        <f t="shared" si="158"/>
        <v>0</v>
      </c>
      <c r="AE712" s="349"/>
    </row>
    <row r="713" spans="1:31" ht="25.5" hidden="1">
      <c r="A713" s="49" t="s">
        <v>339</v>
      </c>
      <c r="B713" s="258"/>
      <c r="C713" s="72"/>
      <c r="D713" s="72" t="s">
        <v>340</v>
      </c>
      <c r="E713" s="257"/>
      <c r="F713" s="257"/>
      <c r="G713" s="37">
        <f t="shared" si="158"/>
        <v>0</v>
      </c>
      <c r="H713" s="36">
        <f t="shared" si="147"/>
        <v>0</v>
      </c>
      <c r="I713" s="37">
        <f t="shared" si="158"/>
        <v>0</v>
      </c>
      <c r="J713" s="36">
        <f t="shared" si="149"/>
        <v>0</v>
      </c>
      <c r="K713" s="37">
        <f t="shared" si="158"/>
        <v>0</v>
      </c>
      <c r="L713" s="36">
        <f t="shared" ref="L713:L786" si="159">SUM(M713-K713)</f>
        <v>0</v>
      </c>
      <c r="M713" s="236">
        <f t="shared" si="158"/>
        <v>0</v>
      </c>
      <c r="N713" s="235">
        <f t="shared" si="157"/>
        <v>0</v>
      </c>
      <c r="O713" s="236">
        <f t="shared" si="158"/>
        <v>0</v>
      </c>
      <c r="P713" s="236">
        <f t="shared" si="158"/>
        <v>0</v>
      </c>
      <c r="Q713" s="236">
        <f t="shared" si="158"/>
        <v>0</v>
      </c>
      <c r="R713" s="235" t="e">
        <f>SUM(#REF!-Q713)</f>
        <v>#REF!</v>
      </c>
      <c r="S713" s="236">
        <f t="shared" si="158"/>
        <v>0</v>
      </c>
      <c r="T713" s="235">
        <f t="shared" si="156"/>
        <v>0</v>
      </c>
      <c r="U713" s="236">
        <f t="shared" si="158"/>
        <v>0</v>
      </c>
      <c r="V713" s="235">
        <f t="shared" si="155"/>
        <v>0</v>
      </c>
      <c r="W713" s="236">
        <f t="shared" si="158"/>
        <v>0</v>
      </c>
      <c r="X713" s="235" t="e">
        <f>SUM(#REF!-W713)</f>
        <v>#REF!</v>
      </c>
      <c r="Y713" s="236">
        <f t="shared" si="158"/>
        <v>0</v>
      </c>
      <c r="Z713" s="235">
        <f t="shared" si="150"/>
        <v>0</v>
      </c>
      <c r="AA713" s="236">
        <f t="shared" si="158"/>
        <v>0</v>
      </c>
      <c r="AB713" s="236">
        <f t="shared" si="158"/>
        <v>0</v>
      </c>
      <c r="AC713" s="200">
        <f t="shared" si="158"/>
        <v>0</v>
      </c>
      <c r="AD713" s="351">
        <f t="shared" si="158"/>
        <v>0</v>
      </c>
      <c r="AE713" s="349"/>
    </row>
    <row r="714" spans="1:31" ht="25.5" hidden="1">
      <c r="A714" s="32" t="s">
        <v>341</v>
      </c>
      <c r="B714" s="258"/>
      <c r="C714" s="72"/>
      <c r="D714" s="72" t="s">
        <v>342</v>
      </c>
      <c r="E714" s="257"/>
      <c r="F714" s="257"/>
      <c r="G714" s="37">
        <v>0</v>
      </c>
      <c r="H714" s="36">
        <f t="shared" si="147"/>
        <v>0</v>
      </c>
      <c r="I714" s="37">
        <v>0</v>
      </c>
      <c r="J714" s="36">
        <f t="shared" si="149"/>
        <v>0</v>
      </c>
      <c r="K714" s="37">
        <v>0</v>
      </c>
      <c r="L714" s="36">
        <f t="shared" si="159"/>
        <v>0</v>
      </c>
      <c r="M714" s="236">
        <v>0</v>
      </c>
      <c r="N714" s="235">
        <f t="shared" si="157"/>
        <v>0</v>
      </c>
      <c r="O714" s="236">
        <v>0</v>
      </c>
      <c r="P714" s="236">
        <v>0</v>
      </c>
      <c r="Q714" s="236">
        <v>0</v>
      </c>
      <c r="R714" s="235" t="e">
        <f>SUM(#REF!-Q714)</f>
        <v>#REF!</v>
      </c>
      <c r="S714" s="236">
        <v>0</v>
      </c>
      <c r="T714" s="235">
        <f t="shared" si="156"/>
        <v>0</v>
      </c>
      <c r="U714" s="236">
        <v>0</v>
      </c>
      <c r="V714" s="235">
        <f t="shared" si="155"/>
        <v>0</v>
      </c>
      <c r="W714" s="236">
        <v>0</v>
      </c>
      <c r="X714" s="235" t="e">
        <f>SUM(#REF!-W714)</f>
        <v>#REF!</v>
      </c>
      <c r="Y714" s="236">
        <v>0</v>
      </c>
      <c r="Z714" s="235">
        <f t="shared" si="150"/>
        <v>0</v>
      </c>
      <c r="AA714" s="236">
        <v>0</v>
      </c>
      <c r="AB714" s="236">
        <v>0</v>
      </c>
      <c r="AC714" s="200">
        <v>0</v>
      </c>
      <c r="AD714" s="351">
        <v>0</v>
      </c>
      <c r="AE714" s="349"/>
    </row>
    <row r="715" spans="1:31" ht="31.5" customHeight="1">
      <c r="A715" s="49" t="s">
        <v>620</v>
      </c>
      <c r="B715" s="258"/>
      <c r="C715" s="258" t="s">
        <v>347</v>
      </c>
      <c r="D715" s="72"/>
      <c r="E715" s="257"/>
      <c r="F715" s="257"/>
      <c r="G715" s="37">
        <f t="shared" ref="G715:AD718" si="160">G716</f>
        <v>0</v>
      </c>
      <c r="H715" s="36">
        <f t="shared" si="147"/>
        <v>0</v>
      </c>
      <c r="I715" s="37">
        <f t="shared" si="160"/>
        <v>0</v>
      </c>
      <c r="J715" s="36">
        <f t="shared" si="149"/>
        <v>0</v>
      </c>
      <c r="K715" s="37">
        <f t="shared" si="160"/>
        <v>0</v>
      </c>
      <c r="L715" s="36">
        <f t="shared" si="159"/>
        <v>0</v>
      </c>
      <c r="M715" s="236">
        <f t="shared" si="160"/>
        <v>0</v>
      </c>
      <c r="N715" s="235">
        <f t="shared" si="157"/>
        <v>0</v>
      </c>
      <c r="O715" s="236">
        <f t="shared" si="160"/>
        <v>0</v>
      </c>
      <c r="P715" s="236">
        <f t="shared" si="160"/>
        <v>0</v>
      </c>
      <c r="Q715" s="236">
        <f t="shared" si="160"/>
        <v>0</v>
      </c>
      <c r="R715" s="235" t="e">
        <f>SUM(#REF!-Q715)</f>
        <v>#REF!</v>
      </c>
      <c r="S715" s="236">
        <f t="shared" si="160"/>
        <v>5</v>
      </c>
      <c r="T715" s="235">
        <f t="shared" si="156"/>
        <v>0</v>
      </c>
      <c r="U715" s="236">
        <f t="shared" si="160"/>
        <v>5</v>
      </c>
      <c r="V715" s="235">
        <f t="shared" si="155"/>
        <v>0</v>
      </c>
      <c r="W715" s="236">
        <f t="shared" si="160"/>
        <v>5</v>
      </c>
      <c r="X715" s="235" t="e">
        <f>SUM(#REF!-W715)</f>
        <v>#REF!</v>
      </c>
      <c r="Y715" s="236">
        <f t="shared" si="160"/>
        <v>5</v>
      </c>
      <c r="Z715" s="235">
        <f t="shared" si="150"/>
        <v>50</v>
      </c>
      <c r="AA715" s="236">
        <f>AA716+AA722</f>
        <v>55</v>
      </c>
      <c r="AB715" s="236">
        <f>AB716+AB722</f>
        <v>0</v>
      </c>
      <c r="AC715" s="200">
        <f>AC716+AC722</f>
        <v>55</v>
      </c>
      <c r="AD715" s="351">
        <f>AD716+AD722</f>
        <v>55</v>
      </c>
      <c r="AE715" s="349">
        <f t="shared" si="148"/>
        <v>100</v>
      </c>
    </row>
    <row r="716" spans="1:31" ht="38.25">
      <c r="A716" s="49" t="s">
        <v>25</v>
      </c>
      <c r="B716" s="258"/>
      <c r="C716" s="258" t="s">
        <v>26</v>
      </c>
      <c r="D716" s="72"/>
      <c r="E716" s="257"/>
      <c r="F716" s="257"/>
      <c r="G716" s="37">
        <f t="shared" si="160"/>
        <v>0</v>
      </c>
      <c r="H716" s="36">
        <f t="shared" si="147"/>
        <v>0</v>
      </c>
      <c r="I716" s="37">
        <f t="shared" si="160"/>
        <v>0</v>
      </c>
      <c r="J716" s="36">
        <f t="shared" si="149"/>
        <v>0</v>
      </c>
      <c r="K716" s="37">
        <f t="shared" si="160"/>
        <v>0</v>
      </c>
      <c r="L716" s="36">
        <f t="shared" si="159"/>
        <v>0</v>
      </c>
      <c r="M716" s="236">
        <f t="shared" si="160"/>
        <v>0</v>
      </c>
      <c r="N716" s="235">
        <f t="shared" si="157"/>
        <v>0</v>
      </c>
      <c r="O716" s="236">
        <f t="shared" si="160"/>
        <v>0</v>
      </c>
      <c r="P716" s="236">
        <f t="shared" si="160"/>
        <v>0</v>
      </c>
      <c r="Q716" s="236">
        <f t="shared" si="160"/>
        <v>0</v>
      </c>
      <c r="R716" s="235" t="e">
        <f>SUM(#REF!-Q716)</f>
        <v>#REF!</v>
      </c>
      <c r="S716" s="236">
        <f t="shared" si="160"/>
        <v>5</v>
      </c>
      <c r="T716" s="235">
        <f t="shared" si="156"/>
        <v>0</v>
      </c>
      <c r="U716" s="236">
        <f t="shared" si="160"/>
        <v>5</v>
      </c>
      <c r="V716" s="235">
        <f t="shared" si="155"/>
        <v>0</v>
      </c>
      <c r="W716" s="236">
        <f t="shared" si="160"/>
        <v>5</v>
      </c>
      <c r="X716" s="235" t="e">
        <f>SUM(#REF!-W716)</f>
        <v>#REF!</v>
      </c>
      <c r="Y716" s="236">
        <f t="shared" si="160"/>
        <v>5</v>
      </c>
      <c r="Z716" s="235">
        <f t="shared" si="150"/>
        <v>0</v>
      </c>
      <c r="AA716" s="236">
        <f t="shared" si="160"/>
        <v>5</v>
      </c>
      <c r="AB716" s="236">
        <f t="shared" si="160"/>
        <v>0</v>
      </c>
      <c r="AC716" s="200">
        <f t="shared" si="160"/>
        <v>5</v>
      </c>
      <c r="AD716" s="351">
        <f t="shared" si="160"/>
        <v>5</v>
      </c>
      <c r="AE716" s="349">
        <f t="shared" si="148"/>
        <v>100</v>
      </c>
    </row>
    <row r="717" spans="1:31" ht="25.5">
      <c r="A717" s="46" t="s">
        <v>717</v>
      </c>
      <c r="B717" s="258"/>
      <c r="C717" s="246" t="s">
        <v>27</v>
      </c>
      <c r="D717" s="72"/>
      <c r="E717" s="257"/>
      <c r="F717" s="257"/>
      <c r="G717" s="37">
        <f t="shared" si="160"/>
        <v>0</v>
      </c>
      <c r="H717" s="36">
        <f t="shared" si="147"/>
        <v>0</v>
      </c>
      <c r="I717" s="37">
        <f t="shared" si="160"/>
        <v>0</v>
      </c>
      <c r="J717" s="36">
        <f t="shared" si="149"/>
        <v>0</v>
      </c>
      <c r="K717" s="37">
        <f t="shared" si="160"/>
        <v>0</v>
      </c>
      <c r="L717" s="36">
        <f t="shared" si="159"/>
        <v>0</v>
      </c>
      <c r="M717" s="236">
        <f t="shared" si="160"/>
        <v>0</v>
      </c>
      <c r="N717" s="235">
        <f t="shared" si="157"/>
        <v>0</v>
      </c>
      <c r="O717" s="236">
        <f t="shared" si="160"/>
        <v>0</v>
      </c>
      <c r="P717" s="236">
        <f t="shared" si="160"/>
        <v>0</v>
      </c>
      <c r="Q717" s="236">
        <f t="shared" si="160"/>
        <v>0</v>
      </c>
      <c r="R717" s="235" t="e">
        <f>SUM(#REF!-Q717)</f>
        <v>#REF!</v>
      </c>
      <c r="S717" s="236">
        <f>S718+S720</f>
        <v>5</v>
      </c>
      <c r="T717" s="235">
        <f t="shared" si="156"/>
        <v>0</v>
      </c>
      <c r="U717" s="236">
        <f>U718+U720</f>
        <v>5</v>
      </c>
      <c r="V717" s="235">
        <f t="shared" si="155"/>
        <v>0</v>
      </c>
      <c r="W717" s="236">
        <f>W718+W720</f>
        <v>5</v>
      </c>
      <c r="X717" s="235" t="e">
        <f>SUM(#REF!-W717)</f>
        <v>#REF!</v>
      </c>
      <c r="Y717" s="236">
        <f>Y718+Y720</f>
        <v>5</v>
      </c>
      <c r="Z717" s="235">
        <f t="shared" si="150"/>
        <v>0</v>
      </c>
      <c r="AA717" s="236">
        <f>AA718+AA720</f>
        <v>5</v>
      </c>
      <c r="AB717" s="236">
        <f>AB718+AB720</f>
        <v>0</v>
      </c>
      <c r="AC717" s="200">
        <f>AC718+AC720</f>
        <v>5</v>
      </c>
      <c r="AD717" s="351">
        <f>AD718+AD720</f>
        <v>5</v>
      </c>
      <c r="AE717" s="349">
        <f t="shared" si="148"/>
        <v>100</v>
      </c>
    </row>
    <row r="718" spans="1:31" ht="25.5">
      <c r="A718" s="49" t="s">
        <v>339</v>
      </c>
      <c r="B718" s="258"/>
      <c r="C718" s="72"/>
      <c r="D718" s="72" t="s">
        <v>340</v>
      </c>
      <c r="E718" s="257"/>
      <c r="F718" s="257"/>
      <c r="G718" s="37">
        <f t="shared" si="160"/>
        <v>0</v>
      </c>
      <c r="H718" s="36">
        <f t="shared" si="147"/>
        <v>0</v>
      </c>
      <c r="I718" s="37">
        <f t="shared" si="160"/>
        <v>0</v>
      </c>
      <c r="J718" s="36">
        <f t="shared" si="149"/>
        <v>0</v>
      </c>
      <c r="K718" s="37">
        <f t="shared" si="160"/>
        <v>0</v>
      </c>
      <c r="L718" s="36">
        <f t="shared" si="159"/>
        <v>0</v>
      </c>
      <c r="M718" s="236">
        <f t="shared" si="160"/>
        <v>0</v>
      </c>
      <c r="N718" s="235">
        <f t="shared" si="157"/>
        <v>0</v>
      </c>
      <c r="O718" s="236">
        <f t="shared" si="160"/>
        <v>0</v>
      </c>
      <c r="P718" s="236">
        <f t="shared" si="160"/>
        <v>0</v>
      </c>
      <c r="Q718" s="236">
        <f t="shared" si="160"/>
        <v>0</v>
      </c>
      <c r="R718" s="235" t="e">
        <f>SUM(#REF!-Q718)</f>
        <v>#REF!</v>
      </c>
      <c r="S718" s="236">
        <f t="shared" si="160"/>
        <v>1</v>
      </c>
      <c r="T718" s="235">
        <f t="shared" si="156"/>
        <v>0</v>
      </c>
      <c r="U718" s="236">
        <f t="shared" si="160"/>
        <v>1</v>
      </c>
      <c r="V718" s="235">
        <f t="shared" si="155"/>
        <v>0</v>
      </c>
      <c r="W718" s="236">
        <f t="shared" si="160"/>
        <v>1</v>
      </c>
      <c r="X718" s="235" t="e">
        <f>SUM(#REF!-W718)</f>
        <v>#REF!</v>
      </c>
      <c r="Y718" s="236">
        <f t="shared" si="160"/>
        <v>1</v>
      </c>
      <c r="Z718" s="235">
        <f t="shared" si="150"/>
        <v>0</v>
      </c>
      <c r="AA718" s="236">
        <f t="shared" si="160"/>
        <v>1</v>
      </c>
      <c r="AB718" s="236">
        <f t="shared" si="160"/>
        <v>0</v>
      </c>
      <c r="AC718" s="200">
        <f t="shared" si="160"/>
        <v>1</v>
      </c>
      <c r="AD718" s="351">
        <f t="shared" si="160"/>
        <v>1</v>
      </c>
      <c r="AE718" s="349">
        <f t="shared" ref="AE718:AE772" si="161">AD718/AC718*100</f>
        <v>100</v>
      </c>
    </row>
    <row r="719" spans="1:31" ht="25.5">
      <c r="A719" s="32" t="s">
        <v>341</v>
      </c>
      <c r="B719" s="258"/>
      <c r="C719" s="72"/>
      <c r="D719" s="72" t="s">
        <v>342</v>
      </c>
      <c r="E719" s="257"/>
      <c r="F719" s="257"/>
      <c r="G719" s="37">
        <v>0</v>
      </c>
      <c r="H719" s="36">
        <f t="shared" si="147"/>
        <v>0</v>
      </c>
      <c r="I719" s="37">
        <v>0</v>
      </c>
      <c r="J719" s="36">
        <f t="shared" si="149"/>
        <v>0</v>
      </c>
      <c r="K719" s="37">
        <v>0</v>
      </c>
      <c r="L719" s="36">
        <f t="shared" si="159"/>
        <v>0</v>
      </c>
      <c r="M719" s="236">
        <v>0</v>
      </c>
      <c r="N719" s="235">
        <f t="shared" si="157"/>
        <v>0</v>
      </c>
      <c r="O719" s="236">
        <v>0</v>
      </c>
      <c r="P719" s="236">
        <v>0</v>
      </c>
      <c r="Q719" s="236">
        <v>0</v>
      </c>
      <c r="R719" s="235" t="e">
        <f>SUM(#REF!-Q719)</f>
        <v>#REF!</v>
      </c>
      <c r="S719" s="236">
        <f>SUM('прил3 '!U783)</f>
        <v>1</v>
      </c>
      <c r="T719" s="235">
        <f t="shared" si="156"/>
        <v>0</v>
      </c>
      <c r="U719" s="236">
        <f>SUM('прил3 '!W783)</f>
        <v>1</v>
      </c>
      <c r="V719" s="235">
        <f t="shared" si="155"/>
        <v>0</v>
      </c>
      <c r="W719" s="236">
        <f>SUM('прил3 '!Y783)</f>
        <v>1</v>
      </c>
      <c r="X719" s="235" t="e">
        <f>SUM(#REF!-W719)</f>
        <v>#REF!</v>
      </c>
      <c r="Y719" s="236">
        <f>SUM('прил3 '!AA783)</f>
        <v>1</v>
      </c>
      <c r="Z719" s="235">
        <f t="shared" si="150"/>
        <v>0</v>
      </c>
      <c r="AA719" s="236">
        <f>SUM('прил3 '!AC783)</f>
        <v>1</v>
      </c>
      <c r="AB719" s="236">
        <f>SUM('прил3 '!AD783)</f>
        <v>0</v>
      </c>
      <c r="AC719" s="200">
        <f>SUM('прил3 '!AE783)</f>
        <v>1</v>
      </c>
      <c r="AD719" s="351">
        <f>SUM('прил3 '!AF783)</f>
        <v>1</v>
      </c>
      <c r="AE719" s="349">
        <f t="shared" si="161"/>
        <v>100</v>
      </c>
    </row>
    <row r="720" spans="1:31">
      <c r="A720" s="53" t="s">
        <v>33</v>
      </c>
      <c r="B720" s="258"/>
      <c r="C720" s="72"/>
      <c r="D720" s="72" t="s">
        <v>34</v>
      </c>
      <c r="E720" s="257"/>
      <c r="F720" s="257"/>
      <c r="G720" s="37"/>
      <c r="H720" s="36"/>
      <c r="I720" s="37"/>
      <c r="J720" s="36"/>
      <c r="K720" s="37"/>
      <c r="L720" s="36"/>
      <c r="M720" s="236"/>
      <c r="N720" s="235"/>
      <c r="O720" s="236"/>
      <c r="P720" s="236"/>
      <c r="Q720" s="236"/>
      <c r="R720" s="235"/>
      <c r="S720" s="236">
        <f>SUM(S721)</f>
        <v>4</v>
      </c>
      <c r="T720" s="235">
        <f t="shared" si="156"/>
        <v>0</v>
      </c>
      <c r="U720" s="236">
        <f>SUM(U721)</f>
        <v>4</v>
      </c>
      <c r="V720" s="235">
        <f t="shared" si="155"/>
        <v>0</v>
      </c>
      <c r="W720" s="236">
        <f>SUM(W721)</f>
        <v>4</v>
      </c>
      <c r="X720" s="235" t="e">
        <f>SUM(#REF!-W720)</f>
        <v>#REF!</v>
      </c>
      <c r="Y720" s="236">
        <f>SUM(Y721)</f>
        <v>4</v>
      </c>
      <c r="Z720" s="235">
        <f t="shared" si="150"/>
        <v>0</v>
      </c>
      <c r="AA720" s="236">
        <f>SUM(AA721)</f>
        <v>4</v>
      </c>
      <c r="AB720" s="236">
        <f>SUM(AB721)</f>
        <v>0</v>
      </c>
      <c r="AC720" s="200">
        <f>SUM(AC721)</f>
        <v>4</v>
      </c>
      <c r="AD720" s="351">
        <f>SUM(AD721)</f>
        <v>4</v>
      </c>
      <c r="AE720" s="349">
        <f t="shared" si="161"/>
        <v>100</v>
      </c>
    </row>
    <row r="721" spans="1:31">
      <c r="A721" s="39" t="s">
        <v>35</v>
      </c>
      <c r="B721" s="258"/>
      <c r="C721" s="72"/>
      <c r="D721" s="72" t="s">
        <v>36</v>
      </c>
      <c r="E721" s="257"/>
      <c r="F721" s="257"/>
      <c r="G721" s="37"/>
      <c r="H721" s="36"/>
      <c r="I721" s="37"/>
      <c r="J721" s="36"/>
      <c r="K721" s="37"/>
      <c r="L721" s="36"/>
      <c r="M721" s="236"/>
      <c r="N721" s="235"/>
      <c r="O721" s="236"/>
      <c r="P721" s="236"/>
      <c r="Q721" s="236"/>
      <c r="R721" s="235"/>
      <c r="S721" s="236">
        <f>SUM('прил3 '!U785)</f>
        <v>4</v>
      </c>
      <c r="T721" s="235">
        <f t="shared" si="156"/>
        <v>0</v>
      </c>
      <c r="U721" s="236">
        <f>SUM('прил3 '!W785)</f>
        <v>4</v>
      </c>
      <c r="V721" s="235">
        <f t="shared" si="155"/>
        <v>0</v>
      </c>
      <c r="W721" s="236">
        <f>SUM('прил3 '!Y785)</f>
        <v>4</v>
      </c>
      <c r="X721" s="235" t="e">
        <f>SUM(#REF!-W721)</f>
        <v>#REF!</v>
      </c>
      <c r="Y721" s="236">
        <f>SUM('прил3 '!AA785)</f>
        <v>4</v>
      </c>
      <c r="Z721" s="235">
        <f t="shared" si="150"/>
        <v>0</v>
      </c>
      <c r="AA721" s="236">
        <f>SUM('прил3 '!AC785)</f>
        <v>4</v>
      </c>
      <c r="AB721" s="236">
        <f>SUM('прил3 '!AD785)</f>
        <v>0</v>
      </c>
      <c r="AC721" s="200">
        <f>SUM('прил3 '!AE785)</f>
        <v>4</v>
      </c>
      <c r="AD721" s="351">
        <f>SUM('прил3 '!AF785)</f>
        <v>4</v>
      </c>
      <c r="AE721" s="349">
        <f t="shared" si="161"/>
        <v>100</v>
      </c>
    </row>
    <row r="722" spans="1:31" ht="25.5">
      <c r="A722" s="53" t="s">
        <v>888</v>
      </c>
      <c r="B722" s="258"/>
      <c r="C722" s="72" t="s">
        <v>889</v>
      </c>
      <c r="D722" s="72"/>
      <c r="E722" s="257"/>
      <c r="F722" s="257"/>
      <c r="G722" s="37"/>
      <c r="H722" s="36"/>
      <c r="I722" s="37"/>
      <c r="J722" s="36"/>
      <c r="K722" s="37"/>
      <c r="L722" s="36"/>
      <c r="M722" s="236"/>
      <c r="N722" s="235"/>
      <c r="O722" s="236"/>
      <c r="P722" s="236"/>
      <c r="Q722" s="236"/>
      <c r="R722" s="235"/>
      <c r="S722" s="236"/>
      <c r="T722" s="235"/>
      <c r="U722" s="236"/>
      <c r="V722" s="235"/>
      <c r="W722" s="236"/>
      <c r="X722" s="235"/>
      <c r="Y722" s="236"/>
      <c r="Z722" s="235">
        <f t="shared" si="150"/>
        <v>50</v>
      </c>
      <c r="AA722" s="236">
        <f t="shared" ref="AA722:AD723" si="162">SUM(AA723)</f>
        <v>50</v>
      </c>
      <c r="AB722" s="236">
        <f t="shared" si="162"/>
        <v>0</v>
      </c>
      <c r="AC722" s="200">
        <f t="shared" si="162"/>
        <v>50</v>
      </c>
      <c r="AD722" s="351">
        <f t="shared" si="162"/>
        <v>50</v>
      </c>
      <c r="AE722" s="349">
        <f t="shared" si="161"/>
        <v>100</v>
      </c>
    </row>
    <row r="723" spans="1:31" ht="51">
      <c r="A723" s="43" t="s">
        <v>352</v>
      </c>
      <c r="B723" s="258"/>
      <c r="C723" s="72"/>
      <c r="D723" s="72" t="s">
        <v>335</v>
      </c>
      <c r="E723" s="257"/>
      <c r="F723" s="257"/>
      <c r="G723" s="37"/>
      <c r="H723" s="36"/>
      <c r="I723" s="37"/>
      <c r="J723" s="36"/>
      <c r="K723" s="37"/>
      <c r="L723" s="36"/>
      <c r="M723" s="236"/>
      <c r="N723" s="235"/>
      <c r="O723" s="236"/>
      <c r="P723" s="236"/>
      <c r="Q723" s="236"/>
      <c r="R723" s="235"/>
      <c r="S723" s="236"/>
      <c r="T723" s="235"/>
      <c r="U723" s="236"/>
      <c r="V723" s="235"/>
      <c r="W723" s="236"/>
      <c r="X723" s="235"/>
      <c r="Y723" s="236"/>
      <c r="Z723" s="235">
        <f t="shared" si="150"/>
        <v>50</v>
      </c>
      <c r="AA723" s="236">
        <f t="shared" si="162"/>
        <v>50</v>
      </c>
      <c r="AB723" s="236">
        <f t="shared" si="162"/>
        <v>0</v>
      </c>
      <c r="AC723" s="200">
        <f t="shared" si="162"/>
        <v>50</v>
      </c>
      <c r="AD723" s="351">
        <f t="shared" si="162"/>
        <v>50</v>
      </c>
      <c r="AE723" s="349">
        <f t="shared" si="161"/>
        <v>100</v>
      </c>
    </row>
    <row r="724" spans="1:31" ht="24" customHeight="1">
      <c r="A724" s="45" t="s">
        <v>336</v>
      </c>
      <c r="B724" s="258"/>
      <c r="C724" s="72"/>
      <c r="D724" s="72" t="s">
        <v>17</v>
      </c>
      <c r="E724" s="257"/>
      <c r="F724" s="257"/>
      <c r="G724" s="37"/>
      <c r="H724" s="36"/>
      <c r="I724" s="37"/>
      <c r="J724" s="36"/>
      <c r="K724" s="37"/>
      <c r="L724" s="36"/>
      <c r="M724" s="236"/>
      <c r="N724" s="235"/>
      <c r="O724" s="236"/>
      <c r="P724" s="236"/>
      <c r="Q724" s="236"/>
      <c r="R724" s="235"/>
      <c r="S724" s="236"/>
      <c r="T724" s="235"/>
      <c r="U724" s="236"/>
      <c r="V724" s="235"/>
      <c r="W724" s="236"/>
      <c r="X724" s="235"/>
      <c r="Y724" s="236"/>
      <c r="Z724" s="235">
        <f t="shared" si="150"/>
        <v>50</v>
      </c>
      <c r="AA724" s="236">
        <f>SUM('прил3 '!AC779)</f>
        <v>50</v>
      </c>
      <c r="AB724" s="236">
        <f>SUM('прил3 '!AD779)</f>
        <v>0</v>
      </c>
      <c r="AC724" s="200">
        <f>SUM('прил3 '!AE779)</f>
        <v>50</v>
      </c>
      <c r="AD724" s="351">
        <f>SUM('прил3 '!AF779)</f>
        <v>50</v>
      </c>
      <c r="AE724" s="349">
        <f t="shared" si="161"/>
        <v>100</v>
      </c>
    </row>
    <row r="725" spans="1:31" ht="1.5" hidden="1" customHeight="1">
      <c r="A725" s="32" t="s">
        <v>649</v>
      </c>
      <c r="B725" s="258"/>
      <c r="C725" s="258" t="s">
        <v>37</v>
      </c>
      <c r="D725" s="72"/>
      <c r="E725" s="257"/>
      <c r="F725" s="257"/>
      <c r="G725" s="37">
        <f t="shared" ref="G725:AD727" si="163">G726</f>
        <v>0</v>
      </c>
      <c r="H725" s="36">
        <f t="shared" ref="H725:H793" si="164">I725-G725</f>
        <v>0</v>
      </c>
      <c r="I725" s="37">
        <f t="shared" si="163"/>
        <v>0</v>
      </c>
      <c r="J725" s="36">
        <f t="shared" si="149"/>
        <v>0</v>
      </c>
      <c r="K725" s="37">
        <f t="shared" si="163"/>
        <v>0</v>
      </c>
      <c r="L725" s="36">
        <f t="shared" si="159"/>
        <v>0</v>
      </c>
      <c r="M725" s="236">
        <f t="shared" si="163"/>
        <v>0</v>
      </c>
      <c r="N725" s="235">
        <f t="shared" si="157"/>
        <v>0</v>
      </c>
      <c r="O725" s="236">
        <f t="shared" si="163"/>
        <v>0</v>
      </c>
      <c r="P725" s="236">
        <f t="shared" si="163"/>
        <v>0</v>
      </c>
      <c r="Q725" s="236">
        <f t="shared" si="163"/>
        <v>0</v>
      </c>
      <c r="R725" s="235" t="e">
        <f>SUM(#REF!-Q725)</f>
        <v>#REF!</v>
      </c>
      <c r="S725" s="236">
        <f t="shared" si="163"/>
        <v>0</v>
      </c>
      <c r="T725" s="235">
        <f t="shared" si="156"/>
        <v>0</v>
      </c>
      <c r="U725" s="236">
        <f t="shared" si="163"/>
        <v>0</v>
      </c>
      <c r="V725" s="235">
        <f t="shared" si="155"/>
        <v>0</v>
      </c>
      <c r="W725" s="236">
        <f t="shared" si="163"/>
        <v>0</v>
      </c>
      <c r="X725" s="235" t="e">
        <f>SUM(#REF!-W725)</f>
        <v>#REF!</v>
      </c>
      <c r="Y725" s="236">
        <f t="shared" si="163"/>
        <v>0</v>
      </c>
      <c r="Z725" s="235">
        <f t="shared" si="150"/>
        <v>0</v>
      </c>
      <c r="AA725" s="236">
        <f t="shared" si="163"/>
        <v>0</v>
      </c>
      <c r="AB725" s="236">
        <f t="shared" si="163"/>
        <v>0</v>
      </c>
      <c r="AC725" s="200">
        <f t="shared" si="163"/>
        <v>0</v>
      </c>
      <c r="AD725" s="351">
        <f t="shared" si="163"/>
        <v>0</v>
      </c>
      <c r="AE725" s="349"/>
    </row>
    <row r="726" spans="1:31" ht="63.75" hidden="1">
      <c r="A726" s="32" t="s">
        <v>623</v>
      </c>
      <c r="B726" s="258"/>
      <c r="C726" s="258" t="s">
        <v>38</v>
      </c>
      <c r="D726" s="72"/>
      <c r="E726" s="257"/>
      <c r="F726" s="257"/>
      <c r="G726" s="37">
        <f t="shared" si="163"/>
        <v>0</v>
      </c>
      <c r="H726" s="36">
        <f t="shared" si="164"/>
        <v>0</v>
      </c>
      <c r="I726" s="37">
        <f t="shared" si="163"/>
        <v>0</v>
      </c>
      <c r="J726" s="36">
        <f t="shared" si="149"/>
        <v>0</v>
      </c>
      <c r="K726" s="37">
        <f t="shared" si="163"/>
        <v>0</v>
      </c>
      <c r="L726" s="36">
        <f t="shared" si="159"/>
        <v>0</v>
      </c>
      <c r="M726" s="236">
        <f t="shared" si="163"/>
        <v>0</v>
      </c>
      <c r="N726" s="235">
        <f t="shared" si="157"/>
        <v>0</v>
      </c>
      <c r="O726" s="236">
        <f t="shared" si="163"/>
        <v>0</v>
      </c>
      <c r="P726" s="236">
        <f t="shared" si="163"/>
        <v>0</v>
      </c>
      <c r="Q726" s="236">
        <f t="shared" si="163"/>
        <v>0</v>
      </c>
      <c r="R726" s="235" t="e">
        <f>SUM(#REF!-Q726)</f>
        <v>#REF!</v>
      </c>
      <c r="S726" s="236">
        <f t="shared" si="163"/>
        <v>0</v>
      </c>
      <c r="T726" s="235">
        <f t="shared" si="156"/>
        <v>0</v>
      </c>
      <c r="U726" s="236">
        <f t="shared" si="163"/>
        <v>0</v>
      </c>
      <c r="V726" s="235">
        <f t="shared" si="155"/>
        <v>0</v>
      </c>
      <c r="W726" s="236">
        <f t="shared" si="163"/>
        <v>0</v>
      </c>
      <c r="X726" s="235" t="e">
        <f>SUM(#REF!-W726)</f>
        <v>#REF!</v>
      </c>
      <c r="Y726" s="236">
        <f t="shared" si="163"/>
        <v>0</v>
      </c>
      <c r="Z726" s="235">
        <f t="shared" si="150"/>
        <v>0</v>
      </c>
      <c r="AA726" s="236">
        <f t="shared" si="163"/>
        <v>0</v>
      </c>
      <c r="AB726" s="236">
        <f t="shared" si="163"/>
        <v>0</v>
      </c>
      <c r="AC726" s="200">
        <f t="shared" si="163"/>
        <v>0</v>
      </c>
      <c r="AD726" s="351">
        <f t="shared" si="163"/>
        <v>0</v>
      </c>
      <c r="AE726" s="349"/>
    </row>
    <row r="727" spans="1:31" ht="25.5" hidden="1">
      <c r="A727" s="49" t="s">
        <v>339</v>
      </c>
      <c r="B727" s="258"/>
      <c r="C727" s="258"/>
      <c r="D727" s="72" t="s">
        <v>340</v>
      </c>
      <c r="E727" s="257"/>
      <c r="F727" s="257"/>
      <c r="G727" s="37">
        <f t="shared" si="163"/>
        <v>0</v>
      </c>
      <c r="H727" s="36">
        <f t="shared" si="164"/>
        <v>0</v>
      </c>
      <c r="I727" s="37">
        <f t="shared" si="163"/>
        <v>0</v>
      </c>
      <c r="J727" s="36">
        <f t="shared" si="149"/>
        <v>0</v>
      </c>
      <c r="K727" s="37">
        <f t="shared" si="163"/>
        <v>0</v>
      </c>
      <c r="L727" s="36">
        <f t="shared" si="159"/>
        <v>0</v>
      </c>
      <c r="M727" s="236">
        <f t="shared" si="163"/>
        <v>0</v>
      </c>
      <c r="N727" s="235">
        <f t="shared" si="157"/>
        <v>0</v>
      </c>
      <c r="O727" s="236">
        <f t="shared" si="163"/>
        <v>0</v>
      </c>
      <c r="P727" s="236">
        <f t="shared" si="163"/>
        <v>0</v>
      </c>
      <c r="Q727" s="236">
        <f t="shared" si="163"/>
        <v>0</v>
      </c>
      <c r="R727" s="235" t="e">
        <f>SUM(#REF!-Q727)</f>
        <v>#REF!</v>
      </c>
      <c r="S727" s="236">
        <f t="shared" si="163"/>
        <v>0</v>
      </c>
      <c r="T727" s="235">
        <f t="shared" si="156"/>
        <v>0</v>
      </c>
      <c r="U727" s="236">
        <f t="shared" si="163"/>
        <v>0</v>
      </c>
      <c r="V727" s="235">
        <f t="shared" si="155"/>
        <v>0</v>
      </c>
      <c r="W727" s="236">
        <f t="shared" si="163"/>
        <v>0</v>
      </c>
      <c r="X727" s="235" t="e">
        <f>SUM(#REF!-W727)</f>
        <v>#REF!</v>
      </c>
      <c r="Y727" s="236">
        <f t="shared" si="163"/>
        <v>0</v>
      </c>
      <c r="Z727" s="235">
        <f t="shared" si="150"/>
        <v>0</v>
      </c>
      <c r="AA727" s="236">
        <f t="shared" si="163"/>
        <v>0</v>
      </c>
      <c r="AB727" s="236">
        <f t="shared" si="163"/>
        <v>0</v>
      </c>
      <c r="AC727" s="200">
        <f t="shared" si="163"/>
        <v>0</v>
      </c>
      <c r="AD727" s="351">
        <f t="shared" si="163"/>
        <v>0</v>
      </c>
      <c r="AE727" s="349"/>
    </row>
    <row r="728" spans="1:31" ht="25.5" hidden="1">
      <c r="A728" s="32" t="s">
        <v>341</v>
      </c>
      <c r="B728" s="258"/>
      <c r="C728" s="258"/>
      <c r="D728" s="72" t="s">
        <v>342</v>
      </c>
      <c r="E728" s="257"/>
      <c r="F728" s="257"/>
      <c r="G728" s="37">
        <v>0</v>
      </c>
      <c r="H728" s="36">
        <f t="shared" si="164"/>
        <v>0</v>
      </c>
      <c r="I728" s="37">
        <v>0</v>
      </c>
      <c r="J728" s="36">
        <f t="shared" si="149"/>
        <v>0</v>
      </c>
      <c r="K728" s="37">
        <v>0</v>
      </c>
      <c r="L728" s="36">
        <f t="shared" si="159"/>
        <v>0</v>
      </c>
      <c r="M728" s="236">
        <v>0</v>
      </c>
      <c r="N728" s="235">
        <f t="shared" si="157"/>
        <v>0</v>
      </c>
      <c r="O728" s="236">
        <v>0</v>
      </c>
      <c r="P728" s="236">
        <v>0</v>
      </c>
      <c r="Q728" s="236">
        <v>0</v>
      </c>
      <c r="R728" s="235" t="e">
        <f>SUM(#REF!-Q728)</f>
        <v>#REF!</v>
      </c>
      <c r="S728" s="236">
        <v>0</v>
      </c>
      <c r="T728" s="235">
        <f t="shared" si="156"/>
        <v>0</v>
      </c>
      <c r="U728" s="236">
        <v>0</v>
      </c>
      <c r="V728" s="235">
        <f t="shared" si="155"/>
        <v>0</v>
      </c>
      <c r="W728" s="236">
        <v>0</v>
      </c>
      <c r="X728" s="235" t="e">
        <f>SUM(#REF!-W728)</f>
        <v>#REF!</v>
      </c>
      <c r="Y728" s="236">
        <v>0</v>
      </c>
      <c r="Z728" s="235">
        <f t="shared" si="150"/>
        <v>0</v>
      </c>
      <c r="AA728" s="236">
        <v>0</v>
      </c>
      <c r="AB728" s="236">
        <v>0</v>
      </c>
      <c r="AC728" s="200">
        <v>0</v>
      </c>
      <c r="AD728" s="351">
        <v>0</v>
      </c>
      <c r="AE728" s="349"/>
    </row>
    <row r="729" spans="1:31">
      <c r="A729" s="32" t="s">
        <v>738</v>
      </c>
      <c r="B729" s="258" t="s">
        <v>553</v>
      </c>
      <c r="C729" s="258"/>
      <c r="D729" s="258"/>
      <c r="E729" s="257" t="e">
        <f>E731+#REF!+#REF!</f>
        <v>#REF!</v>
      </c>
      <c r="F729" s="257" t="e">
        <f>F731+#REF!+#REF!</f>
        <v>#REF!</v>
      </c>
      <c r="G729" s="200">
        <f t="shared" ref="G729:AD730" si="165">G730</f>
        <v>1398</v>
      </c>
      <c r="H729" s="36">
        <f t="shared" si="164"/>
        <v>0</v>
      </c>
      <c r="I729" s="200">
        <f t="shared" si="165"/>
        <v>1398</v>
      </c>
      <c r="J729" s="36">
        <f t="shared" si="149"/>
        <v>0</v>
      </c>
      <c r="K729" s="200">
        <f t="shared" si="165"/>
        <v>1398</v>
      </c>
      <c r="L729" s="36">
        <f t="shared" si="159"/>
        <v>5.7999999999999545</v>
      </c>
      <c r="M729" s="236">
        <f t="shared" si="165"/>
        <v>1403.8</v>
      </c>
      <c r="N729" s="235">
        <f t="shared" si="157"/>
        <v>0</v>
      </c>
      <c r="O729" s="236">
        <f t="shared" si="165"/>
        <v>1403.8</v>
      </c>
      <c r="P729" s="236">
        <f t="shared" si="165"/>
        <v>0</v>
      </c>
      <c r="Q729" s="236">
        <f t="shared" si="165"/>
        <v>1403.8</v>
      </c>
      <c r="R729" s="235" t="e">
        <f>SUM(#REF!-Q729)</f>
        <v>#REF!</v>
      </c>
      <c r="S729" s="236">
        <f t="shared" si="165"/>
        <v>1403.8</v>
      </c>
      <c r="T729" s="235">
        <f t="shared" si="156"/>
        <v>0</v>
      </c>
      <c r="U729" s="236">
        <f t="shared" si="165"/>
        <v>1403.8</v>
      </c>
      <c r="V729" s="235">
        <f t="shared" si="155"/>
        <v>0</v>
      </c>
      <c r="W729" s="236">
        <f t="shared" si="165"/>
        <v>1403.8</v>
      </c>
      <c r="X729" s="235" t="e">
        <f>SUM(#REF!-W729)</f>
        <v>#REF!</v>
      </c>
      <c r="Y729" s="236">
        <f t="shared" si="165"/>
        <v>1435.7</v>
      </c>
      <c r="Z729" s="235">
        <f t="shared" si="150"/>
        <v>0</v>
      </c>
      <c r="AA729" s="236">
        <f t="shared" si="165"/>
        <v>1435.7</v>
      </c>
      <c r="AB729" s="236">
        <f t="shared" si="165"/>
        <v>0</v>
      </c>
      <c r="AC729" s="200">
        <f t="shared" si="165"/>
        <v>1097.8</v>
      </c>
      <c r="AD729" s="351">
        <f t="shared" si="165"/>
        <v>1071.1000000000001</v>
      </c>
      <c r="AE729" s="349">
        <f t="shared" si="161"/>
        <v>97.567862998724735</v>
      </c>
    </row>
    <row r="730" spans="1:31" ht="25.5">
      <c r="A730" s="32" t="s">
        <v>716</v>
      </c>
      <c r="B730" s="258"/>
      <c r="C730" s="246" t="s">
        <v>201</v>
      </c>
      <c r="D730" s="258"/>
      <c r="E730" s="257"/>
      <c r="F730" s="257"/>
      <c r="G730" s="200">
        <f t="shared" si="165"/>
        <v>1398</v>
      </c>
      <c r="H730" s="36">
        <f t="shared" si="164"/>
        <v>0</v>
      </c>
      <c r="I730" s="200">
        <f t="shared" si="165"/>
        <v>1398</v>
      </c>
      <c r="J730" s="36">
        <f t="shared" si="149"/>
        <v>0</v>
      </c>
      <c r="K730" s="200">
        <f t="shared" si="165"/>
        <v>1398</v>
      </c>
      <c r="L730" s="36">
        <f t="shared" si="159"/>
        <v>5.7999999999999545</v>
      </c>
      <c r="M730" s="236">
        <f t="shared" si="165"/>
        <v>1403.8</v>
      </c>
      <c r="N730" s="235">
        <f t="shared" si="157"/>
        <v>0</v>
      </c>
      <c r="O730" s="236">
        <f t="shared" si="165"/>
        <v>1403.8</v>
      </c>
      <c r="P730" s="236">
        <f t="shared" si="165"/>
        <v>0</v>
      </c>
      <c r="Q730" s="236">
        <f t="shared" si="165"/>
        <v>1403.8</v>
      </c>
      <c r="R730" s="235" t="e">
        <f>SUM(#REF!-Q730)</f>
        <v>#REF!</v>
      </c>
      <c r="S730" s="236">
        <f t="shared" si="165"/>
        <v>1403.8</v>
      </c>
      <c r="T730" s="235">
        <f t="shared" si="156"/>
        <v>0</v>
      </c>
      <c r="U730" s="236">
        <f t="shared" si="165"/>
        <v>1403.8</v>
      </c>
      <c r="V730" s="235">
        <f t="shared" si="155"/>
        <v>0</v>
      </c>
      <c r="W730" s="236">
        <f t="shared" si="165"/>
        <v>1403.8</v>
      </c>
      <c r="X730" s="235" t="e">
        <f>SUM(#REF!-W730)</f>
        <v>#REF!</v>
      </c>
      <c r="Y730" s="236">
        <f t="shared" si="165"/>
        <v>1435.7</v>
      </c>
      <c r="Z730" s="235">
        <f t="shared" si="150"/>
        <v>0</v>
      </c>
      <c r="AA730" s="236">
        <f t="shared" si="165"/>
        <v>1435.7</v>
      </c>
      <c r="AB730" s="236">
        <f t="shared" si="165"/>
        <v>0</v>
      </c>
      <c r="AC730" s="200">
        <f t="shared" si="165"/>
        <v>1097.8</v>
      </c>
      <c r="AD730" s="351">
        <f t="shared" si="165"/>
        <v>1071.1000000000001</v>
      </c>
      <c r="AE730" s="349">
        <f t="shared" si="161"/>
        <v>97.567862998724735</v>
      </c>
    </row>
    <row r="731" spans="1:31" ht="25.5">
      <c r="A731" s="43" t="s">
        <v>569</v>
      </c>
      <c r="B731" s="258"/>
      <c r="C731" s="72" t="s">
        <v>570</v>
      </c>
      <c r="D731" s="72"/>
      <c r="E731" s="257"/>
      <c r="F731" s="257"/>
      <c r="G731" s="200">
        <f>G732+G735+G742+G745</f>
        <v>1398</v>
      </c>
      <c r="H731" s="36">
        <f t="shared" si="164"/>
        <v>0</v>
      </c>
      <c r="I731" s="200">
        <f>I732+I735+I742+I745</f>
        <v>1398</v>
      </c>
      <c r="J731" s="36">
        <f t="shared" si="149"/>
        <v>0</v>
      </c>
      <c r="K731" s="200">
        <f>K732+K735+K742+K745</f>
        <v>1398</v>
      </c>
      <c r="L731" s="36">
        <f t="shared" si="159"/>
        <v>5.7999999999999545</v>
      </c>
      <c r="M731" s="236">
        <f>M732+M735+M742+M745</f>
        <v>1403.8</v>
      </c>
      <c r="N731" s="235">
        <f t="shared" si="157"/>
        <v>0</v>
      </c>
      <c r="O731" s="236">
        <f>O732+O735+O742+O745</f>
        <v>1403.8</v>
      </c>
      <c r="P731" s="236">
        <f>P732+P735+P742+P745</f>
        <v>0</v>
      </c>
      <c r="Q731" s="236">
        <f>Q732+Q735+Q742+Q745</f>
        <v>1403.8</v>
      </c>
      <c r="R731" s="235" t="e">
        <f>SUM(#REF!-Q731)</f>
        <v>#REF!</v>
      </c>
      <c r="S731" s="236">
        <f>S732+S735+S742+S745</f>
        <v>1403.8</v>
      </c>
      <c r="T731" s="235">
        <f t="shared" si="156"/>
        <v>0</v>
      </c>
      <c r="U731" s="236">
        <f>U732+U735+U742+U745</f>
        <v>1403.8</v>
      </c>
      <c r="V731" s="235">
        <f t="shared" si="155"/>
        <v>0</v>
      </c>
      <c r="W731" s="236">
        <f>W732+W735+W742+W745</f>
        <v>1403.8</v>
      </c>
      <c r="X731" s="235" t="e">
        <f>SUM(#REF!-W731)</f>
        <v>#REF!</v>
      </c>
      <c r="Y731" s="236">
        <f>Y732+Y735+Y742+Y745+Y748</f>
        <v>1435.7</v>
      </c>
      <c r="Z731" s="235">
        <f t="shared" ref="Z731:Z794" si="166">SUM(AA731-Y731)</f>
        <v>0</v>
      </c>
      <c r="AA731" s="236">
        <f>AA732+AA735+AA742+AA745+AA748</f>
        <v>1435.7</v>
      </c>
      <c r="AB731" s="236">
        <f>AB732+AB735+AB742+AB745+AB748</f>
        <v>0</v>
      </c>
      <c r="AC731" s="200">
        <f>AC732+AC735+AC742+AC745+AC748</f>
        <v>1097.8</v>
      </c>
      <c r="AD731" s="351">
        <f>AD732+AD735+AD742+AD745+AD748</f>
        <v>1071.1000000000001</v>
      </c>
      <c r="AE731" s="349">
        <f t="shared" si="161"/>
        <v>97.567862998724735</v>
      </c>
    </row>
    <row r="732" spans="1:31" ht="25.5">
      <c r="A732" s="44" t="s">
        <v>333</v>
      </c>
      <c r="B732" s="258"/>
      <c r="C732" s="73" t="s">
        <v>571</v>
      </c>
      <c r="D732" s="72"/>
      <c r="E732" s="257"/>
      <c r="F732" s="257"/>
      <c r="G732" s="200">
        <f t="shared" ref="G732:AD733" si="167">G733</f>
        <v>1136.5</v>
      </c>
      <c r="H732" s="36">
        <f t="shared" si="164"/>
        <v>0</v>
      </c>
      <c r="I732" s="200">
        <f t="shared" si="167"/>
        <v>1136.5</v>
      </c>
      <c r="J732" s="36">
        <f t="shared" si="149"/>
        <v>0</v>
      </c>
      <c r="K732" s="200">
        <f t="shared" si="167"/>
        <v>1136.5</v>
      </c>
      <c r="L732" s="36">
        <f t="shared" si="159"/>
        <v>0</v>
      </c>
      <c r="M732" s="236">
        <f t="shared" si="167"/>
        <v>1136.5</v>
      </c>
      <c r="N732" s="235">
        <f t="shared" si="157"/>
        <v>0</v>
      </c>
      <c r="O732" s="236">
        <f t="shared" si="167"/>
        <v>1136.5</v>
      </c>
      <c r="P732" s="236">
        <f t="shared" si="167"/>
        <v>0</v>
      </c>
      <c r="Q732" s="236">
        <f t="shared" si="167"/>
        <v>1136.5</v>
      </c>
      <c r="R732" s="235" t="e">
        <f>SUM(#REF!-Q732)</f>
        <v>#REF!</v>
      </c>
      <c r="S732" s="236">
        <f t="shared" si="167"/>
        <v>1353.5</v>
      </c>
      <c r="T732" s="235">
        <f t="shared" si="156"/>
        <v>0</v>
      </c>
      <c r="U732" s="236">
        <f t="shared" si="167"/>
        <v>1353.5</v>
      </c>
      <c r="V732" s="235">
        <f t="shared" si="155"/>
        <v>0</v>
      </c>
      <c r="W732" s="236">
        <f t="shared" si="167"/>
        <v>1353.5</v>
      </c>
      <c r="X732" s="235" t="e">
        <f>SUM(#REF!-W732)</f>
        <v>#REF!</v>
      </c>
      <c r="Y732" s="236">
        <f t="shared" si="167"/>
        <v>1353.5</v>
      </c>
      <c r="Z732" s="235">
        <f t="shared" si="166"/>
        <v>0</v>
      </c>
      <c r="AA732" s="236">
        <f t="shared" si="167"/>
        <v>1353.5</v>
      </c>
      <c r="AB732" s="236">
        <f t="shared" si="167"/>
        <v>0</v>
      </c>
      <c r="AC732" s="200">
        <f t="shared" si="167"/>
        <v>994.8</v>
      </c>
      <c r="AD732" s="351">
        <f t="shared" si="167"/>
        <v>975.8</v>
      </c>
      <c r="AE732" s="349">
        <f t="shared" si="161"/>
        <v>98.090068355448338</v>
      </c>
    </row>
    <row r="733" spans="1:31" ht="51">
      <c r="A733" s="43" t="s">
        <v>352</v>
      </c>
      <c r="B733" s="258"/>
      <c r="C733" s="73"/>
      <c r="D733" s="72" t="s">
        <v>335</v>
      </c>
      <c r="E733" s="257"/>
      <c r="F733" s="257"/>
      <c r="G733" s="200">
        <f t="shared" si="167"/>
        <v>1136.5</v>
      </c>
      <c r="H733" s="36">
        <f t="shared" si="164"/>
        <v>0</v>
      </c>
      <c r="I733" s="200">
        <f t="shared" si="167"/>
        <v>1136.5</v>
      </c>
      <c r="J733" s="36">
        <f t="shared" si="149"/>
        <v>0</v>
      </c>
      <c r="K733" s="200">
        <f t="shared" si="167"/>
        <v>1136.5</v>
      </c>
      <c r="L733" s="36">
        <f t="shared" si="159"/>
        <v>0</v>
      </c>
      <c r="M733" s="236">
        <f t="shared" si="167"/>
        <v>1136.5</v>
      </c>
      <c r="N733" s="235">
        <f t="shared" si="157"/>
        <v>0</v>
      </c>
      <c r="O733" s="236">
        <f t="shared" si="167"/>
        <v>1136.5</v>
      </c>
      <c r="P733" s="236">
        <f t="shared" si="167"/>
        <v>0</v>
      </c>
      <c r="Q733" s="236">
        <f t="shared" si="167"/>
        <v>1136.5</v>
      </c>
      <c r="R733" s="235" t="e">
        <f>SUM(#REF!-Q733)</f>
        <v>#REF!</v>
      </c>
      <c r="S733" s="236">
        <f t="shared" si="167"/>
        <v>1353.5</v>
      </c>
      <c r="T733" s="235">
        <f t="shared" si="156"/>
        <v>0</v>
      </c>
      <c r="U733" s="236">
        <f t="shared" si="167"/>
        <v>1353.5</v>
      </c>
      <c r="V733" s="235">
        <f t="shared" si="155"/>
        <v>0</v>
      </c>
      <c r="W733" s="236">
        <f t="shared" si="167"/>
        <v>1353.5</v>
      </c>
      <c r="X733" s="235" t="e">
        <f>SUM(#REF!-W733)</f>
        <v>#REF!</v>
      </c>
      <c r="Y733" s="236">
        <f t="shared" si="167"/>
        <v>1353.5</v>
      </c>
      <c r="Z733" s="235">
        <f t="shared" si="166"/>
        <v>0</v>
      </c>
      <c r="AA733" s="236">
        <f t="shared" si="167"/>
        <v>1353.5</v>
      </c>
      <c r="AB733" s="236">
        <f t="shared" si="167"/>
        <v>0</v>
      </c>
      <c r="AC733" s="200">
        <f t="shared" si="167"/>
        <v>994.8</v>
      </c>
      <c r="AD733" s="351">
        <f t="shared" si="167"/>
        <v>975.8</v>
      </c>
      <c r="AE733" s="349">
        <f t="shared" si="161"/>
        <v>98.090068355448338</v>
      </c>
    </row>
    <row r="734" spans="1:31" ht="25.5">
      <c r="A734" s="45" t="s">
        <v>336</v>
      </c>
      <c r="B734" s="258"/>
      <c r="C734" s="72"/>
      <c r="D734" s="72" t="s">
        <v>337</v>
      </c>
      <c r="E734" s="257"/>
      <c r="F734" s="257"/>
      <c r="G734" s="200">
        <f>SUM('прил3 '!I795)</f>
        <v>1136.5</v>
      </c>
      <c r="H734" s="36">
        <f t="shared" si="164"/>
        <v>0</v>
      </c>
      <c r="I734" s="200">
        <f>SUM('прил3 '!K795)</f>
        <v>1136.5</v>
      </c>
      <c r="J734" s="36">
        <f t="shared" ref="J734:J802" si="168">SUM(K734-I734)</f>
        <v>0</v>
      </c>
      <c r="K734" s="200">
        <f>SUM('прил3 '!M795)</f>
        <v>1136.5</v>
      </c>
      <c r="L734" s="36">
        <f t="shared" si="159"/>
        <v>0</v>
      </c>
      <c r="M734" s="236">
        <f>SUM('прил3 '!O795)</f>
        <v>1136.5</v>
      </c>
      <c r="N734" s="235">
        <f t="shared" si="157"/>
        <v>0</v>
      </c>
      <c r="O734" s="236">
        <f>SUM('прил3 '!Q795)</f>
        <v>1136.5</v>
      </c>
      <c r="P734" s="236">
        <f>SUM('прил3 '!R795)</f>
        <v>0</v>
      </c>
      <c r="Q734" s="236">
        <f>SUM('прил3 '!S795)</f>
        <v>1136.5</v>
      </c>
      <c r="R734" s="235" t="e">
        <f>SUM(#REF!-Q734)</f>
        <v>#REF!</v>
      </c>
      <c r="S734" s="236">
        <f>SUM('прил3 '!U795)</f>
        <v>1353.5</v>
      </c>
      <c r="T734" s="235">
        <f t="shared" si="156"/>
        <v>0</v>
      </c>
      <c r="U734" s="236">
        <f>SUM('прил3 '!W795)</f>
        <v>1353.5</v>
      </c>
      <c r="V734" s="235">
        <f t="shared" si="155"/>
        <v>0</v>
      </c>
      <c r="W734" s="236">
        <f>SUM('прил3 '!Y795)</f>
        <v>1353.5</v>
      </c>
      <c r="X734" s="235" t="e">
        <f>SUM(#REF!-W734)</f>
        <v>#REF!</v>
      </c>
      <c r="Y734" s="236">
        <f>SUM('прил3 '!AA795)</f>
        <v>1353.5</v>
      </c>
      <c r="Z734" s="235">
        <f t="shared" si="166"/>
        <v>0</v>
      </c>
      <c r="AA734" s="236">
        <f>SUM('прил3 '!AC795)</f>
        <v>1353.5</v>
      </c>
      <c r="AB734" s="236">
        <f>SUM('прил3 '!AD795)</f>
        <v>0</v>
      </c>
      <c r="AC734" s="200">
        <f>SUM('прил3 '!AE795)</f>
        <v>994.8</v>
      </c>
      <c r="AD734" s="351">
        <f>SUM('прил3 '!AF795)</f>
        <v>975.8</v>
      </c>
      <c r="AE734" s="349">
        <f t="shared" si="161"/>
        <v>98.090068355448338</v>
      </c>
    </row>
    <row r="735" spans="1:31" ht="25.5">
      <c r="A735" s="44" t="s">
        <v>338</v>
      </c>
      <c r="B735" s="258"/>
      <c r="C735" s="246" t="s">
        <v>572</v>
      </c>
      <c r="D735" s="72"/>
      <c r="E735" s="257"/>
      <c r="F735" s="257"/>
      <c r="G735" s="200">
        <f>G736+G738+G740</f>
        <v>43.5</v>
      </c>
      <c r="H735" s="36">
        <f t="shared" si="164"/>
        <v>0</v>
      </c>
      <c r="I735" s="200">
        <f>I736+I738+I740</f>
        <v>43.5</v>
      </c>
      <c r="J735" s="36">
        <f t="shared" si="168"/>
        <v>0</v>
      </c>
      <c r="K735" s="200">
        <f>K736+K738+K740</f>
        <v>43.5</v>
      </c>
      <c r="L735" s="36">
        <f t="shared" si="159"/>
        <v>5.7999999999999972</v>
      </c>
      <c r="M735" s="236">
        <f>M736+M738+M740</f>
        <v>49.3</v>
      </c>
      <c r="N735" s="235">
        <f t="shared" si="157"/>
        <v>0</v>
      </c>
      <c r="O735" s="236">
        <f>O736+O738+O740</f>
        <v>49.3</v>
      </c>
      <c r="P735" s="236">
        <f>P736+P738+P740</f>
        <v>0</v>
      </c>
      <c r="Q735" s="236">
        <f>Q736+Q738+Q740</f>
        <v>49.3</v>
      </c>
      <c r="R735" s="235" t="e">
        <f>SUM(#REF!-Q735)</f>
        <v>#REF!</v>
      </c>
      <c r="S735" s="236">
        <f>S736+S738+S740</f>
        <v>50.3</v>
      </c>
      <c r="T735" s="235">
        <f t="shared" si="156"/>
        <v>0</v>
      </c>
      <c r="U735" s="236">
        <f>U736+U738+U740</f>
        <v>50.3</v>
      </c>
      <c r="V735" s="235">
        <f t="shared" si="155"/>
        <v>0</v>
      </c>
      <c r="W735" s="236">
        <f>W736+W738+W740</f>
        <v>50.3</v>
      </c>
      <c r="X735" s="235" t="e">
        <f>SUM(#REF!-W735)</f>
        <v>#REF!</v>
      </c>
      <c r="Y735" s="236">
        <f>Y736+Y738+Y740</f>
        <v>51.3</v>
      </c>
      <c r="Z735" s="235">
        <f t="shared" si="166"/>
        <v>0</v>
      </c>
      <c r="AA735" s="236">
        <f>AA736+AA738+AA740</f>
        <v>51.3</v>
      </c>
      <c r="AB735" s="236">
        <f>AB736+AB738+AB740</f>
        <v>0</v>
      </c>
      <c r="AC735" s="200">
        <f>AC736+AC738+AC740</f>
        <v>72.099999999999994</v>
      </c>
      <c r="AD735" s="351">
        <f>AD736+AD738+AD740</f>
        <v>64.400000000000006</v>
      </c>
      <c r="AE735" s="349">
        <f t="shared" si="161"/>
        <v>89.320388349514573</v>
      </c>
    </row>
    <row r="736" spans="1:31" ht="51">
      <c r="A736" s="43" t="s">
        <v>352</v>
      </c>
      <c r="B736" s="258"/>
      <c r="C736" s="73"/>
      <c r="D736" s="72" t="s">
        <v>335</v>
      </c>
      <c r="E736" s="257"/>
      <c r="F736" s="257"/>
      <c r="G736" s="37">
        <f>G737</f>
        <v>0</v>
      </c>
      <c r="H736" s="36">
        <f t="shared" si="164"/>
        <v>0</v>
      </c>
      <c r="I736" s="37">
        <f>I737</f>
        <v>0</v>
      </c>
      <c r="J736" s="36">
        <f t="shared" si="168"/>
        <v>0</v>
      </c>
      <c r="K736" s="37">
        <f>K737</f>
        <v>0</v>
      </c>
      <c r="L736" s="36">
        <f t="shared" si="159"/>
        <v>9.3000000000000007</v>
      </c>
      <c r="M736" s="236">
        <f>M737</f>
        <v>9.3000000000000007</v>
      </c>
      <c r="N736" s="235">
        <f t="shared" si="157"/>
        <v>0</v>
      </c>
      <c r="O736" s="236">
        <f>O737</f>
        <v>9.3000000000000007</v>
      </c>
      <c r="P736" s="236">
        <f>P737</f>
        <v>0</v>
      </c>
      <c r="Q736" s="236">
        <f>Q737</f>
        <v>9.3000000000000007</v>
      </c>
      <c r="R736" s="235" t="e">
        <f>SUM(#REF!-Q736)</f>
        <v>#REF!</v>
      </c>
      <c r="S736" s="236">
        <f>S737</f>
        <v>9.3000000000000007</v>
      </c>
      <c r="T736" s="235">
        <f t="shared" si="156"/>
        <v>0</v>
      </c>
      <c r="U736" s="236">
        <f>U737</f>
        <v>9.3000000000000007</v>
      </c>
      <c r="V736" s="235">
        <f t="shared" si="155"/>
        <v>0</v>
      </c>
      <c r="W736" s="236">
        <f>W737</f>
        <v>9.3000000000000007</v>
      </c>
      <c r="X736" s="235" t="e">
        <f>SUM(#REF!-W736)</f>
        <v>#REF!</v>
      </c>
      <c r="Y736" s="236">
        <f>Y737</f>
        <v>9.3000000000000007</v>
      </c>
      <c r="Z736" s="235">
        <f t="shared" si="166"/>
        <v>0</v>
      </c>
      <c r="AA736" s="236">
        <f>AA737</f>
        <v>9.3000000000000007</v>
      </c>
      <c r="AB736" s="236">
        <f>AB737</f>
        <v>0</v>
      </c>
      <c r="AC736" s="200">
        <f>AC737</f>
        <v>5.3</v>
      </c>
      <c r="AD736" s="351">
        <f>AD737</f>
        <v>5.3</v>
      </c>
      <c r="AE736" s="349">
        <f t="shared" si="161"/>
        <v>100</v>
      </c>
    </row>
    <row r="737" spans="1:31" ht="25.5">
      <c r="A737" s="45" t="s">
        <v>336</v>
      </c>
      <c r="B737" s="258"/>
      <c r="C737" s="72"/>
      <c r="D737" s="72" t="s">
        <v>337</v>
      </c>
      <c r="E737" s="257"/>
      <c r="F737" s="257"/>
      <c r="G737" s="37">
        <v>0</v>
      </c>
      <c r="H737" s="36">
        <f t="shared" si="164"/>
        <v>0</v>
      </c>
      <c r="I737" s="37">
        <v>0</v>
      </c>
      <c r="J737" s="36">
        <f t="shared" si="168"/>
        <v>0</v>
      </c>
      <c r="K737" s="37">
        <v>0</v>
      </c>
      <c r="L737" s="36">
        <f t="shared" si="159"/>
        <v>9.3000000000000007</v>
      </c>
      <c r="M737" s="236">
        <f>SUM('прил3 '!O798)</f>
        <v>9.3000000000000007</v>
      </c>
      <c r="N737" s="235">
        <f t="shared" si="157"/>
        <v>0</v>
      </c>
      <c r="O737" s="236">
        <f>SUM('прил3 '!Q798)</f>
        <v>9.3000000000000007</v>
      </c>
      <c r="P737" s="236">
        <f>SUM('прил3 '!R798)</f>
        <v>0</v>
      </c>
      <c r="Q737" s="236">
        <f>SUM('прил3 '!S798)</f>
        <v>9.3000000000000007</v>
      </c>
      <c r="R737" s="235" t="e">
        <f>SUM(#REF!-Q737)</f>
        <v>#REF!</v>
      </c>
      <c r="S737" s="236">
        <f>SUM('прил3 '!U798)</f>
        <v>9.3000000000000007</v>
      </c>
      <c r="T737" s="235">
        <f t="shared" si="156"/>
        <v>0</v>
      </c>
      <c r="U737" s="236">
        <f>SUM('прил3 '!W798)</f>
        <v>9.3000000000000007</v>
      </c>
      <c r="V737" s="235">
        <f t="shared" si="155"/>
        <v>0</v>
      </c>
      <c r="W737" s="236">
        <f>SUM('прил3 '!Y798)</f>
        <v>9.3000000000000007</v>
      </c>
      <c r="X737" s="235" t="e">
        <f>SUM(#REF!-W737)</f>
        <v>#REF!</v>
      </c>
      <c r="Y737" s="236">
        <f>SUM('прил3 '!AA798)</f>
        <v>9.3000000000000007</v>
      </c>
      <c r="Z737" s="235">
        <f t="shared" si="166"/>
        <v>0</v>
      </c>
      <c r="AA737" s="236">
        <f>SUM('прил3 '!AC798)</f>
        <v>9.3000000000000007</v>
      </c>
      <c r="AB737" s="236">
        <f>SUM('прил3 '!AD798)</f>
        <v>0</v>
      </c>
      <c r="AC737" s="200">
        <f>SUM('прил3 '!AE798)</f>
        <v>5.3</v>
      </c>
      <c r="AD737" s="351">
        <f>SUM('прил3 '!AF798)</f>
        <v>5.3</v>
      </c>
      <c r="AE737" s="349">
        <f t="shared" si="161"/>
        <v>100</v>
      </c>
    </row>
    <row r="738" spans="1:31" ht="25.5">
      <c r="A738" s="49" t="s">
        <v>339</v>
      </c>
      <c r="B738" s="258"/>
      <c r="C738" s="73"/>
      <c r="D738" s="72" t="s">
        <v>340</v>
      </c>
      <c r="E738" s="257"/>
      <c r="F738" s="257"/>
      <c r="G738" s="200">
        <f>G739</f>
        <v>37.5</v>
      </c>
      <c r="H738" s="36">
        <f t="shared" si="164"/>
        <v>0</v>
      </c>
      <c r="I738" s="200">
        <f>I739</f>
        <v>37.5</v>
      </c>
      <c r="J738" s="36">
        <f t="shared" si="168"/>
        <v>0</v>
      </c>
      <c r="K738" s="200">
        <f>K739</f>
        <v>37.5</v>
      </c>
      <c r="L738" s="36">
        <f t="shared" si="159"/>
        <v>-3.5</v>
      </c>
      <c r="M738" s="236">
        <f>M739</f>
        <v>34</v>
      </c>
      <c r="N738" s="235">
        <f t="shared" si="157"/>
        <v>0</v>
      </c>
      <c r="O738" s="236">
        <f>O739</f>
        <v>34</v>
      </c>
      <c r="P738" s="236">
        <f>P739</f>
        <v>0</v>
      </c>
      <c r="Q738" s="236">
        <f>Q739</f>
        <v>34</v>
      </c>
      <c r="R738" s="235" t="e">
        <f>SUM(#REF!-Q738)</f>
        <v>#REF!</v>
      </c>
      <c r="S738" s="236">
        <f>S739</f>
        <v>34</v>
      </c>
      <c r="T738" s="235">
        <f t="shared" si="156"/>
        <v>0</v>
      </c>
      <c r="U738" s="236">
        <f>U739</f>
        <v>34</v>
      </c>
      <c r="V738" s="235">
        <f t="shared" si="155"/>
        <v>0</v>
      </c>
      <c r="W738" s="236">
        <f>W739</f>
        <v>34</v>
      </c>
      <c r="X738" s="235" t="e">
        <f>SUM(#REF!-W738)</f>
        <v>#REF!</v>
      </c>
      <c r="Y738" s="236">
        <f>Y739</f>
        <v>35</v>
      </c>
      <c r="Z738" s="235">
        <f t="shared" si="166"/>
        <v>0</v>
      </c>
      <c r="AA738" s="236">
        <f>AA739</f>
        <v>35</v>
      </c>
      <c r="AB738" s="236">
        <f>AB739</f>
        <v>0</v>
      </c>
      <c r="AC738" s="200">
        <f>AC739</f>
        <v>32.799999999999997</v>
      </c>
      <c r="AD738" s="351">
        <f>AD739</f>
        <v>25.1</v>
      </c>
      <c r="AE738" s="349">
        <f t="shared" si="161"/>
        <v>76.524390243902445</v>
      </c>
    </row>
    <row r="739" spans="1:31" ht="25.5">
      <c r="A739" s="32" t="s">
        <v>341</v>
      </c>
      <c r="B739" s="258"/>
      <c r="C739" s="72"/>
      <c r="D739" s="72" t="s">
        <v>342</v>
      </c>
      <c r="E739" s="257"/>
      <c r="F739" s="257"/>
      <c r="G739" s="200">
        <f>SUM('прил3 '!I800)</f>
        <v>37.5</v>
      </c>
      <c r="H739" s="36">
        <f t="shared" si="164"/>
        <v>0</v>
      </c>
      <c r="I739" s="200">
        <f>SUM('прил3 '!K800)</f>
        <v>37.5</v>
      </c>
      <c r="J739" s="36">
        <f t="shared" si="168"/>
        <v>0</v>
      </c>
      <c r="K739" s="200">
        <f>SUM('прил3 '!M800)</f>
        <v>37.5</v>
      </c>
      <c r="L739" s="36">
        <f t="shared" si="159"/>
        <v>-3.5</v>
      </c>
      <c r="M739" s="236">
        <f>SUM('прил3 '!O800)</f>
        <v>34</v>
      </c>
      <c r="N739" s="235">
        <f t="shared" si="157"/>
        <v>0</v>
      </c>
      <c r="O739" s="236">
        <f>SUM('прил3 '!Q800)</f>
        <v>34</v>
      </c>
      <c r="P739" s="236">
        <f>SUM('прил3 '!R800)</f>
        <v>0</v>
      </c>
      <c r="Q739" s="236">
        <f>SUM('прил3 '!S800)</f>
        <v>34</v>
      </c>
      <c r="R739" s="235" t="e">
        <f>SUM(#REF!-Q739)</f>
        <v>#REF!</v>
      </c>
      <c r="S739" s="236">
        <f>SUM('прил3 '!U800)</f>
        <v>34</v>
      </c>
      <c r="T739" s="235">
        <f t="shared" si="156"/>
        <v>0</v>
      </c>
      <c r="U739" s="236">
        <f>SUM('прил3 '!W800)</f>
        <v>34</v>
      </c>
      <c r="V739" s="235">
        <f t="shared" si="155"/>
        <v>0</v>
      </c>
      <c r="W739" s="236">
        <f>SUM('прил3 '!Y800)</f>
        <v>34</v>
      </c>
      <c r="X739" s="235" t="e">
        <f>SUM(#REF!-W739)</f>
        <v>#REF!</v>
      </c>
      <c r="Y739" s="236">
        <f>SUM('прил3 '!AA800)</f>
        <v>35</v>
      </c>
      <c r="Z739" s="235">
        <f t="shared" si="166"/>
        <v>0</v>
      </c>
      <c r="AA739" s="236">
        <f>SUM('прил3 '!AC800)</f>
        <v>35</v>
      </c>
      <c r="AB739" s="236">
        <f>SUM('прил3 '!AD800)</f>
        <v>0</v>
      </c>
      <c r="AC739" s="200">
        <f>SUM('прил3 '!AE800)</f>
        <v>32.799999999999997</v>
      </c>
      <c r="AD739" s="351">
        <f>SUM('прил3 '!AF800)</f>
        <v>25.1</v>
      </c>
      <c r="AE739" s="349">
        <f t="shared" si="161"/>
        <v>76.524390243902445</v>
      </c>
    </row>
    <row r="740" spans="1:31">
      <c r="A740" s="49" t="s">
        <v>354</v>
      </c>
      <c r="B740" s="258"/>
      <c r="C740" s="73"/>
      <c r="D740" s="72" t="s">
        <v>355</v>
      </c>
      <c r="E740" s="257"/>
      <c r="F740" s="257"/>
      <c r="G740" s="200">
        <f>G741</f>
        <v>6</v>
      </c>
      <c r="H740" s="36">
        <f t="shared" si="164"/>
        <v>0</v>
      </c>
      <c r="I740" s="200">
        <f>I741</f>
        <v>6</v>
      </c>
      <c r="J740" s="36">
        <f t="shared" si="168"/>
        <v>0</v>
      </c>
      <c r="K740" s="200">
        <f>K741</f>
        <v>6</v>
      </c>
      <c r="L740" s="36">
        <f t="shared" si="159"/>
        <v>0</v>
      </c>
      <c r="M740" s="236">
        <f>M741</f>
        <v>6</v>
      </c>
      <c r="N740" s="235">
        <f t="shared" si="157"/>
        <v>0</v>
      </c>
      <c r="O740" s="236">
        <f>O741</f>
        <v>6</v>
      </c>
      <c r="P740" s="236">
        <f>P741</f>
        <v>0</v>
      </c>
      <c r="Q740" s="236">
        <f>Q741</f>
        <v>6</v>
      </c>
      <c r="R740" s="235" t="e">
        <f>SUM(#REF!-Q740)</f>
        <v>#REF!</v>
      </c>
      <c r="S740" s="236">
        <f>S741</f>
        <v>7</v>
      </c>
      <c r="T740" s="235">
        <f t="shared" si="156"/>
        <v>0</v>
      </c>
      <c r="U740" s="236">
        <f>U741</f>
        <v>7</v>
      </c>
      <c r="V740" s="235">
        <f t="shared" si="155"/>
        <v>0</v>
      </c>
      <c r="W740" s="236">
        <f>W741</f>
        <v>7</v>
      </c>
      <c r="X740" s="235" t="e">
        <f>SUM(#REF!-W740)</f>
        <v>#REF!</v>
      </c>
      <c r="Y740" s="236">
        <f>Y741</f>
        <v>7</v>
      </c>
      <c r="Z740" s="235">
        <f t="shared" si="166"/>
        <v>0</v>
      </c>
      <c r="AA740" s="236">
        <f>AA741</f>
        <v>7</v>
      </c>
      <c r="AB740" s="236">
        <f>AB741</f>
        <v>0</v>
      </c>
      <c r="AC740" s="200">
        <f>AC741</f>
        <v>34</v>
      </c>
      <c r="AD740" s="351">
        <f>AD741</f>
        <v>34</v>
      </c>
      <c r="AE740" s="349">
        <f t="shared" si="161"/>
        <v>100</v>
      </c>
    </row>
    <row r="741" spans="1:31" ht="11.25" customHeight="1">
      <c r="A741" s="32" t="s">
        <v>356</v>
      </c>
      <c r="B741" s="258"/>
      <c r="C741" s="72"/>
      <c r="D741" s="72" t="s">
        <v>0</v>
      </c>
      <c r="E741" s="257"/>
      <c r="F741" s="257"/>
      <c r="G741" s="200">
        <f>SUM('прил3 '!I802)</f>
        <v>6</v>
      </c>
      <c r="H741" s="36">
        <f t="shared" si="164"/>
        <v>0</v>
      </c>
      <c r="I741" s="200">
        <f>SUM('прил3 '!K802)</f>
        <v>6</v>
      </c>
      <c r="J741" s="36">
        <f t="shared" si="168"/>
        <v>0</v>
      </c>
      <c r="K741" s="200">
        <f>SUM('прил3 '!M802)</f>
        <v>6</v>
      </c>
      <c r="L741" s="36">
        <f t="shared" si="159"/>
        <v>0</v>
      </c>
      <c r="M741" s="236">
        <f>SUM('прил3 '!O802)</f>
        <v>6</v>
      </c>
      <c r="N741" s="235">
        <f t="shared" si="157"/>
        <v>0</v>
      </c>
      <c r="O741" s="236">
        <f>SUM('прил3 '!Q802)</f>
        <v>6</v>
      </c>
      <c r="P741" s="236">
        <f>SUM('прил3 '!R802)</f>
        <v>0</v>
      </c>
      <c r="Q741" s="236">
        <f>SUM('прил3 '!S802)</f>
        <v>6</v>
      </c>
      <c r="R741" s="235" t="e">
        <f>SUM(#REF!-Q741)</f>
        <v>#REF!</v>
      </c>
      <c r="S741" s="236">
        <f>SUM('прил3 '!U802)</f>
        <v>7</v>
      </c>
      <c r="T741" s="235">
        <f t="shared" si="156"/>
        <v>0</v>
      </c>
      <c r="U741" s="236">
        <f>SUM('прил3 '!W802)</f>
        <v>7</v>
      </c>
      <c r="V741" s="235">
        <f t="shared" si="155"/>
        <v>0</v>
      </c>
      <c r="W741" s="236">
        <f>SUM('прил3 '!Y802)</f>
        <v>7</v>
      </c>
      <c r="X741" s="235" t="e">
        <f>SUM(#REF!-W741)</f>
        <v>#REF!</v>
      </c>
      <c r="Y741" s="236">
        <f>SUM('прил3 '!AA802)</f>
        <v>7</v>
      </c>
      <c r="Z741" s="235">
        <f t="shared" si="166"/>
        <v>0</v>
      </c>
      <c r="AA741" s="236">
        <f>SUM('прил3 '!AC802)</f>
        <v>7</v>
      </c>
      <c r="AB741" s="236">
        <f>SUM('прил3 '!AD802)</f>
        <v>0</v>
      </c>
      <c r="AC741" s="200">
        <f>SUM('прил3 '!AE802)</f>
        <v>34</v>
      </c>
      <c r="AD741" s="351">
        <f>SUM('прил3 '!AF802)</f>
        <v>34</v>
      </c>
      <c r="AE741" s="349">
        <f t="shared" si="161"/>
        <v>100</v>
      </c>
    </row>
    <row r="742" spans="1:31" ht="25.5" hidden="1">
      <c r="A742" s="44" t="s">
        <v>343</v>
      </c>
      <c r="B742" s="258"/>
      <c r="C742" s="73" t="s">
        <v>573</v>
      </c>
      <c r="D742" s="72"/>
      <c r="E742" s="78"/>
      <c r="F742" s="78"/>
      <c r="G742" s="199">
        <f t="shared" ref="G742:AD743" si="169">G743</f>
        <v>217</v>
      </c>
      <c r="H742" s="36">
        <f t="shared" si="164"/>
        <v>0</v>
      </c>
      <c r="I742" s="199">
        <f t="shared" si="169"/>
        <v>217</v>
      </c>
      <c r="J742" s="36">
        <f t="shared" si="168"/>
        <v>0</v>
      </c>
      <c r="K742" s="199">
        <f t="shared" si="169"/>
        <v>217</v>
      </c>
      <c r="L742" s="36">
        <f t="shared" si="159"/>
        <v>0</v>
      </c>
      <c r="M742" s="237">
        <f t="shared" si="169"/>
        <v>217</v>
      </c>
      <c r="N742" s="235">
        <f t="shared" si="157"/>
        <v>0</v>
      </c>
      <c r="O742" s="237">
        <f t="shared" si="169"/>
        <v>217</v>
      </c>
      <c r="P742" s="237">
        <f t="shared" si="169"/>
        <v>0</v>
      </c>
      <c r="Q742" s="237">
        <f t="shared" si="169"/>
        <v>217</v>
      </c>
      <c r="R742" s="235" t="e">
        <f>SUM(#REF!-Q742)</f>
        <v>#REF!</v>
      </c>
      <c r="S742" s="237">
        <f t="shared" si="169"/>
        <v>0</v>
      </c>
      <c r="T742" s="235">
        <f t="shared" si="156"/>
        <v>0</v>
      </c>
      <c r="U742" s="237">
        <f t="shared" si="169"/>
        <v>0</v>
      </c>
      <c r="V742" s="235">
        <f t="shared" si="155"/>
        <v>0</v>
      </c>
      <c r="W742" s="237">
        <f t="shared" si="169"/>
        <v>0</v>
      </c>
      <c r="X742" s="235" t="e">
        <f>SUM(#REF!-W742)</f>
        <v>#REF!</v>
      </c>
      <c r="Y742" s="237">
        <f t="shared" si="169"/>
        <v>0</v>
      </c>
      <c r="Z742" s="235">
        <f t="shared" si="166"/>
        <v>0</v>
      </c>
      <c r="AA742" s="237">
        <f t="shared" si="169"/>
        <v>0</v>
      </c>
      <c r="AB742" s="237">
        <f t="shared" si="169"/>
        <v>0</v>
      </c>
      <c r="AC742" s="199">
        <f t="shared" si="169"/>
        <v>0</v>
      </c>
      <c r="AD742" s="199">
        <f t="shared" si="169"/>
        <v>0</v>
      </c>
      <c r="AE742" s="349"/>
    </row>
    <row r="743" spans="1:31" ht="51" hidden="1">
      <c r="A743" s="43" t="s">
        <v>352</v>
      </c>
      <c r="B743" s="258"/>
      <c r="C743" s="73"/>
      <c r="D743" s="72" t="s">
        <v>335</v>
      </c>
      <c r="E743" s="74"/>
      <c r="F743" s="74"/>
      <c r="G743" s="200">
        <f t="shared" si="169"/>
        <v>217</v>
      </c>
      <c r="H743" s="36">
        <f t="shared" si="164"/>
        <v>0</v>
      </c>
      <c r="I743" s="200">
        <f t="shared" si="169"/>
        <v>217</v>
      </c>
      <c r="J743" s="36">
        <f t="shared" si="168"/>
        <v>0</v>
      </c>
      <c r="K743" s="200">
        <f t="shared" si="169"/>
        <v>217</v>
      </c>
      <c r="L743" s="36">
        <f t="shared" si="159"/>
        <v>0</v>
      </c>
      <c r="M743" s="236">
        <f t="shared" si="169"/>
        <v>217</v>
      </c>
      <c r="N743" s="235">
        <f t="shared" si="157"/>
        <v>0</v>
      </c>
      <c r="O743" s="236">
        <f t="shared" si="169"/>
        <v>217</v>
      </c>
      <c r="P743" s="236">
        <f t="shared" si="169"/>
        <v>0</v>
      </c>
      <c r="Q743" s="236">
        <f t="shared" si="169"/>
        <v>217</v>
      </c>
      <c r="R743" s="235" t="e">
        <f>SUM(#REF!-Q743)</f>
        <v>#REF!</v>
      </c>
      <c r="S743" s="236">
        <f t="shared" si="169"/>
        <v>0</v>
      </c>
      <c r="T743" s="235">
        <f t="shared" si="156"/>
        <v>0</v>
      </c>
      <c r="U743" s="236">
        <f t="shared" si="169"/>
        <v>0</v>
      </c>
      <c r="V743" s="235">
        <f t="shared" si="155"/>
        <v>0</v>
      </c>
      <c r="W743" s="236">
        <f t="shared" si="169"/>
        <v>0</v>
      </c>
      <c r="X743" s="235" t="e">
        <f>SUM(#REF!-W743)</f>
        <v>#REF!</v>
      </c>
      <c r="Y743" s="236">
        <f t="shared" si="169"/>
        <v>0</v>
      </c>
      <c r="Z743" s="235">
        <f t="shared" si="166"/>
        <v>0</v>
      </c>
      <c r="AA743" s="236">
        <f t="shared" si="169"/>
        <v>0</v>
      </c>
      <c r="AB743" s="236">
        <f t="shared" si="169"/>
        <v>0</v>
      </c>
      <c r="AC743" s="200">
        <f t="shared" si="169"/>
        <v>0</v>
      </c>
      <c r="AD743" s="351">
        <f t="shared" si="169"/>
        <v>0</v>
      </c>
      <c r="AE743" s="349"/>
    </row>
    <row r="744" spans="1:31" ht="25.5" hidden="1">
      <c r="A744" s="45" t="s">
        <v>336</v>
      </c>
      <c r="B744" s="258"/>
      <c r="C744" s="73"/>
      <c r="D744" s="72" t="s">
        <v>337</v>
      </c>
      <c r="E744" s="74"/>
      <c r="F744" s="74"/>
      <c r="G744" s="200">
        <f>SUM('прил3 '!I805)</f>
        <v>217</v>
      </c>
      <c r="H744" s="36">
        <f t="shared" si="164"/>
        <v>0</v>
      </c>
      <c r="I744" s="200">
        <f>SUM('прил3 '!K805)</f>
        <v>217</v>
      </c>
      <c r="J744" s="36">
        <f t="shared" si="168"/>
        <v>0</v>
      </c>
      <c r="K744" s="200">
        <f>SUM('прил3 '!M805)</f>
        <v>217</v>
      </c>
      <c r="L744" s="36">
        <f t="shared" si="159"/>
        <v>0</v>
      </c>
      <c r="M744" s="236">
        <f>SUM('прил3 '!O805)</f>
        <v>217</v>
      </c>
      <c r="N744" s="235">
        <f t="shared" si="157"/>
        <v>0</v>
      </c>
      <c r="O744" s="236">
        <f>SUM('прил3 '!Q805)</f>
        <v>217</v>
      </c>
      <c r="P744" s="236">
        <f>SUM('прил3 '!R805)</f>
        <v>0</v>
      </c>
      <c r="Q744" s="236">
        <f>SUM('прил3 '!S805)</f>
        <v>217</v>
      </c>
      <c r="R744" s="235" t="e">
        <f>SUM(#REF!-Q744)</f>
        <v>#REF!</v>
      </c>
      <c r="S744" s="236">
        <f>SUM('прил3 '!U805)</f>
        <v>0</v>
      </c>
      <c r="T744" s="235">
        <f t="shared" si="156"/>
        <v>0</v>
      </c>
      <c r="U744" s="236">
        <f>SUM('прил3 '!W805)</f>
        <v>0</v>
      </c>
      <c r="V744" s="235">
        <f t="shared" si="155"/>
        <v>0</v>
      </c>
      <c r="W744" s="236">
        <f>SUM('прил3 '!Y805)</f>
        <v>0</v>
      </c>
      <c r="X744" s="235" t="e">
        <f>SUM(#REF!-W744)</f>
        <v>#REF!</v>
      </c>
      <c r="Y744" s="236">
        <f>SUM('прил3 '!AA805)</f>
        <v>0</v>
      </c>
      <c r="Z744" s="235">
        <f t="shared" si="166"/>
        <v>0</v>
      </c>
      <c r="AA744" s="236">
        <f>SUM('прил3 '!AC805)</f>
        <v>0</v>
      </c>
      <c r="AB744" s="236">
        <f>SUM('прил3 '!AD805)</f>
        <v>0</v>
      </c>
      <c r="AC744" s="200">
        <f>SUM('прил3 '!AE805)</f>
        <v>0</v>
      </c>
      <c r="AD744" s="351">
        <f>SUM('прил3 '!AF805)</f>
        <v>0</v>
      </c>
      <c r="AE744" s="349"/>
    </row>
    <row r="745" spans="1:31" ht="39" hidden="1" customHeight="1">
      <c r="A745" s="45" t="s">
        <v>574</v>
      </c>
      <c r="B745" s="258"/>
      <c r="C745" s="73" t="s">
        <v>575</v>
      </c>
      <c r="D745" s="72"/>
      <c r="E745" s="74"/>
      <c r="F745" s="74"/>
      <c r="G745" s="200">
        <f t="shared" ref="G745:AD746" si="170">G746</f>
        <v>1</v>
      </c>
      <c r="H745" s="36">
        <f t="shared" si="164"/>
        <v>0</v>
      </c>
      <c r="I745" s="200">
        <f t="shared" si="170"/>
        <v>1</v>
      </c>
      <c r="J745" s="36">
        <f t="shared" si="168"/>
        <v>0</v>
      </c>
      <c r="K745" s="200">
        <f t="shared" si="170"/>
        <v>1</v>
      </c>
      <c r="L745" s="36">
        <f t="shared" si="159"/>
        <v>0</v>
      </c>
      <c r="M745" s="236">
        <f t="shared" si="170"/>
        <v>1</v>
      </c>
      <c r="N745" s="235">
        <f t="shared" si="157"/>
        <v>0</v>
      </c>
      <c r="O745" s="236">
        <f t="shared" si="170"/>
        <v>1</v>
      </c>
      <c r="P745" s="236">
        <f t="shared" si="170"/>
        <v>0</v>
      </c>
      <c r="Q745" s="236">
        <f t="shared" si="170"/>
        <v>1</v>
      </c>
      <c r="R745" s="235" t="e">
        <f>SUM(#REF!-Q745)</f>
        <v>#REF!</v>
      </c>
      <c r="S745" s="236">
        <f t="shared" si="170"/>
        <v>0</v>
      </c>
      <c r="T745" s="235">
        <f t="shared" si="156"/>
        <v>0</v>
      </c>
      <c r="U745" s="236">
        <f t="shared" si="170"/>
        <v>0</v>
      </c>
      <c r="V745" s="235">
        <f t="shared" si="155"/>
        <v>0</v>
      </c>
      <c r="W745" s="236">
        <f t="shared" si="170"/>
        <v>0</v>
      </c>
      <c r="X745" s="235" t="e">
        <f>SUM(#REF!-W745)</f>
        <v>#REF!</v>
      </c>
      <c r="Y745" s="236">
        <f t="shared" si="170"/>
        <v>0</v>
      </c>
      <c r="Z745" s="235">
        <f t="shared" si="166"/>
        <v>0</v>
      </c>
      <c r="AA745" s="236">
        <f t="shared" si="170"/>
        <v>0</v>
      </c>
      <c r="AB745" s="236">
        <f t="shared" si="170"/>
        <v>0</v>
      </c>
      <c r="AC745" s="200">
        <f t="shared" si="170"/>
        <v>0</v>
      </c>
      <c r="AD745" s="351">
        <f t="shared" si="170"/>
        <v>0</v>
      </c>
      <c r="AE745" s="349"/>
    </row>
    <row r="746" spans="1:31" hidden="1">
      <c r="A746" s="45" t="s">
        <v>105</v>
      </c>
      <c r="B746" s="258"/>
      <c r="C746" s="73"/>
      <c r="D746" s="72" t="s">
        <v>355</v>
      </c>
      <c r="E746" s="74"/>
      <c r="F746" s="74"/>
      <c r="G746" s="200">
        <f t="shared" si="170"/>
        <v>1</v>
      </c>
      <c r="H746" s="36">
        <f t="shared" si="164"/>
        <v>0</v>
      </c>
      <c r="I746" s="200">
        <f t="shared" si="170"/>
        <v>1</v>
      </c>
      <c r="J746" s="36">
        <f t="shared" si="168"/>
        <v>0</v>
      </c>
      <c r="K746" s="200">
        <f t="shared" si="170"/>
        <v>1</v>
      </c>
      <c r="L746" s="36">
        <f t="shared" si="159"/>
        <v>0</v>
      </c>
      <c r="M746" s="236">
        <f t="shared" si="170"/>
        <v>1</v>
      </c>
      <c r="N746" s="235">
        <f t="shared" si="157"/>
        <v>0</v>
      </c>
      <c r="O746" s="236">
        <f t="shared" si="170"/>
        <v>1</v>
      </c>
      <c r="P746" s="236">
        <f t="shared" si="170"/>
        <v>0</v>
      </c>
      <c r="Q746" s="236">
        <f t="shared" si="170"/>
        <v>1</v>
      </c>
      <c r="R746" s="235" t="e">
        <f>SUM(#REF!-Q746)</f>
        <v>#REF!</v>
      </c>
      <c r="S746" s="236">
        <f t="shared" si="170"/>
        <v>0</v>
      </c>
      <c r="T746" s="235">
        <f t="shared" si="156"/>
        <v>0</v>
      </c>
      <c r="U746" s="236">
        <f t="shared" si="170"/>
        <v>0</v>
      </c>
      <c r="V746" s="235">
        <f t="shared" si="155"/>
        <v>0</v>
      </c>
      <c r="W746" s="236">
        <f t="shared" si="170"/>
        <v>0</v>
      </c>
      <c r="X746" s="235" t="e">
        <f>SUM(#REF!-W746)</f>
        <v>#REF!</v>
      </c>
      <c r="Y746" s="236">
        <f t="shared" si="170"/>
        <v>0</v>
      </c>
      <c r="Z746" s="235">
        <f t="shared" si="166"/>
        <v>0</v>
      </c>
      <c r="AA746" s="236">
        <f t="shared" si="170"/>
        <v>0</v>
      </c>
      <c r="AB746" s="236">
        <f t="shared" si="170"/>
        <v>0</v>
      </c>
      <c r="AC746" s="200">
        <f t="shared" si="170"/>
        <v>0</v>
      </c>
      <c r="AD746" s="351">
        <f t="shared" si="170"/>
        <v>0</v>
      </c>
      <c r="AE746" s="349"/>
    </row>
    <row r="747" spans="1:31" hidden="1">
      <c r="A747" s="45" t="s">
        <v>356</v>
      </c>
      <c r="B747" s="258"/>
      <c r="C747" s="73"/>
      <c r="D747" s="72" t="s">
        <v>0</v>
      </c>
      <c r="E747" s="74"/>
      <c r="F747" s="74"/>
      <c r="G747" s="200">
        <f>SUM('прил3 '!I808)</f>
        <v>1</v>
      </c>
      <c r="H747" s="36">
        <f t="shared" si="164"/>
        <v>0</v>
      </c>
      <c r="I747" s="200">
        <f>SUM('прил3 '!K808)</f>
        <v>1</v>
      </c>
      <c r="J747" s="36">
        <f t="shared" si="168"/>
        <v>0</v>
      </c>
      <c r="K747" s="200">
        <f>SUM('прил3 '!M808)</f>
        <v>1</v>
      </c>
      <c r="L747" s="36">
        <f t="shared" si="159"/>
        <v>0</v>
      </c>
      <c r="M747" s="236">
        <f>SUM('прил3 '!O808)</f>
        <v>1</v>
      </c>
      <c r="N747" s="235">
        <f t="shared" si="157"/>
        <v>0</v>
      </c>
      <c r="O747" s="236">
        <f>SUM('прил3 '!Q808)</f>
        <v>1</v>
      </c>
      <c r="P747" s="236">
        <f>SUM('прил3 '!R808)</f>
        <v>0</v>
      </c>
      <c r="Q747" s="236">
        <f>SUM('прил3 '!S808)</f>
        <v>1</v>
      </c>
      <c r="R747" s="235" t="e">
        <f>SUM(#REF!-Q747)</f>
        <v>#REF!</v>
      </c>
      <c r="S747" s="236">
        <f>SUM('прил3 '!U808)</f>
        <v>0</v>
      </c>
      <c r="T747" s="235">
        <f t="shared" si="156"/>
        <v>0</v>
      </c>
      <c r="U747" s="236">
        <f>SUM('прил3 '!W808)</f>
        <v>0</v>
      </c>
      <c r="V747" s="235">
        <f t="shared" si="155"/>
        <v>0</v>
      </c>
      <c r="W747" s="236">
        <f>SUM('прил3 '!Y808)</f>
        <v>0</v>
      </c>
      <c r="X747" s="235" t="e">
        <f>SUM(#REF!-W747)</f>
        <v>#REF!</v>
      </c>
      <c r="Y747" s="236">
        <f>SUM('прил3 '!AA808)</f>
        <v>0</v>
      </c>
      <c r="Z747" s="235">
        <f t="shared" si="166"/>
        <v>0</v>
      </c>
      <c r="AA747" s="236">
        <f>SUM('прил3 '!AC808)</f>
        <v>0</v>
      </c>
      <c r="AB747" s="236">
        <f>SUM('прил3 '!AD808)</f>
        <v>0</v>
      </c>
      <c r="AC747" s="200">
        <f>SUM('прил3 '!AE808)</f>
        <v>0</v>
      </c>
      <c r="AD747" s="351">
        <f>SUM('прил3 '!AF808)</f>
        <v>0</v>
      </c>
      <c r="AE747" s="349"/>
    </row>
    <row r="748" spans="1:31" ht="38.25">
      <c r="A748" s="56" t="s">
        <v>874</v>
      </c>
      <c r="B748" s="258"/>
      <c r="C748" s="73" t="s">
        <v>886</v>
      </c>
      <c r="D748" s="72"/>
      <c r="E748" s="74"/>
      <c r="F748" s="74"/>
      <c r="G748" s="200"/>
      <c r="H748" s="36"/>
      <c r="I748" s="200"/>
      <c r="J748" s="36"/>
      <c r="K748" s="200"/>
      <c r="L748" s="36"/>
      <c r="M748" s="236"/>
      <c r="N748" s="235"/>
      <c r="O748" s="236"/>
      <c r="P748" s="236"/>
      <c r="Q748" s="236"/>
      <c r="R748" s="235"/>
      <c r="S748" s="236"/>
      <c r="T748" s="235"/>
      <c r="U748" s="236"/>
      <c r="V748" s="235"/>
      <c r="W748" s="236"/>
      <c r="X748" s="235"/>
      <c r="Y748" s="236">
        <f>Y749</f>
        <v>30.9</v>
      </c>
      <c r="Z748" s="235">
        <f t="shared" si="166"/>
        <v>0</v>
      </c>
      <c r="AA748" s="236">
        <f t="shared" ref="AA748:AD749" si="171">AA749</f>
        <v>30.9</v>
      </c>
      <c r="AB748" s="236">
        <f t="shared" si="171"/>
        <v>0</v>
      </c>
      <c r="AC748" s="200">
        <f t="shared" si="171"/>
        <v>30.9</v>
      </c>
      <c r="AD748" s="351">
        <f t="shared" si="171"/>
        <v>30.9</v>
      </c>
      <c r="AE748" s="349">
        <f t="shared" si="161"/>
        <v>100</v>
      </c>
    </row>
    <row r="749" spans="1:31" ht="51">
      <c r="A749" s="55" t="s">
        <v>352</v>
      </c>
      <c r="B749" s="258"/>
      <c r="C749" s="73"/>
      <c r="D749" s="72" t="s">
        <v>335</v>
      </c>
      <c r="E749" s="74"/>
      <c r="F749" s="74"/>
      <c r="G749" s="200"/>
      <c r="H749" s="36"/>
      <c r="I749" s="200"/>
      <c r="J749" s="36"/>
      <c r="K749" s="200"/>
      <c r="L749" s="36"/>
      <c r="M749" s="236"/>
      <c r="N749" s="235"/>
      <c r="O749" s="236"/>
      <c r="P749" s="236"/>
      <c r="Q749" s="236"/>
      <c r="R749" s="235"/>
      <c r="S749" s="236"/>
      <c r="T749" s="235"/>
      <c r="U749" s="236"/>
      <c r="V749" s="235"/>
      <c r="W749" s="236"/>
      <c r="X749" s="235"/>
      <c r="Y749" s="236">
        <f>Y750</f>
        <v>30.9</v>
      </c>
      <c r="Z749" s="235">
        <f t="shared" si="166"/>
        <v>0</v>
      </c>
      <c r="AA749" s="236">
        <f t="shared" si="171"/>
        <v>30.9</v>
      </c>
      <c r="AB749" s="236">
        <f t="shared" si="171"/>
        <v>0</v>
      </c>
      <c r="AC749" s="200">
        <f t="shared" si="171"/>
        <v>30.9</v>
      </c>
      <c r="AD749" s="351">
        <f t="shared" si="171"/>
        <v>30.9</v>
      </c>
      <c r="AE749" s="349">
        <f t="shared" si="161"/>
        <v>100</v>
      </c>
    </row>
    <row r="750" spans="1:31" ht="25.5">
      <c r="A750" s="56" t="s">
        <v>336</v>
      </c>
      <c r="B750" s="258"/>
      <c r="C750" s="73"/>
      <c r="D750" s="72" t="s">
        <v>337</v>
      </c>
      <c r="E750" s="74"/>
      <c r="F750" s="74"/>
      <c r="G750" s="200"/>
      <c r="H750" s="36"/>
      <c r="I750" s="200"/>
      <c r="J750" s="36"/>
      <c r="K750" s="200"/>
      <c r="L750" s="36"/>
      <c r="M750" s="236"/>
      <c r="N750" s="235"/>
      <c r="O750" s="236"/>
      <c r="P750" s="236"/>
      <c r="Q750" s="236"/>
      <c r="R750" s="235"/>
      <c r="S750" s="236"/>
      <c r="T750" s="235"/>
      <c r="U750" s="236"/>
      <c r="V750" s="235"/>
      <c r="W750" s="236"/>
      <c r="X750" s="235"/>
      <c r="Y750" s="236">
        <f>'прил3 '!AA811</f>
        <v>30.9</v>
      </c>
      <c r="Z750" s="235">
        <f t="shared" si="166"/>
        <v>0</v>
      </c>
      <c r="AA750" s="236">
        <f>'прил3 '!AC811</f>
        <v>30.9</v>
      </c>
      <c r="AB750" s="236">
        <f>'прил3 '!AD811</f>
        <v>0</v>
      </c>
      <c r="AC750" s="200">
        <f>'прил3 '!AE811</f>
        <v>30.9</v>
      </c>
      <c r="AD750" s="351">
        <f>'прил3 '!AF811</f>
        <v>30.9</v>
      </c>
      <c r="AE750" s="349">
        <f t="shared" si="161"/>
        <v>100</v>
      </c>
    </row>
    <row r="751" spans="1:31" s="23" customFormat="1">
      <c r="A751" s="42" t="s">
        <v>444</v>
      </c>
      <c r="B751" s="70">
        <v>1000</v>
      </c>
      <c r="C751" s="70"/>
      <c r="D751" s="70"/>
      <c r="E751" s="71" t="e">
        <f>E752+#REF!</f>
        <v>#REF!</v>
      </c>
      <c r="F751" s="71" t="e">
        <f>F752+#REF!</f>
        <v>#REF!</v>
      </c>
      <c r="G751" s="201">
        <f>G752+G760+G780+G789</f>
        <v>1403.4</v>
      </c>
      <c r="H751" s="36">
        <f t="shared" si="164"/>
        <v>197.89999999999986</v>
      </c>
      <c r="I751" s="201">
        <f>I752+I760+I780+I789</f>
        <v>1601.3</v>
      </c>
      <c r="J751" s="36">
        <f t="shared" si="168"/>
        <v>0</v>
      </c>
      <c r="K751" s="201">
        <f>K752+K760+K780+K789</f>
        <v>1601.3</v>
      </c>
      <c r="L751" s="36">
        <f t="shared" si="159"/>
        <v>-222.5</v>
      </c>
      <c r="M751" s="235">
        <f>M752+M760+M780+M789</f>
        <v>1378.8</v>
      </c>
      <c r="N751" s="235">
        <f t="shared" si="157"/>
        <v>0</v>
      </c>
      <c r="O751" s="235">
        <f>O752+O760+O780+O789</f>
        <v>1378.8</v>
      </c>
      <c r="P751" s="235">
        <f>P752+P760+P780+P789</f>
        <v>0</v>
      </c>
      <c r="Q751" s="235">
        <f>Q752+Q760+Q780+Q789</f>
        <v>1378.8</v>
      </c>
      <c r="R751" s="235" t="e">
        <f>SUM(#REF!-Q751)</f>
        <v>#REF!</v>
      </c>
      <c r="S751" s="235">
        <f>S752+S760+S780+S789</f>
        <v>1384</v>
      </c>
      <c r="T751" s="235">
        <f t="shared" si="156"/>
        <v>0</v>
      </c>
      <c r="U751" s="235">
        <f>U752+U760+U780+U789</f>
        <v>1384</v>
      </c>
      <c r="V751" s="235">
        <f t="shared" si="155"/>
        <v>0</v>
      </c>
      <c r="W751" s="235">
        <f>W752+W760+W780+W789</f>
        <v>1384</v>
      </c>
      <c r="X751" s="235" t="e">
        <f>SUM(#REF!-W751)</f>
        <v>#REF!</v>
      </c>
      <c r="Y751" s="235">
        <f>Y752+Y760+Y780+Y789</f>
        <v>1384</v>
      </c>
      <c r="Z751" s="235">
        <f t="shared" si="166"/>
        <v>-748.8</v>
      </c>
      <c r="AA751" s="235">
        <f>AA752+AA760+AA780+AA789</f>
        <v>635.20000000000005</v>
      </c>
      <c r="AB751" s="235">
        <f>AB752+AB760+AB780+AB789</f>
        <v>0</v>
      </c>
      <c r="AC751" s="201">
        <f>AC752+AC760+AC780+AC789</f>
        <v>650.30000000000007</v>
      </c>
      <c r="AD751" s="349">
        <f>AD752+AD760+AD780+AD789</f>
        <v>610.6</v>
      </c>
      <c r="AE751" s="349">
        <f t="shared" si="161"/>
        <v>93.895125326772259</v>
      </c>
    </row>
    <row r="752" spans="1:31">
      <c r="A752" s="32" t="s">
        <v>133</v>
      </c>
      <c r="B752" s="258">
        <v>1001</v>
      </c>
      <c r="C752" s="258"/>
      <c r="D752" s="258"/>
      <c r="E752" s="257">
        <f>E755</f>
        <v>0</v>
      </c>
      <c r="F752" s="257">
        <f>F755</f>
        <v>0</v>
      </c>
      <c r="G752" s="200">
        <f>G753</f>
        <v>405</v>
      </c>
      <c r="H752" s="36">
        <f t="shared" si="164"/>
        <v>0</v>
      </c>
      <c r="I752" s="200">
        <f>I753</f>
        <v>405</v>
      </c>
      <c r="J752" s="36">
        <f t="shared" si="168"/>
        <v>0</v>
      </c>
      <c r="K752" s="200">
        <f>K753</f>
        <v>405</v>
      </c>
      <c r="L752" s="36">
        <f t="shared" si="159"/>
        <v>0</v>
      </c>
      <c r="M752" s="236">
        <f>M753</f>
        <v>405</v>
      </c>
      <c r="N752" s="235">
        <f t="shared" si="157"/>
        <v>0</v>
      </c>
      <c r="O752" s="236">
        <f t="shared" ref="O752:Q754" si="172">O753</f>
        <v>405</v>
      </c>
      <c r="P752" s="236">
        <f t="shared" si="172"/>
        <v>0</v>
      </c>
      <c r="Q752" s="236">
        <f t="shared" si="172"/>
        <v>405</v>
      </c>
      <c r="R752" s="235" t="e">
        <f>SUM(#REF!-Q752)</f>
        <v>#REF!</v>
      </c>
      <c r="S752" s="236">
        <f>S753</f>
        <v>406.2</v>
      </c>
      <c r="T752" s="235">
        <f t="shared" si="156"/>
        <v>0</v>
      </c>
      <c r="U752" s="236">
        <f>U753</f>
        <v>406.2</v>
      </c>
      <c r="V752" s="235">
        <f t="shared" si="155"/>
        <v>0</v>
      </c>
      <c r="W752" s="236">
        <f>W753</f>
        <v>406.2</v>
      </c>
      <c r="X752" s="235" t="e">
        <f>SUM(#REF!-W752)</f>
        <v>#REF!</v>
      </c>
      <c r="Y752" s="236">
        <f>Y753</f>
        <v>406.2</v>
      </c>
      <c r="Z752" s="235">
        <f t="shared" si="166"/>
        <v>0</v>
      </c>
      <c r="AA752" s="236">
        <f t="shared" ref="AA752:AD754" si="173">AA753</f>
        <v>406.2</v>
      </c>
      <c r="AB752" s="236">
        <f t="shared" si="173"/>
        <v>0</v>
      </c>
      <c r="AC752" s="200">
        <f t="shared" si="173"/>
        <v>381.5</v>
      </c>
      <c r="AD752" s="351">
        <f t="shared" si="173"/>
        <v>380.40000000000003</v>
      </c>
      <c r="AE752" s="349">
        <f t="shared" si="161"/>
        <v>99.711664482306688</v>
      </c>
    </row>
    <row r="753" spans="1:31" ht="29.25" customHeight="1">
      <c r="A753" s="49" t="s">
        <v>346</v>
      </c>
      <c r="B753" s="258"/>
      <c r="C753" s="246" t="s">
        <v>347</v>
      </c>
      <c r="D753" s="258"/>
      <c r="E753" s="257"/>
      <c r="F753" s="257"/>
      <c r="G753" s="200">
        <f>G754</f>
        <v>405</v>
      </c>
      <c r="H753" s="36">
        <f t="shared" si="164"/>
        <v>0</v>
      </c>
      <c r="I753" s="200">
        <f>I754</f>
        <v>405</v>
      </c>
      <c r="J753" s="36">
        <f t="shared" si="168"/>
        <v>0</v>
      </c>
      <c r="K753" s="200">
        <f>K754</f>
        <v>405</v>
      </c>
      <c r="L753" s="36">
        <f t="shared" si="159"/>
        <v>0</v>
      </c>
      <c r="M753" s="236">
        <f>M754</f>
        <v>405</v>
      </c>
      <c r="N753" s="235">
        <f t="shared" si="157"/>
        <v>0</v>
      </c>
      <c r="O753" s="236">
        <f t="shared" si="172"/>
        <v>405</v>
      </c>
      <c r="P753" s="236">
        <f t="shared" si="172"/>
        <v>0</v>
      </c>
      <c r="Q753" s="236">
        <f t="shared" si="172"/>
        <v>405</v>
      </c>
      <c r="R753" s="235" t="e">
        <f>SUM(#REF!-Q753)</f>
        <v>#REF!</v>
      </c>
      <c r="S753" s="236">
        <f>S754</f>
        <v>406.2</v>
      </c>
      <c r="T753" s="235">
        <f t="shared" si="156"/>
        <v>0</v>
      </c>
      <c r="U753" s="236">
        <f>U754</f>
        <v>406.2</v>
      </c>
      <c r="V753" s="235">
        <f t="shared" si="155"/>
        <v>0</v>
      </c>
      <c r="W753" s="236">
        <f>W754</f>
        <v>406.2</v>
      </c>
      <c r="X753" s="235" t="e">
        <f>SUM(#REF!-W753)</f>
        <v>#REF!</v>
      </c>
      <c r="Y753" s="236">
        <f>Y754</f>
        <v>406.2</v>
      </c>
      <c r="Z753" s="235">
        <f t="shared" si="166"/>
        <v>0</v>
      </c>
      <c r="AA753" s="236">
        <f t="shared" si="173"/>
        <v>406.2</v>
      </c>
      <c r="AB753" s="236">
        <f t="shared" si="173"/>
        <v>0</v>
      </c>
      <c r="AC753" s="200">
        <f t="shared" si="173"/>
        <v>381.5</v>
      </c>
      <c r="AD753" s="351">
        <f t="shared" si="173"/>
        <v>380.40000000000003</v>
      </c>
      <c r="AE753" s="349">
        <f t="shared" si="161"/>
        <v>99.711664482306688</v>
      </c>
    </row>
    <row r="754" spans="1:31" ht="38.25">
      <c r="A754" s="49" t="s">
        <v>25</v>
      </c>
      <c r="B754" s="258"/>
      <c r="C754" s="258" t="s">
        <v>26</v>
      </c>
      <c r="D754" s="258"/>
      <c r="E754" s="257"/>
      <c r="F754" s="257"/>
      <c r="G754" s="200">
        <f>G755</f>
        <v>405</v>
      </c>
      <c r="H754" s="36">
        <f t="shared" si="164"/>
        <v>0</v>
      </c>
      <c r="I754" s="200">
        <f>I755</f>
        <v>405</v>
      </c>
      <c r="J754" s="36">
        <f t="shared" si="168"/>
        <v>0</v>
      </c>
      <c r="K754" s="200">
        <f>K755</f>
        <v>405</v>
      </c>
      <c r="L754" s="36">
        <f t="shared" si="159"/>
        <v>0</v>
      </c>
      <c r="M754" s="236">
        <f>M755</f>
        <v>405</v>
      </c>
      <c r="N754" s="235">
        <f t="shared" si="157"/>
        <v>0</v>
      </c>
      <c r="O754" s="236">
        <f t="shared" si="172"/>
        <v>405</v>
      </c>
      <c r="P754" s="236">
        <f t="shared" si="172"/>
        <v>0</v>
      </c>
      <c r="Q754" s="236">
        <f t="shared" si="172"/>
        <v>405</v>
      </c>
      <c r="R754" s="235" t="e">
        <f>SUM(#REF!-Q754)</f>
        <v>#REF!</v>
      </c>
      <c r="S754" s="236">
        <f>S755</f>
        <v>406.2</v>
      </c>
      <c r="T754" s="235">
        <f t="shared" si="156"/>
        <v>0</v>
      </c>
      <c r="U754" s="236">
        <f>U755</f>
        <v>406.2</v>
      </c>
      <c r="V754" s="235">
        <f t="shared" si="155"/>
        <v>0</v>
      </c>
      <c r="W754" s="236">
        <f>W755</f>
        <v>406.2</v>
      </c>
      <c r="X754" s="235" t="e">
        <f>SUM(#REF!-W754)</f>
        <v>#REF!</v>
      </c>
      <c r="Y754" s="236">
        <f>Y755</f>
        <v>406.2</v>
      </c>
      <c r="Z754" s="235">
        <f t="shared" si="166"/>
        <v>0</v>
      </c>
      <c r="AA754" s="236">
        <f t="shared" si="173"/>
        <v>406.2</v>
      </c>
      <c r="AB754" s="236">
        <f t="shared" si="173"/>
        <v>0</v>
      </c>
      <c r="AC754" s="200">
        <f t="shared" si="173"/>
        <v>381.5</v>
      </c>
      <c r="AD754" s="351">
        <f t="shared" si="173"/>
        <v>380.40000000000003</v>
      </c>
      <c r="AE754" s="349">
        <f t="shared" si="161"/>
        <v>99.711664482306688</v>
      </c>
    </row>
    <row r="755" spans="1:31">
      <c r="A755" s="44" t="s">
        <v>134</v>
      </c>
      <c r="B755" s="258"/>
      <c r="C755" s="246" t="s">
        <v>135</v>
      </c>
      <c r="D755" s="72"/>
      <c r="E755" s="257"/>
      <c r="F755" s="257"/>
      <c r="G755" s="200">
        <f>G756+G759</f>
        <v>405</v>
      </c>
      <c r="H755" s="36">
        <f t="shared" si="164"/>
        <v>0</v>
      </c>
      <c r="I755" s="200">
        <f>I756+I759</f>
        <v>405</v>
      </c>
      <c r="J755" s="36">
        <f t="shared" si="168"/>
        <v>0</v>
      </c>
      <c r="K755" s="200">
        <f>K756+K759</f>
        <v>405</v>
      </c>
      <c r="L755" s="36">
        <f t="shared" si="159"/>
        <v>0</v>
      </c>
      <c r="M755" s="236">
        <f>M756+M759</f>
        <v>405</v>
      </c>
      <c r="N755" s="235">
        <f t="shared" si="157"/>
        <v>0</v>
      </c>
      <c r="O755" s="236">
        <f>O756+O759</f>
        <v>405</v>
      </c>
      <c r="P755" s="236">
        <f>P756+P759</f>
        <v>0</v>
      </c>
      <c r="Q755" s="236">
        <f>Q756+Q759</f>
        <v>405</v>
      </c>
      <c r="R755" s="235" t="e">
        <f>SUM(#REF!-Q755)</f>
        <v>#REF!</v>
      </c>
      <c r="S755" s="236">
        <f>S756+S759</f>
        <v>406.2</v>
      </c>
      <c r="T755" s="235">
        <f t="shared" si="156"/>
        <v>0</v>
      </c>
      <c r="U755" s="236">
        <f>U756+U759</f>
        <v>406.2</v>
      </c>
      <c r="V755" s="235">
        <f t="shared" si="155"/>
        <v>0</v>
      </c>
      <c r="W755" s="236">
        <f>W756+W759</f>
        <v>406.2</v>
      </c>
      <c r="X755" s="235" t="e">
        <f>SUM(#REF!-W755)</f>
        <v>#REF!</v>
      </c>
      <c r="Y755" s="236">
        <f>Y756+Y759</f>
        <v>406.2</v>
      </c>
      <c r="Z755" s="235">
        <f t="shared" si="166"/>
        <v>0</v>
      </c>
      <c r="AA755" s="236">
        <f>AA756+AA759</f>
        <v>406.2</v>
      </c>
      <c r="AB755" s="236">
        <f>AB756+AB759</f>
        <v>0</v>
      </c>
      <c r="AC755" s="200">
        <f>AC756+AC759</f>
        <v>381.5</v>
      </c>
      <c r="AD755" s="351">
        <f>AD756+AD759</f>
        <v>380.40000000000003</v>
      </c>
      <c r="AE755" s="349">
        <f t="shared" si="161"/>
        <v>99.711664482306688</v>
      </c>
    </row>
    <row r="756" spans="1:31">
      <c r="A756" s="49" t="s">
        <v>136</v>
      </c>
      <c r="B756" s="258"/>
      <c r="C756" s="73"/>
      <c r="D756" s="72" t="s">
        <v>34</v>
      </c>
      <c r="E756" s="257"/>
      <c r="F756" s="257"/>
      <c r="G756" s="200">
        <f>G757</f>
        <v>400</v>
      </c>
      <c r="H756" s="36">
        <f t="shared" si="164"/>
        <v>0</v>
      </c>
      <c r="I756" s="200">
        <f>I757</f>
        <v>400</v>
      </c>
      <c r="J756" s="36">
        <f t="shared" si="168"/>
        <v>0</v>
      </c>
      <c r="K756" s="200">
        <f>K757</f>
        <v>400</v>
      </c>
      <c r="L756" s="36">
        <f t="shared" si="159"/>
        <v>0</v>
      </c>
      <c r="M756" s="236">
        <f>M757</f>
        <v>400</v>
      </c>
      <c r="N756" s="235">
        <f t="shared" si="157"/>
        <v>0</v>
      </c>
      <c r="O756" s="236">
        <f>O757</f>
        <v>400</v>
      </c>
      <c r="P756" s="236">
        <f>P757</f>
        <v>0</v>
      </c>
      <c r="Q756" s="236">
        <f>Q757</f>
        <v>400</v>
      </c>
      <c r="R756" s="235" t="e">
        <f>SUM(#REF!-Q756)</f>
        <v>#REF!</v>
      </c>
      <c r="S756" s="236">
        <f>S757</f>
        <v>400</v>
      </c>
      <c r="T756" s="235">
        <f t="shared" si="156"/>
        <v>0</v>
      </c>
      <c r="U756" s="236">
        <f>U757</f>
        <v>400</v>
      </c>
      <c r="V756" s="235">
        <f t="shared" si="155"/>
        <v>0</v>
      </c>
      <c r="W756" s="236">
        <f>W757</f>
        <v>400</v>
      </c>
      <c r="X756" s="235" t="e">
        <f>SUM(#REF!-W756)</f>
        <v>#REF!</v>
      </c>
      <c r="Y756" s="236">
        <f>Y757</f>
        <v>400</v>
      </c>
      <c r="Z756" s="235">
        <f t="shared" si="166"/>
        <v>0</v>
      </c>
      <c r="AA756" s="236">
        <f>AA757</f>
        <v>400</v>
      </c>
      <c r="AB756" s="236">
        <f>AB757</f>
        <v>0</v>
      </c>
      <c r="AC756" s="200">
        <f>AC757</f>
        <v>375.3</v>
      </c>
      <c r="AD756" s="351">
        <f>AD757</f>
        <v>375.3</v>
      </c>
      <c r="AE756" s="349">
        <f t="shared" si="161"/>
        <v>100</v>
      </c>
    </row>
    <row r="757" spans="1:31">
      <c r="A757" s="46" t="s">
        <v>448</v>
      </c>
      <c r="B757" s="258"/>
      <c r="C757" s="73"/>
      <c r="D757" s="72" t="s">
        <v>449</v>
      </c>
      <c r="E757" s="257"/>
      <c r="F757" s="257"/>
      <c r="G757" s="200">
        <f>SUM('прил3 '!I392)</f>
        <v>400</v>
      </c>
      <c r="H757" s="36">
        <f t="shared" si="164"/>
        <v>0</v>
      </c>
      <c r="I757" s="200">
        <f>SUM('прил3 '!K392)</f>
        <v>400</v>
      </c>
      <c r="J757" s="36">
        <f t="shared" si="168"/>
        <v>0</v>
      </c>
      <c r="K757" s="200">
        <f>SUM('прил3 '!M392)</f>
        <v>400</v>
      </c>
      <c r="L757" s="36">
        <f t="shared" si="159"/>
        <v>0</v>
      </c>
      <c r="M757" s="236">
        <f>SUM('прил3 '!O392)</f>
        <v>400</v>
      </c>
      <c r="N757" s="235">
        <f t="shared" si="157"/>
        <v>0</v>
      </c>
      <c r="O757" s="236">
        <f>SUM('прил3 '!Q392)</f>
        <v>400</v>
      </c>
      <c r="P757" s="236">
        <f>SUM('прил3 '!R392)</f>
        <v>0</v>
      </c>
      <c r="Q757" s="236">
        <f>SUM('прил3 '!S392)</f>
        <v>400</v>
      </c>
      <c r="R757" s="235" t="e">
        <f>SUM(#REF!-Q757)</f>
        <v>#REF!</v>
      </c>
      <c r="S757" s="236">
        <f>SUM('прил3 '!U392)</f>
        <v>400</v>
      </c>
      <c r="T757" s="235">
        <f t="shared" si="156"/>
        <v>0</v>
      </c>
      <c r="U757" s="236">
        <f>SUM('прил3 '!W392)</f>
        <v>400</v>
      </c>
      <c r="V757" s="235">
        <f t="shared" si="155"/>
        <v>0</v>
      </c>
      <c r="W757" s="236">
        <f>SUM('прил3 '!Y392)</f>
        <v>400</v>
      </c>
      <c r="X757" s="235" t="e">
        <f>SUM(#REF!-W757)</f>
        <v>#REF!</v>
      </c>
      <c r="Y757" s="236">
        <f>SUM('прил3 '!AA392)</f>
        <v>400</v>
      </c>
      <c r="Z757" s="235">
        <f t="shared" si="166"/>
        <v>0</v>
      </c>
      <c r="AA757" s="236">
        <f>SUM('прил3 '!AC392)</f>
        <v>400</v>
      </c>
      <c r="AB757" s="236">
        <f>SUM('прил3 '!AD392)</f>
        <v>0</v>
      </c>
      <c r="AC757" s="200">
        <f>SUM('прил3 '!AE392)</f>
        <v>375.3</v>
      </c>
      <c r="AD757" s="351">
        <f>SUM('прил3 '!AF392)</f>
        <v>375.3</v>
      </c>
      <c r="AE757" s="349">
        <f t="shared" si="161"/>
        <v>100</v>
      </c>
    </row>
    <row r="758" spans="1:31" ht="25.5">
      <c r="A758" s="49" t="s">
        <v>339</v>
      </c>
      <c r="B758" s="258"/>
      <c r="C758" s="73"/>
      <c r="D758" s="72" t="s">
        <v>340</v>
      </c>
      <c r="E758" s="257"/>
      <c r="F758" s="257"/>
      <c r="G758" s="200">
        <f>SUM(G759)</f>
        <v>5</v>
      </c>
      <c r="H758" s="36">
        <f t="shared" si="164"/>
        <v>0</v>
      </c>
      <c r="I758" s="200">
        <f>SUM(I759)</f>
        <v>5</v>
      </c>
      <c r="J758" s="36">
        <f t="shared" si="168"/>
        <v>0</v>
      </c>
      <c r="K758" s="200">
        <f>SUM(K759)</f>
        <v>5</v>
      </c>
      <c r="L758" s="36">
        <f t="shared" si="159"/>
        <v>0</v>
      </c>
      <c r="M758" s="236">
        <f>SUM(M759)</f>
        <v>5</v>
      </c>
      <c r="N758" s="235">
        <f t="shared" si="157"/>
        <v>0</v>
      </c>
      <c r="O758" s="236">
        <f>SUM(O759)</f>
        <v>5</v>
      </c>
      <c r="P758" s="236">
        <f>SUM(P759)</f>
        <v>0</v>
      </c>
      <c r="Q758" s="236">
        <f>SUM(Q759)</f>
        <v>5</v>
      </c>
      <c r="R758" s="235" t="e">
        <f>SUM(#REF!-Q758)</f>
        <v>#REF!</v>
      </c>
      <c r="S758" s="236">
        <f>SUM(S759)</f>
        <v>6.2</v>
      </c>
      <c r="T758" s="235">
        <f t="shared" si="156"/>
        <v>0</v>
      </c>
      <c r="U758" s="236">
        <f>SUM(U759)</f>
        <v>6.2</v>
      </c>
      <c r="V758" s="235">
        <f t="shared" si="155"/>
        <v>0</v>
      </c>
      <c r="W758" s="236">
        <f>SUM(W759)</f>
        <v>6.2</v>
      </c>
      <c r="X758" s="235" t="e">
        <f>SUM(#REF!-W758)</f>
        <v>#REF!</v>
      </c>
      <c r="Y758" s="236">
        <f>SUM(Y759)</f>
        <v>6.2</v>
      </c>
      <c r="Z758" s="235">
        <f t="shared" si="166"/>
        <v>0</v>
      </c>
      <c r="AA758" s="236">
        <f>SUM(AA759)</f>
        <v>6.2</v>
      </c>
      <c r="AB758" s="236">
        <f>SUM(AB759)</f>
        <v>0</v>
      </c>
      <c r="AC758" s="200">
        <f>SUM(AC759)</f>
        <v>6.2</v>
      </c>
      <c r="AD758" s="351">
        <f>SUM(AD759)</f>
        <v>5.0999999999999996</v>
      </c>
      <c r="AE758" s="349">
        <f t="shared" si="161"/>
        <v>82.258064516129025</v>
      </c>
    </row>
    <row r="759" spans="1:31" ht="25.5">
      <c r="A759" s="32" t="s">
        <v>341</v>
      </c>
      <c r="B759" s="258"/>
      <c r="C759" s="73"/>
      <c r="D759" s="72" t="s">
        <v>342</v>
      </c>
      <c r="E759" s="257"/>
      <c r="F759" s="257"/>
      <c r="G759" s="200">
        <f>SUM('прил3 '!I391)</f>
        <v>5</v>
      </c>
      <c r="H759" s="36">
        <f t="shared" si="164"/>
        <v>0</v>
      </c>
      <c r="I759" s="200">
        <f>SUM('прил3 '!K391)</f>
        <v>5</v>
      </c>
      <c r="J759" s="36">
        <f t="shared" si="168"/>
        <v>0</v>
      </c>
      <c r="K759" s="200">
        <f>SUM('прил3 '!M391)</f>
        <v>5</v>
      </c>
      <c r="L759" s="36">
        <f t="shared" si="159"/>
        <v>0</v>
      </c>
      <c r="M759" s="236">
        <f>SUM('прил3 '!O391)</f>
        <v>5</v>
      </c>
      <c r="N759" s="235">
        <f t="shared" si="157"/>
        <v>0</v>
      </c>
      <c r="O759" s="236">
        <f>SUM('прил3 '!Q391)</f>
        <v>5</v>
      </c>
      <c r="P759" s="236">
        <f>SUM('прил3 '!R391)</f>
        <v>0</v>
      </c>
      <c r="Q759" s="236">
        <f>SUM('прил3 '!S391)</f>
        <v>5</v>
      </c>
      <c r="R759" s="235" t="e">
        <f>SUM(#REF!-Q759)</f>
        <v>#REF!</v>
      </c>
      <c r="S759" s="236">
        <f>SUM('прил3 '!U391)</f>
        <v>6.2</v>
      </c>
      <c r="T759" s="235">
        <f t="shared" si="156"/>
        <v>0</v>
      </c>
      <c r="U759" s="236">
        <f>SUM('прил3 '!W391)</f>
        <v>6.2</v>
      </c>
      <c r="V759" s="235">
        <f t="shared" si="155"/>
        <v>0</v>
      </c>
      <c r="W759" s="236">
        <f>SUM('прил3 '!Y391)</f>
        <v>6.2</v>
      </c>
      <c r="X759" s="235" t="e">
        <f>SUM(#REF!-W759)</f>
        <v>#REF!</v>
      </c>
      <c r="Y759" s="236">
        <f>SUM('прил3 '!AA391)</f>
        <v>6.2</v>
      </c>
      <c r="Z759" s="235">
        <f t="shared" si="166"/>
        <v>0</v>
      </c>
      <c r="AA759" s="236">
        <f>SUM('прил3 '!AC391)</f>
        <v>6.2</v>
      </c>
      <c r="AB759" s="236">
        <f>SUM('прил3 '!AD391)</f>
        <v>0</v>
      </c>
      <c r="AC759" s="200">
        <f>SUM('прил3 '!AE391)</f>
        <v>6.2</v>
      </c>
      <c r="AD759" s="351">
        <f>SUM('прил3 '!AF391)</f>
        <v>5.0999999999999996</v>
      </c>
      <c r="AE759" s="349">
        <f t="shared" si="161"/>
        <v>82.258064516129025</v>
      </c>
    </row>
    <row r="760" spans="1:31">
      <c r="A760" s="32" t="s">
        <v>446</v>
      </c>
      <c r="B760" s="258" t="s">
        <v>554</v>
      </c>
      <c r="C760" s="73"/>
      <c r="D760" s="72"/>
      <c r="E760" s="257"/>
      <c r="F760" s="257"/>
      <c r="G760" s="200">
        <f>G773+G761</f>
        <v>130</v>
      </c>
      <c r="H760" s="36">
        <f t="shared" si="164"/>
        <v>197.89999999999998</v>
      </c>
      <c r="I760" s="200">
        <f>I773+I761</f>
        <v>327.9</v>
      </c>
      <c r="J760" s="36">
        <f t="shared" si="168"/>
        <v>0</v>
      </c>
      <c r="K760" s="200">
        <f>K773+K761</f>
        <v>327.9</v>
      </c>
      <c r="L760" s="36">
        <f t="shared" si="159"/>
        <v>-197.89999999999998</v>
      </c>
      <c r="M760" s="236">
        <f>M773+M761</f>
        <v>130</v>
      </c>
      <c r="N760" s="235">
        <f t="shared" si="157"/>
        <v>0</v>
      </c>
      <c r="O760" s="236">
        <f>O773+O761</f>
        <v>130</v>
      </c>
      <c r="P760" s="236">
        <f>P773+P761</f>
        <v>0</v>
      </c>
      <c r="Q760" s="236">
        <f>Q773+Q761</f>
        <v>130</v>
      </c>
      <c r="R760" s="235" t="e">
        <f>SUM(#REF!-Q760)</f>
        <v>#REF!</v>
      </c>
      <c r="S760" s="236">
        <f>S773+S761</f>
        <v>134</v>
      </c>
      <c r="T760" s="235">
        <f t="shared" si="156"/>
        <v>0</v>
      </c>
      <c r="U760" s="236">
        <f>U773+U761</f>
        <v>134</v>
      </c>
      <c r="V760" s="235">
        <f t="shared" si="155"/>
        <v>0</v>
      </c>
      <c r="W760" s="236">
        <f>W773+W761</f>
        <v>134</v>
      </c>
      <c r="X760" s="235" t="e">
        <f>SUM(#REF!-W760)</f>
        <v>#REF!</v>
      </c>
      <c r="Y760" s="236">
        <f>Y773+Y761</f>
        <v>134</v>
      </c>
      <c r="Z760" s="235">
        <f t="shared" si="166"/>
        <v>45</v>
      </c>
      <c r="AA760" s="236">
        <f>AA773+AA761</f>
        <v>179</v>
      </c>
      <c r="AB760" s="236">
        <f>AB773+AB761</f>
        <v>0</v>
      </c>
      <c r="AC760" s="200">
        <f>AC773+AC761</f>
        <v>218.20000000000002</v>
      </c>
      <c r="AD760" s="351">
        <f>AD773+AD761</f>
        <v>179.6</v>
      </c>
      <c r="AE760" s="349">
        <f t="shared" si="161"/>
        <v>82.309807516040323</v>
      </c>
    </row>
    <row r="761" spans="1:31" ht="38.25">
      <c r="A761" s="49" t="s">
        <v>25</v>
      </c>
      <c r="B761" s="258"/>
      <c r="C761" s="246" t="s">
        <v>347</v>
      </c>
      <c r="D761" s="72"/>
      <c r="E761" s="74"/>
      <c r="F761" s="74"/>
      <c r="G761" s="200">
        <f>G762</f>
        <v>130</v>
      </c>
      <c r="H761" s="36">
        <f t="shared" si="164"/>
        <v>0</v>
      </c>
      <c r="I761" s="200">
        <f>I762</f>
        <v>130</v>
      </c>
      <c r="J761" s="36">
        <f t="shared" si="168"/>
        <v>0</v>
      </c>
      <c r="K761" s="200">
        <f>K762</f>
        <v>130</v>
      </c>
      <c r="L761" s="36">
        <f t="shared" si="159"/>
        <v>0</v>
      </c>
      <c r="M761" s="236">
        <f>M762</f>
        <v>130</v>
      </c>
      <c r="N761" s="235">
        <f t="shared" si="157"/>
        <v>0</v>
      </c>
      <c r="O761" s="236">
        <f>O762</f>
        <v>130</v>
      </c>
      <c r="P761" s="236">
        <f>P762</f>
        <v>0</v>
      </c>
      <c r="Q761" s="236">
        <f>Q762</f>
        <v>130</v>
      </c>
      <c r="R761" s="235" t="e">
        <f>SUM(#REF!-Q761)</f>
        <v>#REF!</v>
      </c>
      <c r="S761" s="236">
        <f>S762</f>
        <v>134</v>
      </c>
      <c r="T761" s="235">
        <f t="shared" si="156"/>
        <v>0</v>
      </c>
      <c r="U761" s="236">
        <f>U762</f>
        <v>134</v>
      </c>
      <c r="V761" s="235">
        <f t="shared" si="155"/>
        <v>0</v>
      </c>
      <c r="W761" s="236">
        <f>W762</f>
        <v>134</v>
      </c>
      <c r="X761" s="235" t="e">
        <f>SUM(#REF!-W761)</f>
        <v>#REF!</v>
      </c>
      <c r="Y761" s="236">
        <f>Y762</f>
        <v>134</v>
      </c>
      <c r="Z761" s="235">
        <f t="shared" si="166"/>
        <v>45</v>
      </c>
      <c r="AA761" s="236">
        <f>AA762</f>
        <v>179</v>
      </c>
      <c r="AB761" s="236">
        <f>AB762</f>
        <v>0</v>
      </c>
      <c r="AC761" s="200">
        <f>AC762</f>
        <v>218.20000000000002</v>
      </c>
      <c r="AD761" s="351">
        <f>AD762</f>
        <v>179.6</v>
      </c>
      <c r="AE761" s="349">
        <f t="shared" si="161"/>
        <v>82.309807516040323</v>
      </c>
    </row>
    <row r="762" spans="1:31" ht="38.25">
      <c r="A762" s="49" t="s">
        <v>25</v>
      </c>
      <c r="B762" s="258"/>
      <c r="C762" s="258" t="s">
        <v>26</v>
      </c>
      <c r="D762" s="72"/>
      <c r="E762" s="74"/>
      <c r="F762" s="74"/>
      <c r="G762" s="200">
        <f>G763+G768</f>
        <v>130</v>
      </c>
      <c r="H762" s="36">
        <f t="shared" si="164"/>
        <v>0</v>
      </c>
      <c r="I762" s="200">
        <f>I763+I768</f>
        <v>130</v>
      </c>
      <c r="J762" s="36">
        <f t="shared" si="168"/>
        <v>0</v>
      </c>
      <c r="K762" s="200">
        <f>K763+K768</f>
        <v>130</v>
      </c>
      <c r="L762" s="36">
        <f t="shared" si="159"/>
        <v>0</v>
      </c>
      <c r="M762" s="236">
        <f>M763+M768</f>
        <v>130</v>
      </c>
      <c r="N762" s="235">
        <f t="shared" si="157"/>
        <v>0</v>
      </c>
      <c r="O762" s="236">
        <f>O763+O768</f>
        <v>130</v>
      </c>
      <c r="P762" s="236">
        <f>P763+P768</f>
        <v>0</v>
      </c>
      <c r="Q762" s="236">
        <f>Q763+Q768</f>
        <v>130</v>
      </c>
      <c r="R762" s="235" t="e">
        <f>SUM(#REF!-Q762)</f>
        <v>#REF!</v>
      </c>
      <c r="S762" s="236">
        <f>S763+S768</f>
        <v>134</v>
      </c>
      <c r="T762" s="235">
        <f t="shared" si="156"/>
        <v>0</v>
      </c>
      <c r="U762" s="236">
        <f>U763+U768</f>
        <v>134</v>
      </c>
      <c r="V762" s="235">
        <f t="shared" si="155"/>
        <v>0</v>
      </c>
      <c r="W762" s="236">
        <f>W763+W768</f>
        <v>134</v>
      </c>
      <c r="X762" s="235" t="e">
        <f>SUM(#REF!-W762)</f>
        <v>#REF!</v>
      </c>
      <c r="Y762" s="236">
        <f>Y763+Y768</f>
        <v>134</v>
      </c>
      <c r="Z762" s="235">
        <f t="shared" si="166"/>
        <v>45</v>
      </c>
      <c r="AA762" s="236">
        <f>AA763+AA768</f>
        <v>179</v>
      </c>
      <c r="AB762" s="236">
        <f>AB763+AB768</f>
        <v>0</v>
      </c>
      <c r="AC762" s="200">
        <f>AC763+AC768</f>
        <v>218.20000000000002</v>
      </c>
      <c r="AD762" s="351">
        <f>AD763+AD768</f>
        <v>179.6</v>
      </c>
      <c r="AE762" s="349">
        <f t="shared" si="161"/>
        <v>82.309807516040323</v>
      </c>
    </row>
    <row r="763" spans="1:31" ht="25.5">
      <c r="A763" s="49" t="s">
        <v>450</v>
      </c>
      <c r="B763" s="258"/>
      <c r="C763" s="78">
        <v>1010000710</v>
      </c>
      <c r="D763" s="72"/>
      <c r="E763" s="74"/>
      <c r="F763" s="74"/>
      <c r="G763" s="200">
        <f>G766</f>
        <v>48</v>
      </c>
      <c r="H763" s="36">
        <f t="shared" si="164"/>
        <v>0</v>
      </c>
      <c r="I763" s="200">
        <f>I766</f>
        <v>48</v>
      </c>
      <c r="J763" s="36">
        <f t="shared" si="168"/>
        <v>0</v>
      </c>
      <c r="K763" s="200">
        <f>K766</f>
        <v>48</v>
      </c>
      <c r="L763" s="36">
        <f t="shared" si="159"/>
        <v>0</v>
      </c>
      <c r="M763" s="236">
        <f>M766</f>
        <v>48</v>
      </c>
      <c r="N763" s="235">
        <f t="shared" si="157"/>
        <v>0</v>
      </c>
      <c r="O763" s="236">
        <f>O766</f>
        <v>48</v>
      </c>
      <c r="P763" s="236">
        <f>P766</f>
        <v>0</v>
      </c>
      <c r="Q763" s="236">
        <f>Q766</f>
        <v>48</v>
      </c>
      <c r="R763" s="235" t="e">
        <f>SUM(#REF!-Q763)</f>
        <v>#REF!</v>
      </c>
      <c r="S763" s="236">
        <f>S766+S764</f>
        <v>52</v>
      </c>
      <c r="T763" s="235">
        <f t="shared" si="156"/>
        <v>0</v>
      </c>
      <c r="U763" s="236">
        <f>U766+U764</f>
        <v>52</v>
      </c>
      <c r="V763" s="235">
        <f t="shared" si="155"/>
        <v>0</v>
      </c>
      <c r="W763" s="236">
        <f>W766+W764</f>
        <v>52</v>
      </c>
      <c r="X763" s="235" t="e">
        <f>SUM(#REF!-W763)</f>
        <v>#REF!</v>
      </c>
      <c r="Y763" s="236">
        <f>Y766+Y764</f>
        <v>52</v>
      </c>
      <c r="Z763" s="235">
        <f t="shared" si="166"/>
        <v>32</v>
      </c>
      <c r="AA763" s="236">
        <f>AA766+AA764</f>
        <v>84</v>
      </c>
      <c r="AB763" s="236">
        <f>AB766+AB764</f>
        <v>0</v>
      </c>
      <c r="AC763" s="200">
        <f>AC766+AC764</f>
        <v>83.5</v>
      </c>
      <c r="AD763" s="351">
        <f>AD766+AD764</f>
        <v>83.5</v>
      </c>
      <c r="AE763" s="349">
        <f t="shared" si="161"/>
        <v>100</v>
      </c>
    </row>
    <row r="764" spans="1:31" ht="25.5">
      <c r="A764" s="49" t="s">
        <v>339</v>
      </c>
      <c r="B764" s="258"/>
      <c r="C764" s="78"/>
      <c r="D764" s="72" t="s">
        <v>340</v>
      </c>
      <c r="E764" s="74"/>
      <c r="F764" s="74"/>
      <c r="G764" s="200"/>
      <c r="H764" s="36"/>
      <c r="I764" s="200"/>
      <c r="J764" s="36"/>
      <c r="K764" s="200"/>
      <c r="L764" s="36"/>
      <c r="M764" s="236"/>
      <c r="N764" s="235"/>
      <c r="O764" s="236"/>
      <c r="P764" s="236"/>
      <c r="Q764" s="236"/>
      <c r="R764" s="235"/>
      <c r="S764" s="236">
        <f>SUM(S765)</f>
        <v>4</v>
      </c>
      <c r="T764" s="235">
        <f t="shared" si="156"/>
        <v>0</v>
      </c>
      <c r="U764" s="236">
        <f>SUM(U765)</f>
        <v>4</v>
      </c>
      <c r="V764" s="235">
        <f t="shared" si="155"/>
        <v>0</v>
      </c>
      <c r="W764" s="236">
        <f>SUM(W765)</f>
        <v>4</v>
      </c>
      <c r="X764" s="235" t="e">
        <f>SUM(#REF!-W764)</f>
        <v>#REF!</v>
      </c>
      <c r="Y764" s="236">
        <f>SUM(Y765)</f>
        <v>4</v>
      </c>
      <c r="Z764" s="235">
        <f t="shared" si="166"/>
        <v>0</v>
      </c>
      <c r="AA764" s="236">
        <f>SUM(AA765)</f>
        <v>4</v>
      </c>
      <c r="AB764" s="236">
        <f>SUM(AB765)</f>
        <v>0</v>
      </c>
      <c r="AC764" s="200">
        <f>SUM(AC765)</f>
        <v>3.5</v>
      </c>
      <c r="AD764" s="351">
        <f>SUM(AD765)</f>
        <v>3.5</v>
      </c>
      <c r="AE764" s="349">
        <f t="shared" si="161"/>
        <v>100</v>
      </c>
    </row>
    <row r="765" spans="1:31" ht="25.5">
      <c r="A765" s="32" t="s">
        <v>341</v>
      </c>
      <c r="B765" s="258"/>
      <c r="C765" s="78"/>
      <c r="D765" s="72" t="s">
        <v>342</v>
      </c>
      <c r="E765" s="74"/>
      <c r="F765" s="74"/>
      <c r="G765" s="200"/>
      <c r="H765" s="36"/>
      <c r="I765" s="200"/>
      <c r="J765" s="36"/>
      <c r="K765" s="200"/>
      <c r="L765" s="36"/>
      <c r="M765" s="236"/>
      <c r="N765" s="235"/>
      <c r="O765" s="236"/>
      <c r="P765" s="236"/>
      <c r="Q765" s="236"/>
      <c r="R765" s="235"/>
      <c r="S765" s="236">
        <f>SUM('прил3 '!U310)</f>
        <v>4</v>
      </c>
      <c r="T765" s="235">
        <f t="shared" si="156"/>
        <v>0</v>
      </c>
      <c r="U765" s="236">
        <f>SUM('прил3 '!W310)</f>
        <v>4</v>
      </c>
      <c r="V765" s="235">
        <f t="shared" si="155"/>
        <v>0</v>
      </c>
      <c r="W765" s="236">
        <f>SUM('прил3 '!Y310)</f>
        <v>4</v>
      </c>
      <c r="X765" s="235" t="e">
        <f>SUM(#REF!-W765)</f>
        <v>#REF!</v>
      </c>
      <c r="Y765" s="236">
        <f>SUM('прил3 '!AA310)</f>
        <v>4</v>
      </c>
      <c r="Z765" s="235">
        <f t="shared" si="166"/>
        <v>0</v>
      </c>
      <c r="AA765" s="236">
        <f>SUM('прил3 '!AC310)</f>
        <v>4</v>
      </c>
      <c r="AB765" s="236">
        <f>SUM('прил3 '!AD310)</f>
        <v>0</v>
      </c>
      <c r="AC765" s="200">
        <f>SUM('прил3 '!AE310)</f>
        <v>3.5</v>
      </c>
      <c r="AD765" s="351">
        <f>SUM('прил3 '!AF310)</f>
        <v>3.5</v>
      </c>
      <c r="AE765" s="349">
        <f t="shared" si="161"/>
        <v>100</v>
      </c>
    </row>
    <row r="766" spans="1:31">
      <c r="A766" s="49" t="s">
        <v>33</v>
      </c>
      <c r="B766" s="258"/>
      <c r="C766" s="78"/>
      <c r="D766" s="72" t="s">
        <v>34</v>
      </c>
      <c r="E766" s="74"/>
      <c r="F766" s="74"/>
      <c r="G766" s="200">
        <f t="shared" ref="G766:AD766" si="174">G767</f>
        <v>48</v>
      </c>
      <c r="H766" s="36">
        <f t="shared" si="164"/>
        <v>0</v>
      </c>
      <c r="I766" s="200">
        <f t="shared" si="174"/>
        <v>48</v>
      </c>
      <c r="J766" s="36">
        <f t="shared" si="168"/>
        <v>0</v>
      </c>
      <c r="K766" s="200">
        <f t="shared" si="174"/>
        <v>48</v>
      </c>
      <c r="L766" s="36">
        <f t="shared" si="159"/>
        <v>0</v>
      </c>
      <c r="M766" s="236">
        <f t="shared" si="174"/>
        <v>48</v>
      </c>
      <c r="N766" s="235">
        <f t="shared" si="157"/>
        <v>0</v>
      </c>
      <c r="O766" s="236">
        <f t="shared" si="174"/>
        <v>48</v>
      </c>
      <c r="P766" s="236">
        <f t="shared" si="174"/>
        <v>0</v>
      </c>
      <c r="Q766" s="236">
        <f t="shared" si="174"/>
        <v>48</v>
      </c>
      <c r="R766" s="235" t="e">
        <f>SUM(#REF!-Q766)</f>
        <v>#REF!</v>
      </c>
      <c r="S766" s="236">
        <f t="shared" si="174"/>
        <v>48</v>
      </c>
      <c r="T766" s="235">
        <f t="shared" si="156"/>
        <v>0</v>
      </c>
      <c r="U766" s="236">
        <f t="shared" si="174"/>
        <v>48</v>
      </c>
      <c r="V766" s="235">
        <f t="shared" si="155"/>
        <v>0</v>
      </c>
      <c r="W766" s="236">
        <f t="shared" si="174"/>
        <v>48</v>
      </c>
      <c r="X766" s="235" t="e">
        <f>SUM(#REF!-W766)</f>
        <v>#REF!</v>
      </c>
      <c r="Y766" s="236">
        <f t="shared" si="174"/>
        <v>48</v>
      </c>
      <c r="Z766" s="235">
        <f t="shared" si="166"/>
        <v>32</v>
      </c>
      <c r="AA766" s="236">
        <f t="shared" si="174"/>
        <v>80</v>
      </c>
      <c r="AB766" s="236">
        <f t="shared" si="174"/>
        <v>0</v>
      </c>
      <c r="AC766" s="200">
        <f t="shared" si="174"/>
        <v>80</v>
      </c>
      <c r="AD766" s="351">
        <f t="shared" si="174"/>
        <v>80</v>
      </c>
      <c r="AE766" s="349">
        <f t="shared" si="161"/>
        <v>100</v>
      </c>
    </row>
    <row r="767" spans="1:31">
      <c r="A767" s="46" t="s">
        <v>448</v>
      </c>
      <c r="B767" s="258"/>
      <c r="C767" s="78"/>
      <c r="D767" s="72" t="s">
        <v>449</v>
      </c>
      <c r="E767" s="74"/>
      <c r="F767" s="74"/>
      <c r="G767" s="200">
        <f>SUM('прил3 '!I312)</f>
        <v>48</v>
      </c>
      <c r="H767" s="36">
        <f t="shared" si="164"/>
        <v>0</v>
      </c>
      <c r="I767" s="200">
        <f>SUM('прил3 '!K312)</f>
        <v>48</v>
      </c>
      <c r="J767" s="36">
        <f t="shared" si="168"/>
        <v>0</v>
      </c>
      <c r="K767" s="200">
        <f>SUM('прил3 '!M312)</f>
        <v>48</v>
      </c>
      <c r="L767" s="36">
        <f t="shared" si="159"/>
        <v>0</v>
      </c>
      <c r="M767" s="236">
        <f>SUM('прил3 '!O312)</f>
        <v>48</v>
      </c>
      <c r="N767" s="235">
        <f t="shared" si="157"/>
        <v>0</v>
      </c>
      <c r="O767" s="236">
        <f>SUM('прил3 '!Q312)</f>
        <v>48</v>
      </c>
      <c r="P767" s="236">
        <f>SUM('прил3 '!R312)</f>
        <v>0</v>
      </c>
      <c r="Q767" s="236">
        <f>SUM('прил3 '!S312)</f>
        <v>48</v>
      </c>
      <c r="R767" s="235" t="e">
        <f>SUM(#REF!-Q767)</f>
        <v>#REF!</v>
      </c>
      <c r="S767" s="236">
        <f>SUM('прил3 '!U312)</f>
        <v>48</v>
      </c>
      <c r="T767" s="235">
        <f t="shared" si="156"/>
        <v>0</v>
      </c>
      <c r="U767" s="236">
        <f>SUM('прил3 '!W312)</f>
        <v>48</v>
      </c>
      <c r="V767" s="235">
        <f t="shared" ref="V767:V829" si="175">SUM(W767-U767)</f>
        <v>0</v>
      </c>
      <c r="W767" s="236">
        <f>SUM('прил3 '!Y312)</f>
        <v>48</v>
      </c>
      <c r="X767" s="235" t="e">
        <f>SUM(#REF!-W767)</f>
        <v>#REF!</v>
      </c>
      <c r="Y767" s="236">
        <f>SUM('прил3 '!AA312)</f>
        <v>48</v>
      </c>
      <c r="Z767" s="235">
        <f t="shared" si="166"/>
        <v>32</v>
      </c>
      <c r="AA767" s="236">
        <f>SUM('прил3 '!AC312)</f>
        <v>80</v>
      </c>
      <c r="AB767" s="236">
        <f>SUM('прил3 '!AD312)</f>
        <v>0</v>
      </c>
      <c r="AC767" s="200">
        <f>SUM('прил3 '!AE312)</f>
        <v>80</v>
      </c>
      <c r="AD767" s="351">
        <f>SUM('прил3 '!AF312)</f>
        <v>80</v>
      </c>
      <c r="AE767" s="349">
        <f t="shared" si="161"/>
        <v>100</v>
      </c>
    </row>
    <row r="768" spans="1:31" ht="63.75">
      <c r="A768" s="48" t="s">
        <v>844</v>
      </c>
      <c r="B768" s="258"/>
      <c r="C768" s="246" t="s">
        <v>447</v>
      </c>
      <c r="D768" s="72"/>
      <c r="E768" s="74"/>
      <c r="F768" s="74"/>
      <c r="G768" s="200">
        <f>G769+G771</f>
        <v>82</v>
      </c>
      <c r="H768" s="36">
        <f t="shared" si="164"/>
        <v>0</v>
      </c>
      <c r="I768" s="200">
        <f>I769+I771</f>
        <v>82</v>
      </c>
      <c r="J768" s="36">
        <f t="shared" si="168"/>
        <v>0</v>
      </c>
      <c r="K768" s="200">
        <f>K769+K771</f>
        <v>82</v>
      </c>
      <c r="L768" s="36">
        <f t="shared" si="159"/>
        <v>0</v>
      </c>
      <c r="M768" s="236">
        <f>M769+M771</f>
        <v>82</v>
      </c>
      <c r="N768" s="235">
        <f t="shared" si="157"/>
        <v>0</v>
      </c>
      <c r="O768" s="236">
        <f>O769+O771</f>
        <v>82</v>
      </c>
      <c r="P768" s="236">
        <f>P769+P771</f>
        <v>0</v>
      </c>
      <c r="Q768" s="236">
        <f>Q769+Q771</f>
        <v>82</v>
      </c>
      <c r="R768" s="235" t="e">
        <f>SUM(#REF!-Q768)</f>
        <v>#REF!</v>
      </c>
      <c r="S768" s="236">
        <f>S769+S771</f>
        <v>82</v>
      </c>
      <c r="T768" s="235">
        <f t="shared" si="156"/>
        <v>0</v>
      </c>
      <c r="U768" s="236">
        <f>U769+U771</f>
        <v>82</v>
      </c>
      <c r="V768" s="235">
        <f t="shared" si="175"/>
        <v>0</v>
      </c>
      <c r="W768" s="236">
        <f>W769+W771</f>
        <v>82</v>
      </c>
      <c r="X768" s="235" t="e">
        <f>SUM(#REF!-W768)</f>
        <v>#REF!</v>
      </c>
      <c r="Y768" s="236">
        <f>Y769+Y771</f>
        <v>82</v>
      </c>
      <c r="Z768" s="235">
        <f t="shared" si="166"/>
        <v>13</v>
      </c>
      <c r="AA768" s="236">
        <f>AA769+AA771</f>
        <v>95</v>
      </c>
      <c r="AB768" s="236">
        <f>AB769+AB771</f>
        <v>0</v>
      </c>
      <c r="AC768" s="200">
        <f>AC769+AC771</f>
        <v>134.70000000000002</v>
      </c>
      <c r="AD768" s="351">
        <f>AD769+AD771</f>
        <v>96.1</v>
      </c>
      <c r="AE768" s="349">
        <f t="shared" si="161"/>
        <v>71.343726800296949</v>
      </c>
    </row>
    <row r="769" spans="1:31" ht="25.5">
      <c r="A769" s="49" t="s">
        <v>339</v>
      </c>
      <c r="B769" s="258"/>
      <c r="C769" s="246"/>
      <c r="D769" s="72" t="s">
        <v>340</v>
      </c>
      <c r="E769" s="74"/>
      <c r="F769" s="74"/>
      <c r="G769" s="200">
        <f>G770</f>
        <v>82</v>
      </c>
      <c r="H769" s="36">
        <f t="shared" si="164"/>
        <v>-81.2</v>
      </c>
      <c r="I769" s="200">
        <f>I770</f>
        <v>0.8</v>
      </c>
      <c r="J769" s="36">
        <f t="shared" si="168"/>
        <v>0</v>
      </c>
      <c r="K769" s="200">
        <f>K770</f>
        <v>0.8</v>
      </c>
      <c r="L769" s="36">
        <f t="shared" si="159"/>
        <v>0</v>
      </c>
      <c r="M769" s="236">
        <f>M770</f>
        <v>0.8</v>
      </c>
      <c r="N769" s="235">
        <f t="shared" si="157"/>
        <v>0</v>
      </c>
      <c r="O769" s="236">
        <f>O770</f>
        <v>0.8</v>
      </c>
      <c r="P769" s="236">
        <f>P770</f>
        <v>0</v>
      </c>
      <c r="Q769" s="236">
        <f>Q770</f>
        <v>0.8</v>
      </c>
      <c r="R769" s="235" t="e">
        <f>SUM(#REF!-Q769)</f>
        <v>#REF!</v>
      </c>
      <c r="S769" s="236">
        <f>S770</f>
        <v>0.8</v>
      </c>
      <c r="T769" s="235">
        <f t="shared" si="156"/>
        <v>0</v>
      </c>
      <c r="U769" s="236">
        <f>U770</f>
        <v>0.8</v>
      </c>
      <c r="V769" s="235">
        <f t="shared" si="175"/>
        <v>0</v>
      </c>
      <c r="W769" s="236">
        <f>W770</f>
        <v>0.8</v>
      </c>
      <c r="X769" s="235" t="e">
        <f>SUM(#REF!-W769)</f>
        <v>#REF!</v>
      </c>
      <c r="Y769" s="236">
        <f>Y770</f>
        <v>0.8</v>
      </c>
      <c r="Z769" s="235">
        <f t="shared" si="166"/>
        <v>0</v>
      </c>
      <c r="AA769" s="236">
        <f>AA770</f>
        <v>0.8</v>
      </c>
      <c r="AB769" s="236">
        <f>AB770</f>
        <v>0</v>
      </c>
      <c r="AC769" s="200">
        <f>AC770</f>
        <v>0.8</v>
      </c>
      <c r="AD769" s="351">
        <f>AD770</f>
        <v>0</v>
      </c>
      <c r="AE769" s="349">
        <f t="shared" si="161"/>
        <v>0</v>
      </c>
    </row>
    <row r="770" spans="1:31" ht="25.5">
      <c r="A770" s="32" t="s">
        <v>341</v>
      </c>
      <c r="B770" s="258"/>
      <c r="C770" s="246"/>
      <c r="D770" s="72" t="s">
        <v>342</v>
      </c>
      <c r="E770" s="74"/>
      <c r="F770" s="74"/>
      <c r="G770" s="200">
        <f>SUM('прил3 '!I305)</f>
        <v>82</v>
      </c>
      <c r="H770" s="36">
        <f t="shared" si="164"/>
        <v>-81.2</v>
      </c>
      <c r="I770" s="200">
        <f>SUM('прил3 '!K305)</f>
        <v>0.8</v>
      </c>
      <c r="J770" s="36">
        <f t="shared" si="168"/>
        <v>0</v>
      </c>
      <c r="K770" s="200">
        <f>SUM('прил3 '!M305)</f>
        <v>0.8</v>
      </c>
      <c r="L770" s="36">
        <f t="shared" si="159"/>
        <v>0</v>
      </c>
      <c r="M770" s="236">
        <f>SUM('прил3 '!O305)</f>
        <v>0.8</v>
      </c>
      <c r="N770" s="235">
        <f t="shared" si="157"/>
        <v>0</v>
      </c>
      <c r="O770" s="236">
        <f>SUM('прил3 '!Q305)</f>
        <v>0.8</v>
      </c>
      <c r="P770" s="236">
        <f>SUM('прил3 '!R305)</f>
        <v>0</v>
      </c>
      <c r="Q770" s="236">
        <f>SUM('прил3 '!S305)</f>
        <v>0.8</v>
      </c>
      <c r="R770" s="235" t="e">
        <f>SUM(#REF!-Q770)</f>
        <v>#REF!</v>
      </c>
      <c r="S770" s="236">
        <f>SUM('прил3 '!U305)</f>
        <v>0.8</v>
      </c>
      <c r="T770" s="235">
        <f t="shared" ref="T770:T829" si="176">SUM(U770-S770)</f>
        <v>0</v>
      </c>
      <c r="U770" s="236">
        <f>SUM('прил3 '!W305)</f>
        <v>0.8</v>
      </c>
      <c r="V770" s="235">
        <f t="shared" si="175"/>
        <v>0</v>
      </c>
      <c r="W770" s="236">
        <f>SUM('прил3 '!Y305)</f>
        <v>0.8</v>
      </c>
      <c r="X770" s="235" t="e">
        <f>SUM(#REF!-W770)</f>
        <v>#REF!</v>
      </c>
      <c r="Y770" s="236">
        <f>SUM('прил3 '!AA305)</f>
        <v>0.8</v>
      </c>
      <c r="Z770" s="235">
        <f t="shared" si="166"/>
        <v>0</v>
      </c>
      <c r="AA770" s="236">
        <f>SUM('прил3 '!AC305)</f>
        <v>0.8</v>
      </c>
      <c r="AB770" s="236">
        <f>SUM('прил3 '!AD305)</f>
        <v>0</v>
      </c>
      <c r="AC770" s="200">
        <f>SUM('прил3 '!AE305)</f>
        <v>0.8</v>
      </c>
      <c r="AD770" s="351">
        <f>SUM('прил3 '!AF305)</f>
        <v>0</v>
      </c>
      <c r="AE770" s="349">
        <f t="shared" si="161"/>
        <v>0</v>
      </c>
    </row>
    <row r="771" spans="1:31">
      <c r="A771" s="49" t="s">
        <v>33</v>
      </c>
      <c r="B771" s="258"/>
      <c r="C771" s="246"/>
      <c r="D771" s="72" t="s">
        <v>34</v>
      </c>
      <c r="E771" s="74"/>
      <c r="F771" s="74"/>
      <c r="G771" s="37">
        <f>G772</f>
        <v>0</v>
      </c>
      <c r="H771" s="36">
        <f t="shared" si="164"/>
        <v>81.2</v>
      </c>
      <c r="I771" s="37">
        <f>I772</f>
        <v>81.2</v>
      </c>
      <c r="J771" s="36">
        <f t="shared" si="168"/>
        <v>0</v>
      </c>
      <c r="K771" s="37">
        <f>K772</f>
        <v>81.2</v>
      </c>
      <c r="L771" s="36">
        <f t="shared" si="159"/>
        <v>0</v>
      </c>
      <c r="M771" s="236">
        <f>M772</f>
        <v>81.2</v>
      </c>
      <c r="N771" s="235">
        <f t="shared" si="157"/>
        <v>0</v>
      </c>
      <c r="O771" s="236">
        <f>O772</f>
        <v>81.2</v>
      </c>
      <c r="P771" s="236">
        <f>P772</f>
        <v>0</v>
      </c>
      <c r="Q771" s="236">
        <f>Q772</f>
        <v>81.2</v>
      </c>
      <c r="R771" s="235" t="e">
        <f>SUM(#REF!-Q771)</f>
        <v>#REF!</v>
      </c>
      <c r="S771" s="236">
        <f>S772</f>
        <v>81.2</v>
      </c>
      <c r="T771" s="235">
        <f t="shared" si="176"/>
        <v>0</v>
      </c>
      <c r="U771" s="236">
        <f>U772</f>
        <v>81.2</v>
      </c>
      <c r="V771" s="235">
        <f t="shared" si="175"/>
        <v>0</v>
      </c>
      <c r="W771" s="236">
        <f>W772</f>
        <v>81.2</v>
      </c>
      <c r="X771" s="235" t="e">
        <f>SUM(#REF!-W771)</f>
        <v>#REF!</v>
      </c>
      <c r="Y771" s="236">
        <f>Y772</f>
        <v>81.2</v>
      </c>
      <c r="Z771" s="235">
        <f t="shared" si="166"/>
        <v>13</v>
      </c>
      <c r="AA771" s="236">
        <f>AA772</f>
        <v>94.2</v>
      </c>
      <c r="AB771" s="236">
        <f>AB772</f>
        <v>0</v>
      </c>
      <c r="AC771" s="200">
        <f>AC772</f>
        <v>133.9</v>
      </c>
      <c r="AD771" s="351">
        <f>AD772</f>
        <v>96.1</v>
      </c>
      <c r="AE771" s="349">
        <f t="shared" si="161"/>
        <v>71.769977595220297</v>
      </c>
    </row>
    <row r="772" spans="1:31">
      <c r="A772" s="46" t="s">
        <v>448</v>
      </c>
      <c r="B772" s="258"/>
      <c r="C772" s="246"/>
      <c r="D772" s="72" t="s">
        <v>449</v>
      </c>
      <c r="E772" s="74"/>
      <c r="F772" s="74"/>
      <c r="G772" s="37">
        <f>SUM('прил3 '!I307)</f>
        <v>0</v>
      </c>
      <c r="H772" s="36">
        <f t="shared" si="164"/>
        <v>81.2</v>
      </c>
      <c r="I772" s="37">
        <f>SUM('прил3 '!K307)</f>
        <v>81.2</v>
      </c>
      <c r="J772" s="36">
        <f t="shared" si="168"/>
        <v>0</v>
      </c>
      <c r="K772" s="37">
        <f>SUM('прил3 '!M307)</f>
        <v>81.2</v>
      </c>
      <c r="L772" s="36">
        <f t="shared" si="159"/>
        <v>0</v>
      </c>
      <c r="M772" s="236">
        <f>SUM('прил3 '!O307)</f>
        <v>81.2</v>
      </c>
      <c r="N772" s="235">
        <f t="shared" si="157"/>
        <v>0</v>
      </c>
      <c r="O772" s="236">
        <f>SUM('прил3 '!Q307)</f>
        <v>81.2</v>
      </c>
      <c r="P772" s="236">
        <f>SUM('прил3 '!R307)</f>
        <v>0</v>
      </c>
      <c r="Q772" s="236">
        <f>SUM('прил3 '!S307)</f>
        <v>81.2</v>
      </c>
      <c r="R772" s="235" t="e">
        <f>SUM(#REF!-Q772)</f>
        <v>#REF!</v>
      </c>
      <c r="S772" s="236">
        <f>SUM('прил3 '!U307)</f>
        <v>81.2</v>
      </c>
      <c r="T772" s="235">
        <f t="shared" si="176"/>
        <v>0</v>
      </c>
      <c r="U772" s="236">
        <f>SUM('прил3 '!W307)</f>
        <v>81.2</v>
      </c>
      <c r="V772" s="235">
        <f t="shared" si="175"/>
        <v>0</v>
      </c>
      <c r="W772" s="236">
        <f>SUM('прил3 '!Y307)</f>
        <v>81.2</v>
      </c>
      <c r="X772" s="235" t="e">
        <f>SUM(#REF!-W772)</f>
        <v>#REF!</v>
      </c>
      <c r="Y772" s="236">
        <f>SUM('прил3 '!AA307)</f>
        <v>81.2</v>
      </c>
      <c r="Z772" s="235">
        <f t="shared" si="166"/>
        <v>13</v>
      </c>
      <c r="AA772" s="236">
        <f>SUM('прил3 '!AC307)</f>
        <v>94.2</v>
      </c>
      <c r="AB772" s="236">
        <f>SUM('прил3 '!AD307)</f>
        <v>0</v>
      </c>
      <c r="AC772" s="200">
        <f>SUM('прил3 '!AE307)</f>
        <v>133.9</v>
      </c>
      <c r="AD772" s="351">
        <f>SUM('прил3 '!AF307)</f>
        <v>96.1</v>
      </c>
      <c r="AE772" s="349">
        <f t="shared" si="161"/>
        <v>71.769977595220297</v>
      </c>
    </row>
    <row r="773" spans="1:31" ht="0.75" customHeight="1" thickBot="1">
      <c r="A773" s="223" t="s">
        <v>700</v>
      </c>
      <c r="B773" s="258"/>
      <c r="C773" s="258" t="s">
        <v>415</v>
      </c>
      <c r="D773" s="72"/>
      <c r="E773" s="74"/>
      <c r="F773" s="74"/>
      <c r="G773" s="37">
        <f>G774+G777</f>
        <v>0</v>
      </c>
      <c r="H773" s="36">
        <f t="shared" si="164"/>
        <v>197.9</v>
      </c>
      <c r="I773" s="37">
        <f>I774+I777</f>
        <v>197.9</v>
      </c>
      <c r="J773" s="36">
        <f t="shared" si="168"/>
        <v>0</v>
      </c>
      <c r="K773" s="37">
        <f>K774+K777</f>
        <v>197.9</v>
      </c>
      <c r="L773" s="36">
        <f t="shared" si="159"/>
        <v>-197.9</v>
      </c>
      <c r="M773" s="236">
        <f>M774+M777</f>
        <v>0</v>
      </c>
      <c r="N773" s="235">
        <f t="shared" si="157"/>
        <v>0</v>
      </c>
      <c r="O773" s="236">
        <f>O774+O777</f>
        <v>0</v>
      </c>
      <c r="P773" s="236">
        <f>P774+P777</f>
        <v>0</v>
      </c>
      <c r="Q773" s="236">
        <f>Q774+Q777</f>
        <v>0</v>
      </c>
      <c r="R773" s="235" t="e">
        <f>SUM(#REF!-Q773)</f>
        <v>#REF!</v>
      </c>
      <c r="S773" s="236">
        <f>S774+S777</f>
        <v>0</v>
      </c>
      <c r="T773" s="235">
        <f t="shared" si="176"/>
        <v>0</v>
      </c>
      <c r="U773" s="236">
        <f>U774+U777</f>
        <v>0</v>
      </c>
      <c r="V773" s="235">
        <f t="shared" si="175"/>
        <v>0</v>
      </c>
      <c r="W773" s="236">
        <f>W774+W777</f>
        <v>0</v>
      </c>
      <c r="X773" s="235" t="e">
        <f>SUM(#REF!-W773)</f>
        <v>#REF!</v>
      </c>
      <c r="Y773" s="236">
        <f>Y774+Y777</f>
        <v>0</v>
      </c>
      <c r="Z773" s="235">
        <f t="shared" si="166"/>
        <v>0</v>
      </c>
      <c r="AA773" s="236">
        <f>AA774+AA777</f>
        <v>0</v>
      </c>
      <c r="AB773" s="236">
        <f>AB774+AB777</f>
        <v>0</v>
      </c>
      <c r="AC773" s="200">
        <f>AC774+AC777</f>
        <v>0</v>
      </c>
      <c r="AD773" s="351">
        <f>AD774+AD777</f>
        <v>0</v>
      </c>
      <c r="AE773" s="349"/>
    </row>
    <row r="774" spans="1:31" ht="0.75" customHeight="1">
      <c r="A774" s="46"/>
      <c r="B774" s="258"/>
      <c r="C774" s="246"/>
      <c r="D774" s="72"/>
      <c r="E774" s="74"/>
      <c r="F774" s="74"/>
      <c r="G774" s="37">
        <f t="shared" ref="G774:AD775" si="177">G775</f>
        <v>0</v>
      </c>
      <c r="H774" s="36">
        <f t="shared" si="164"/>
        <v>0</v>
      </c>
      <c r="I774" s="37">
        <f t="shared" si="177"/>
        <v>0</v>
      </c>
      <c r="J774" s="36">
        <f t="shared" si="168"/>
        <v>0</v>
      </c>
      <c r="K774" s="37">
        <f t="shared" si="177"/>
        <v>0</v>
      </c>
      <c r="L774" s="36">
        <f t="shared" si="159"/>
        <v>0</v>
      </c>
      <c r="M774" s="236">
        <f t="shared" si="177"/>
        <v>0</v>
      </c>
      <c r="N774" s="235">
        <f t="shared" si="157"/>
        <v>0</v>
      </c>
      <c r="O774" s="236">
        <f t="shared" si="177"/>
        <v>0</v>
      </c>
      <c r="P774" s="236">
        <f t="shared" si="177"/>
        <v>0</v>
      </c>
      <c r="Q774" s="236">
        <f t="shared" si="177"/>
        <v>0</v>
      </c>
      <c r="R774" s="235" t="e">
        <f>SUM(#REF!-Q774)</f>
        <v>#REF!</v>
      </c>
      <c r="S774" s="236">
        <f t="shared" si="177"/>
        <v>0</v>
      </c>
      <c r="T774" s="235">
        <f t="shared" si="176"/>
        <v>0</v>
      </c>
      <c r="U774" s="236">
        <f t="shared" si="177"/>
        <v>0</v>
      </c>
      <c r="V774" s="235">
        <f t="shared" si="175"/>
        <v>0</v>
      </c>
      <c r="W774" s="236">
        <f t="shared" si="177"/>
        <v>0</v>
      </c>
      <c r="X774" s="235" t="e">
        <f>SUM(#REF!-W774)</f>
        <v>#REF!</v>
      </c>
      <c r="Y774" s="236">
        <f t="shared" si="177"/>
        <v>0</v>
      </c>
      <c r="Z774" s="235">
        <f t="shared" si="166"/>
        <v>0</v>
      </c>
      <c r="AA774" s="236">
        <f t="shared" si="177"/>
        <v>0</v>
      </c>
      <c r="AB774" s="236">
        <f t="shared" si="177"/>
        <v>0</v>
      </c>
      <c r="AC774" s="200">
        <f t="shared" si="177"/>
        <v>0</v>
      </c>
      <c r="AD774" s="351">
        <f t="shared" si="177"/>
        <v>0</v>
      </c>
      <c r="AE774" s="349"/>
    </row>
    <row r="775" spans="1:31" hidden="1">
      <c r="A775" s="49"/>
      <c r="B775" s="258"/>
      <c r="C775" s="246"/>
      <c r="D775" s="72"/>
      <c r="E775" s="74"/>
      <c r="F775" s="74"/>
      <c r="G775" s="37">
        <f t="shared" si="177"/>
        <v>0</v>
      </c>
      <c r="H775" s="36">
        <f t="shared" si="164"/>
        <v>0</v>
      </c>
      <c r="I775" s="37">
        <f t="shared" si="177"/>
        <v>0</v>
      </c>
      <c r="J775" s="36">
        <f t="shared" si="168"/>
        <v>0</v>
      </c>
      <c r="K775" s="37">
        <f t="shared" si="177"/>
        <v>0</v>
      </c>
      <c r="L775" s="36">
        <f t="shared" si="159"/>
        <v>0</v>
      </c>
      <c r="M775" s="236">
        <f t="shared" si="177"/>
        <v>0</v>
      </c>
      <c r="N775" s="235">
        <f t="shared" si="157"/>
        <v>0</v>
      </c>
      <c r="O775" s="236">
        <f t="shared" si="177"/>
        <v>0</v>
      </c>
      <c r="P775" s="236">
        <f t="shared" si="177"/>
        <v>0</v>
      </c>
      <c r="Q775" s="236">
        <f t="shared" si="177"/>
        <v>0</v>
      </c>
      <c r="R775" s="235" t="e">
        <f>SUM(#REF!-Q775)</f>
        <v>#REF!</v>
      </c>
      <c r="S775" s="236">
        <f t="shared" si="177"/>
        <v>0</v>
      </c>
      <c r="T775" s="235">
        <f t="shared" si="176"/>
        <v>0</v>
      </c>
      <c r="U775" s="236">
        <f t="shared" si="177"/>
        <v>0</v>
      </c>
      <c r="V775" s="235">
        <f t="shared" si="175"/>
        <v>0</v>
      </c>
      <c r="W775" s="236">
        <f t="shared" si="177"/>
        <v>0</v>
      </c>
      <c r="X775" s="235" t="e">
        <f>SUM(#REF!-W775)</f>
        <v>#REF!</v>
      </c>
      <c r="Y775" s="236">
        <f t="shared" si="177"/>
        <v>0</v>
      </c>
      <c r="Z775" s="235">
        <f t="shared" si="166"/>
        <v>0</v>
      </c>
      <c r="AA775" s="236">
        <f t="shared" si="177"/>
        <v>0</v>
      </c>
      <c r="AB775" s="236">
        <f t="shared" si="177"/>
        <v>0</v>
      </c>
      <c r="AC775" s="200">
        <f t="shared" si="177"/>
        <v>0</v>
      </c>
      <c r="AD775" s="351">
        <f t="shared" si="177"/>
        <v>0</v>
      </c>
      <c r="AE775" s="349"/>
    </row>
    <row r="776" spans="1:31" ht="25.5" hidden="1">
      <c r="A776" s="46" t="s">
        <v>47</v>
      </c>
      <c r="B776" s="258"/>
      <c r="C776" s="246"/>
      <c r="D776" s="72"/>
      <c r="E776" s="74"/>
      <c r="F776" s="74"/>
      <c r="G776" s="37">
        <v>0</v>
      </c>
      <c r="H776" s="36">
        <f t="shared" si="164"/>
        <v>0</v>
      </c>
      <c r="I776" s="37">
        <v>0</v>
      </c>
      <c r="J776" s="36">
        <f t="shared" si="168"/>
        <v>0</v>
      </c>
      <c r="K776" s="37">
        <v>0</v>
      </c>
      <c r="L776" s="36">
        <f t="shared" si="159"/>
        <v>0</v>
      </c>
      <c r="M776" s="236">
        <v>0</v>
      </c>
      <c r="N776" s="235">
        <f t="shared" si="157"/>
        <v>0</v>
      </c>
      <c r="O776" s="236">
        <v>0</v>
      </c>
      <c r="P776" s="236">
        <v>0</v>
      </c>
      <c r="Q776" s="236">
        <v>0</v>
      </c>
      <c r="R776" s="235" t="e">
        <f>SUM(#REF!-Q776)</f>
        <v>#REF!</v>
      </c>
      <c r="S776" s="236">
        <v>0</v>
      </c>
      <c r="T776" s="235">
        <f t="shared" si="176"/>
        <v>0</v>
      </c>
      <c r="U776" s="236">
        <v>0</v>
      </c>
      <c r="V776" s="235">
        <f t="shared" si="175"/>
        <v>0</v>
      </c>
      <c r="W776" s="236">
        <v>0</v>
      </c>
      <c r="X776" s="235" t="e">
        <f>SUM(#REF!-W776)</f>
        <v>#REF!</v>
      </c>
      <c r="Y776" s="236">
        <v>0</v>
      </c>
      <c r="Z776" s="235">
        <f t="shared" si="166"/>
        <v>0</v>
      </c>
      <c r="AA776" s="236">
        <v>0</v>
      </c>
      <c r="AB776" s="236">
        <v>0</v>
      </c>
      <c r="AC776" s="200">
        <v>0</v>
      </c>
      <c r="AD776" s="351">
        <v>0</v>
      </c>
      <c r="AE776" s="349"/>
    </row>
    <row r="777" spans="1:31" ht="28.5" hidden="1" customHeight="1">
      <c r="A777" s="46" t="s">
        <v>734</v>
      </c>
      <c r="B777" s="258"/>
      <c r="C777" s="246" t="s">
        <v>590</v>
      </c>
      <c r="D777" s="72"/>
      <c r="E777" s="74"/>
      <c r="F777" s="74"/>
      <c r="G777" s="37">
        <f t="shared" ref="G777:AD778" si="178">G778</f>
        <v>0</v>
      </c>
      <c r="H777" s="36">
        <f t="shared" si="164"/>
        <v>197.9</v>
      </c>
      <c r="I777" s="37">
        <f t="shared" si="178"/>
        <v>197.9</v>
      </c>
      <c r="J777" s="36">
        <f t="shared" si="168"/>
        <v>0</v>
      </c>
      <c r="K777" s="37">
        <f t="shared" si="178"/>
        <v>197.9</v>
      </c>
      <c r="L777" s="36">
        <f t="shared" si="159"/>
        <v>-197.9</v>
      </c>
      <c r="M777" s="236">
        <f t="shared" si="178"/>
        <v>0</v>
      </c>
      <c r="N777" s="235">
        <f t="shared" si="157"/>
        <v>0</v>
      </c>
      <c r="O777" s="236">
        <f t="shared" si="178"/>
        <v>0</v>
      </c>
      <c r="P777" s="236">
        <f t="shared" si="178"/>
        <v>0</v>
      </c>
      <c r="Q777" s="236">
        <f t="shared" si="178"/>
        <v>0</v>
      </c>
      <c r="R777" s="235" t="e">
        <f>SUM(#REF!-Q777)</f>
        <v>#REF!</v>
      </c>
      <c r="S777" s="236">
        <f t="shared" si="178"/>
        <v>0</v>
      </c>
      <c r="T777" s="235">
        <f t="shared" si="176"/>
        <v>0</v>
      </c>
      <c r="U777" s="236">
        <f t="shared" si="178"/>
        <v>0</v>
      </c>
      <c r="V777" s="235">
        <f t="shared" si="175"/>
        <v>0</v>
      </c>
      <c r="W777" s="236">
        <f t="shared" si="178"/>
        <v>0</v>
      </c>
      <c r="X777" s="235" t="e">
        <f>SUM(#REF!-W777)</f>
        <v>#REF!</v>
      </c>
      <c r="Y777" s="236">
        <f t="shared" si="178"/>
        <v>0</v>
      </c>
      <c r="Z777" s="235">
        <f t="shared" si="166"/>
        <v>0</v>
      </c>
      <c r="AA777" s="236">
        <f t="shared" si="178"/>
        <v>0</v>
      </c>
      <c r="AB777" s="236">
        <f t="shared" si="178"/>
        <v>0</v>
      </c>
      <c r="AC777" s="200">
        <f t="shared" si="178"/>
        <v>0</v>
      </c>
      <c r="AD777" s="351">
        <f t="shared" si="178"/>
        <v>0</v>
      </c>
      <c r="AE777" s="349"/>
    </row>
    <row r="778" spans="1:31" hidden="1">
      <c r="A778" s="49" t="s">
        <v>33</v>
      </c>
      <c r="B778" s="258"/>
      <c r="C778" s="246"/>
      <c r="D778" s="72" t="s">
        <v>34</v>
      </c>
      <c r="E778" s="74"/>
      <c r="F778" s="74"/>
      <c r="G778" s="37">
        <f t="shared" si="178"/>
        <v>0</v>
      </c>
      <c r="H778" s="36">
        <f t="shared" si="164"/>
        <v>197.9</v>
      </c>
      <c r="I778" s="37">
        <f t="shared" si="178"/>
        <v>197.9</v>
      </c>
      <c r="J778" s="36">
        <f t="shared" si="168"/>
        <v>0</v>
      </c>
      <c r="K778" s="37">
        <f t="shared" si="178"/>
        <v>197.9</v>
      </c>
      <c r="L778" s="36">
        <f t="shared" si="159"/>
        <v>-197.9</v>
      </c>
      <c r="M778" s="236">
        <f t="shared" si="178"/>
        <v>0</v>
      </c>
      <c r="N778" s="235">
        <f t="shared" si="157"/>
        <v>0</v>
      </c>
      <c r="O778" s="236">
        <f t="shared" si="178"/>
        <v>0</v>
      </c>
      <c r="P778" s="236">
        <f t="shared" si="178"/>
        <v>0</v>
      </c>
      <c r="Q778" s="236">
        <f t="shared" si="178"/>
        <v>0</v>
      </c>
      <c r="R778" s="235" t="e">
        <f>SUM(#REF!-Q778)</f>
        <v>#REF!</v>
      </c>
      <c r="S778" s="236">
        <f t="shared" si="178"/>
        <v>0</v>
      </c>
      <c r="T778" s="235">
        <f t="shared" si="176"/>
        <v>0</v>
      </c>
      <c r="U778" s="236">
        <f t="shared" si="178"/>
        <v>0</v>
      </c>
      <c r="V778" s="235">
        <f t="shared" si="175"/>
        <v>0</v>
      </c>
      <c r="W778" s="236">
        <f t="shared" si="178"/>
        <v>0</v>
      </c>
      <c r="X778" s="235" t="e">
        <f>SUM(#REF!-W778)</f>
        <v>#REF!</v>
      </c>
      <c r="Y778" s="236">
        <f t="shared" si="178"/>
        <v>0</v>
      </c>
      <c r="Z778" s="235">
        <f t="shared" si="166"/>
        <v>0</v>
      </c>
      <c r="AA778" s="236">
        <f t="shared" si="178"/>
        <v>0</v>
      </c>
      <c r="AB778" s="236">
        <f t="shared" si="178"/>
        <v>0</v>
      </c>
      <c r="AC778" s="200">
        <f t="shared" si="178"/>
        <v>0</v>
      </c>
      <c r="AD778" s="351">
        <f t="shared" si="178"/>
        <v>0</v>
      </c>
      <c r="AE778" s="349"/>
    </row>
    <row r="779" spans="1:31" ht="25.5" hidden="1">
      <c r="A779" s="46" t="s">
        <v>47</v>
      </c>
      <c r="B779" s="258"/>
      <c r="C779" s="246"/>
      <c r="D779" s="72" t="s">
        <v>48</v>
      </c>
      <c r="E779" s="74"/>
      <c r="F779" s="74"/>
      <c r="G779" s="37">
        <v>0</v>
      </c>
      <c r="H779" s="36">
        <f t="shared" si="164"/>
        <v>197.9</v>
      </c>
      <c r="I779" s="37">
        <f>SUM('прил3 '!K880)</f>
        <v>197.9</v>
      </c>
      <c r="J779" s="36">
        <f t="shared" si="168"/>
        <v>0</v>
      </c>
      <c r="K779" s="37">
        <f>SUM('прил3 '!M880)</f>
        <v>197.9</v>
      </c>
      <c r="L779" s="36">
        <f t="shared" si="159"/>
        <v>-197.9</v>
      </c>
      <c r="M779" s="236">
        <f>SUM('прил3 '!O880)</f>
        <v>0</v>
      </c>
      <c r="N779" s="235">
        <f t="shared" si="157"/>
        <v>0</v>
      </c>
      <c r="O779" s="236">
        <f>SUM('прил3 '!Q880)</f>
        <v>0</v>
      </c>
      <c r="P779" s="236">
        <f>SUM('прил3 '!R880)</f>
        <v>0</v>
      </c>
      <c r="Q779" s="236">
        <f>SUM('прил3 '!S880)</f>
        <v>0</v>
      </c>
      <c r="R779" s="235" t="e">
        <f>SUM(#REF!-Q779)</f>
        <v>#REF!</v>
      </c>
      <c r="S779" s="236">
        <f>SUM('прил3 '!U880)</f>
        <v>0</v>
      </c>
      <c r="T779" s="235">
        <f t="shared" si="176"/>
        <v>0</v>
      </c>
      <c r="U779" s="236">
        <f>SUM('прил3 '!W880)</f>
        <v>0</v>
      </c>
      <c r="V779" s="235">
        <f t="shared" si="175"/>
        <v>0</v>
      </c>
      <c r="W779" s="236">
        <f>SUM('прил3 '!Y880)</f>
        <v>0</v>
      </c>
      <c r="X779" s="235" t="e">
        <f>SUM(#REF!-W779)</f>
        <v>#REF!</v>
      </c>
      <c r="Y779" s="236">
        <f>SUM('прил3 '!AA880)</f>
        <v>0</v>
      </c>
      <c r="Z779" s="235">
        <f t="shared" si="166"/>
        <v>0</v>
      </c>
      <c r="AA779" s="236">
        <f>SUM('прил3 '!AC880)</f>
        <v>0</v>
      </c>
      <c r="AB779" s="236">
        <f>SUM('прил3 '!AD880)</f>
        <v>0</v>
      </c>
      <c r="AC779" s="200">
        <f>SUM('прил3 '!AE880)</f>
        <v>0</v>
      </c>
      <c r="AD779" s="351">
        <f>SUM('прил3 '!AF880)</f>
        <v>0</v>
      </c>
      <c r="AE779" s="349"/>
    </row>
    <row r="780" spans="1:31" ht="0.75" hidden="1" customHeight="1">
      <c r="A780" s="46" t="s">
        <v>451</v>
      </c>
      <c r="B780" s="258" t="s">
        <v>555</v>
      </c>
      <c r="C780" s="73"/>
      <c r="D780" s="72"/>
      <c r="E780" s="257"/>
      <c r="F780" s="257"/>
      <c r="G780" s="200">
        <f t="shared" ref="G780:AD781" si="179">G781</f>
        <v>818.4</v>
      </c>
      <c r="H780" s="36">
        <f t="shared" si="164"/>
        <v>0</v>
      </c>
      <c r="I780" s="200">
        <f t="shared" si="179"/>
        <v>818.4</v>
      </c>
      <c r="J780" s="36">
        <f t="shared" si="168"/>
        <v>0</v>
      </c>
      <c r="K780" s="200">
        <f t="shared" si="179"/>
        <v>818.4</v>
      </c>
      <c r="L780" s="36">
        <f t="shared" si="159"/>
        <v>-24.600000000000023</v>
      </c>
      <c r="M780" s="236">
        <f t="shared" si="179"/>
        <v>793.8</v>
      </c>
      <c r="N780" s="235">
        <f t="shared" si="157"/>
        <v>0</v>
      </c>
      <c r="O780" s="236">
        <f t="shared" si="179"/>
        <v>793.8</v>
      </c>
      <c r="P780" s="236">
        <f t="shared" si="179"/>
        <v>0</v>
      </c>
      <c r="Q780" s="236">
        <f t="shared" si="179"/>
        <v>793.8</v>
      </c>
      <c r="R780" s="235" t="e">
        <f>SUM(#REF!-Q780)</f>
        <v>#REF!</v>
      </c>
      <c r="S780" s="236">
        <f t="shared" si="179"/>
        <v>793.8</v>
      </c>
      <c r="T780" s="235">
        <f t="shared" si="176"/>
        <v>0</v>
      </c>
      <c r="U780" s="236">
        <f t="shared" si="179"/>
        <v>793.8</v>
      </c>
      <c r="V780" s="235">
        <f t="shared" si="175"/>
        <v>0</v>
      </c>
      <c r="W780" s="236">
        <f t="shared" si="179"/>
        <v>793.8</v>
      </c>
      <c r="X780" s="235" t="e">
        <f>SUM(#REF!-W780)</f>
        <v>#REF!</v>
      </c>
      <c r="Y780" s="236">
        <f t="shared" si="179"/>
        <v>793.8</v>
      </c>
      <c r="Z780" s="235">
        <f t="shared" si="166"/>
        <v>-793.8</v>
      </c>
      <c r="AA780" s="236">
        <f t="shared" si="179"/>
        <v>0</v>
      </c>
      <c r="AB780" s="236">
        <f t="shared" si="179"/>
        <v>0</v>
      </c>
      <c r="AC780" s="200">
        <f t="shared" si="179"/>
        <v>0</v>
      </c>
      <c r="AD780" s="351">
        <f t="shared" si="179"/>
        <v>0</v>
      </c>
      <c r="AE780" s="349"/>
    </row>
    <row r="781" spans="1:31" ht="38.25" hidden="1">
      <c r="A781" s="49" t="s">
        <v>25</v>
      </c>
      <c r="B781" s="258"/>
      <c r="C781" s="246" t="s">
        <v>347</v>
      </c>
      <c r="D781" s="72"/>
      <c r="E781" s="257"/>
      <c r="F781" s="257"/>
      <c r="G781" s="200">
        <f t="shared" si="179"/>
        <v>818.4</v>
      </c>
      <c r="H781" s="36">
        <f t="shared" si="164"/>
        <v>0</v>
      </c>
      <c r="I781" s="200">
        <f t="shared" si="179"/>
        <v>818.4</v>
      </c>
      <c r="J781" s="36">
        <f t="shared" si="168"/>
        <v>0</v>
      </c>
      <c r="K781" s="200">
        <f t="shared" si="179"/>
        <v>818.4</v>
      </c>
      <c r="L781" s="36">
        <f t="shared" si="159"/>
        <v>-24.600000000000023</v>
      </c>
      <c r="M781" s="236">
        <f t="shared" si="179"/>
        <v>793.8</v>
      </c>
      <c r="N781" s="235">
        <f t="shared" si="157"/>
        <v>0</v>
      </c>
      <c r="O781" s="236">
        <f t="shared" si="179"/>
        <v>793.8</v>
      </c>
      <c r="P781" s="236">
        <f t="shared" si="179"/>
        <v>0</v>
      </c>
      <c r="Q781" s="236">
        <f t="shared" si="179"/>
        <v>793.8</v>
      </c>
      <c r="R781" s="235" t="e">
        <f>SUM(#REF!-Q781)</f>
        <v>#REF!</v>
      </c>
      <c r="S781" s="236">
        <f t="shared" si="179"/>
        <v>793.8</v>
      </c>
      <c r="T781" s="235">
        <f t="shared" si="176"/>
        <v>0</v>
      </c>
      <c r="U781" s="236">
        <f t="shared" si="179"/>
        <v>793.8</v>
      </c>
      <c r="V781" s="235">
        <f t="shared" si="175"/>
        <v>0</v>
      </c>
      <c r="W781" s="236">
        <f t="shared" si="179"/>
        <v>793.8</v>
      </c>
      <c r="X781" s="235" t="e">
        <f>SUM(#REF!-W781)</f>
        <v>#REF!</v>
      </c>
      <c r="Y781" s="236">
        <f t="shared" si="179"/>
        <v>793.8</v>
      </c>
      <c r="Z781" s="235">
        <f t="shared" si="166"/>
        <v>-793.8</v>
      </c>
      <c r="AA781" s="236">
        <f t="shared" si="179"/>
        <v>0</v>
      </c>
      <c r="AB781" s="236">
        <f t="shared" si="179"/>
        <v>0</v>
      </c>
      <c r="AC781" s="200">
        <f t="shared" si="179"/>
        <v>0</v>
      </c>
      <c r="AD781" s="351">
        <f t="shared" si="179"/>
        <v>0</v>
      </c>
      <c r="AE781" s="349"/>
    </row>
    <row r="782" spans="1:31" ht="29.25" hidden="1" customHeight="1">
      <c r="A782" s="49" t="s">
        <v>348</v>
      </c>
      <c r="B782" s="258"/>
      <c r="C782" s="258" t="s">
        <v>349</v>
      </c>
      <c r="D782" s="72"/>
      <c r="E782" s="257"/>
      <c r="F782" s="257"/>
      <c r="G782" s="200">
        <f>G783+G786</f>
        <v>818.4</v>
      </c>
      <c r="H782" s="36">
        <f t="shared" si="164"/>
        <v>0</v>
      </c>
      <c r="I782" s="200">
        <f>I783+I786</f>
        <v>818.4</v>
      </c>
      <c r="J782" s="36">
        <f t="shared" si="168"/>
        <v>0</v>
      </c>
      <c r="K782" s="200">
        <f>K783+K786</f>
        <v>818.4</v>
      </c>
      <c r="L782" s="36">
        <f t="shared" si="159"/>
        <v>-24.600000000000023</v>
      </c>
      <c r="M782" s="236">
        <f>M783+M786</f>
        <v>793.8</v>
      </c>
      <c r="N782" s="235">
        <f t="shared" si="157"/>
        <v>0</v>
      </c>
      <c r="O782" s="236">
        <f>O783+O786</f>
        <v>793.8</v>
      </c>
      <c r="P782" s="236">
        <f>P783+P786</f>
        <v>0</v>
      </c>
      <c r="Q782" s="236">
        <f>Q783+Q786</f>
        <v>793.8</v>
      </c>
      <c r="R782" s="235" t="e">
        <f>SUM(#REF!-Q782)</f>
        <v>#REF!</v>
      </c>
      <c r="S782" s="236">
        <f>S783+S786</f>
        <v>793.8</v>
      </c>
      <c r="T782" s="235">
        <f t="shared" si="176"/>
        <v>0</v>
      </c>
      <c r="U782" s="236">
        <f>U783+U786</f>
        <v>793.8</v>
      </c>
      <c r="V782" s="235">
        <f t="shared" si="175"/>
        <v>0</v>
      </c>
      <c r="W782" s="236">
        <f>W783+W786</f>
        <v>793.8</v>
      </c>
      <c r="X782" s="235" t="e">
        <f>SUM(#REF!-W782)</f>
        <v>#REF!</v>
      </c>
      <c r="Y782" s="236">
        <f>Y783+Y786</f>
        <v>793.8</v>
      </c>
      <c r="Z782" s="235">
        <f t="shared" si="166"/>
        <v>-793.8</v>
      </c>
      <c r="AA782" s="236">
        <f>AA783+AA786</f>
        <v>0</v>
      </c>
      <c r="AB782" s="236">
        <f>AB783+AB786</f>
        <v>0</v>
      </c>
      <c r="AC782" s="200">
        <f>AC783+AC786</f>
        <v>0</v>
      </c>
      <c r="AD782" s="351">
        <f>AD783+AD786</f>
        <v>0</v>
      </c>
      <c r="AE782" s="349"/>
    </row>
    <row r="783" spans="1:31" hidden="1">
      <c r="A783" s="52"/>
      <c r="B783" s="258"/>
      <c r="C783" s="78"/>
      <c r="D783" s="72"/>
      <c r="E783" s="74"/>
      <c r="F783" s="74"/>
      <c r="G783" s="37">
        <f t="shared" ref="G783:AD784" si="180">G784</f>
        <v>0</v>
      </c>
      <c r="H783" s="36">
        <f t="shared" si="164"/>
        <v>0</v>
      </c>
      <c r="I783" s="37">
        <f t="shared" si="180"/>
        <v>0</v>
      </c>
      <c r="J783" s="36">
        <f t="shared" si="168"/>
        <v>0</v>
      </c>
      <c r="K783" s="37">
        <f t="shared" si="180"/>
        <v>0</v>
      </c>
      <c r="L783" s="36">
        <f t="shared" si="159"/>
        <v>0</v>
      </c>
      <c r="M783" s="236">
        <f t="shared" si="180"/>
        <v>0</v>
      </c>
      <c r="N783" s="235">
        <f t="shared" si="157"/>
        <v>0</v>
      </c>
      <c r="O783" s="236">
        <f t="shared" si="180"/>
        <v>0</v>
      </c>
      <c r="P783" s="236">
        <f t="shared" si="180"/>
        <v>0</v>
      </c>
      <c r="Q783" s="236">
        <f t="shared" si="180"/>
        <v>0</v>
      </c>
      <c r="R783" s="235" t="e">
        <f>SUM(#REF!-Q783)</f>
        <v>#REF!</v>
      </c>
      <c r="S783" s="236">
        <f t="shared" si="180"/>
        <v>0</v>
      </c>
      <c r="T783" s="235">
        <f t="shared" si="176"/>
        <v>0</v>
      </c>
      <c r="U783" s="236">
        <f t="shared" si="180"/>
        <v>0</v>
      </c>
      <c r="V783" s="235">
        <f t="shared" si="175"/>
        <v>0</v>
      </c>
      <c r="W783" s="236">
        <f t="shared" si="180"/>
        <v>0</v>
      </c>
      <c r="X783" s="235" t="e">
        <f>SUM(#REF!-W783)</f>
        <v>#REF!</v>
      </c>
      <c r="Y783" s="236">
        <f t="shared" si="180"/>
        <v>0</v>
      </c>
      <c r="Z783" s="235">
        <f t="shared" si="166"/>
        <v>0</v>
      </c>
      <c r="AA783" s="236">
        <f t="shared" si="180"/>
        <v>0</v>
      </c>
      <c r="AB783" s="236">
        <f t="shared" si="180"/>
        <v>0</v>
      </c>
      <c r="AC783" s="200">
        <f t="shared" si="180"/>
        <v>0</v>
      </c>
      <c r="AD783" s="351">
        <f t="shared" si="180"/>
        <v>0</v>
      </c>
      <c r="AE783" s="349"/>
    </row>
    <row r="784" spans="1:31" hidden="1">
      <c r="A784" s="49"/>
      <c r="B784" s="258"/>
      <c r="C784" s="78"/>
      <c r="D784" s="72"/>
      <c r="E784" s="74"/>
      <c r="F784" s="74"/>
      <c r="G784" s="37">
        <f t="shared" si="180"/>
        <v>0</v>
      </c>
      <c r="H784" s="36">
        <f t="shared" si="164"/>
        <v>0</v>
      </c>
      <c r="I784" s="37">
        <f t="shared" si="180"/>
        <v>0</v>
      </c>
      <c r="J784" s="36">
        <f t="shared" si="168"/>
        <v>0</v>
      </c>
      <c r="K784" s="37">
        <f t="shared" si="180"/>
        <v>0</v>
      </c>
      <c r="L784" s="36">
        <f t="shared" si="159"/>
        <v>0</v>
      </c>
      <c r="M784" s="236">
        <f t="shared" si="180"/>
        <v>0</v>
      </c>
      <c r="N784" s="235">
        <f t="shared" ref="N784:N829" si="181">SUM(O784-M784)</f>
        <v>0</v>
      </c>
      <c r="O784" s="236">
        <f t="shared" si="180"/>
        <v>0</v>
      </c>
      <c r="P784" s="236">
        <f t="shared" si="180"/>
        <v>0</v>
      </c>
      <c r="Q784" s="236">
        <f t="shared" si="180"/>
        <v>0</v>
      </c>
      <c r="R784" s="235" t="e">
        <f>SUM(#REF!-Q784)</f>
        <v>#REF!</v>
      </c>
      <c r="S784" s="236">
        <f t="shared" si="180"/>
        <v>0</v>
      </c>
      <c r="T784" s="235">
        <f t="shared" si="176"/>
        <v>0</v>
      </c>
      <c r="U784" s="236">
        <f t="shared" si="180"/>
        <v>0</v>
      </c>
      <c r="V784" s="235">
        <f t="shared" si="175"/>
        <v>0</v>
      </c>
      <c r="W784" s="236">
        <f t="shared" si="180"/>
        <v>0</v>
      </c>
      <c r="X784" s="235" t="e">
        <f>SUM(#REF!-W784)</f>
        <v>#REF!</v>
      </c>
      <c r="Y784" s="236">
        <f t="shared" si="180"/>
        <v>0</v>
      </c>
      <c r="Z784" s="235">
        <f t="shared" si="166"/>
        <v>0</v>
      </c>
      <c r="AA784" s="236">
        <f t="shared" si="180"/>
        <v>0</v>
      </c>
      <c r="AB784" s="236">
        <f t="shared" si="180"/>
        <v>0</v>
      </c>
      <c r="AC784" s="200">
        <f t="shared" si="180"/>
        <v>0</v>
      </c>
      <c r="AD784" s="351">
        <f t="shared" si="180"/>
        <v>0</v>
      </c>
      <c r="AE784" s="349"/>
    </row>
    <row r="785" spans="1:31" hidden="1">
      <c r="A785" s="45"/>
      <c r="B785" s="258"/>
      <c r="C785" s="78"/>
      <c r="D785" s="72"/>
      <c r="E785" s="74"/>
      <c r="F785" s="74"/>
      <c r="G785" s="37">
        <v>0</v>
      </c>
      <c r="H785" s="36">
        <f t="shared" si="164"/>
        <v>0</v>
      </c>
      <c r="I785" s="37">
        <v>0</v>
      </c>
      <c r="J785" s="36">
        <f t="shared" si="168"/>
        <v>0</v>
      </c>
      <c r="K785" s="37">
        <v>0</v>
      </c>
      <c r="L785" s="36">
        <f t="shared" si="159"/>
        <v>0</v>
      </c>
      <c r="M785" s="236">
        <v>0</v>
      </c>
      <c r="N785" s="235">
        <f t="shared" si="181"/>
        <v>0</v>
      </c>
      <c r="O785" s="236">
        <v>0</v>
      </c>
      <c r="P785" s="236">
        <v>0</v>
      </c>
      <c r="Q785" s="236">
        <v>0</v>
      </c>
      <c r="R785" s="235" t="e">
        <f>SUM(#REF!-Q785)</f>
        <v>#REF!</v>
      </c>
      <c r="S785" s="236">
        <v>0</v>
      </c>
      <c r="T785" s="235">
        <f t="shared" si="176"/>
        <v>0</v>
      </c>
      <c r="U785" s="236">
        <v>0</v>
      </c>
      <c r="V785" s="235">
        <f t="shared" si="175"/>
        <v>0</v>
      </c>
      <c r="W785" s="236">
        <v>0</v>
      </c>
      <c r="X785" s="235" t="e">
        <f>SUM(#REF!-W785)</f>
        <v>#REF!</v>
      </c>
      <c r="Y785" s="236">
        <v>0</v>
      </c>
      <c r="Z785" s="235">
        <f t="shared" si="166"/>
        <v>0</v>
      </c>
      <c r="AA785" s="236">
        <v>0</v>
      </c>
      <c r="AB785" s="236">
        <v>0</v>
      </c>
      <c r="AC785" s="200">
        <v>0</v>
      </c>
      <c r="AD785" s="351">
        <v>0</v>
      </c>
      <c r="AE785" s="349"/>
    </row>
    <row r="786" spans="1:31" ht="38.25" hidden="1">
      <c r="A786" s="216" t="s">
        <v>832</v>
      </c>
      <c r="B786" s="258"/>
      <c r="C786" s="78">
        <v>1030072240</v>
      </c>
      <c r="D786" s="72"/>
      <c r="E786" s="74"/>
      <c r="F786" s="74"/>
      <c r="G786" s="200">
        <f t="shared" ref="G786:AD787" si="182">G787</f>
        <v>818.4</v>
      </c>
      <c r="H786" s="36">
        <f t="shared" si="164"/>
        <v>0</v>
      </c>
      <c r="I786" s="200">
        <f t="shared" si="182"/>
        <v>818.4</v>
      </c>
      <c r="J786" s="36">
        <f t="shared" si="168"/>
        <v>0</v>
      </c>
      <c r="K786" s="200">
        <f t="shared" si="182"/>
        <v>818.4</v>
      </c>
      <c r="L786" s="36">
        <f t="shared" si="159"/>
        <v>-24.600000000000023</v>
      </c>
      <c r="M786" s="236">
        <f t="shared" si="182"/>
        <v>793.8</v>
      </c>
      <c r="N786" s="235">
        <f t="shared" si="181"/>
        <v>0</v>
      </c>
      <c r="O786" s="236">
        <f t="shared" si="182"/>
        <v>793.8</v>
      </c>
      <c r="P786" s="236">
        <f t="shared" si="182"/>
        <v>0</v>
      </c>
      <c r="Q786" s="236">
        <f t="shared" si="182"/>
        <v>793.8</v>
      </c>
      <c r="R786" s="235" t="e">
        <f>SUM(#REF!-Q786)</f>
        <v>#REF!</v>
      </c>
      <c r="S786" s="236">
        <f t="shared" si="182"/>
        <v>793.8</v>
      </c>
      <c r="T786" s="235">
        <f t="shared" si="176"/>
        <v>0</v>
      </c>
      <c r="U786" s="236">
        <f t="shared" si="182"/>
        <v>793.8</v>
      </c>
      <c r="V786" s="235">
        <f t="shared" si="175"/>
        <v>0</v>
      </c>
      <c r="W786" s="236">
        <f t="shared" si="182"/>
        <v>793.8</v>
      </c>
      <c r="X786" s="235" t="e">
        <f>SUM(#REF!-W786)</f>
        <v>#REF!</v>
      </c>
      <c r="Y786" s="236">
        <f t="shared" si="182"/>
        <v>793.8</v>
      </c>
      <c r="Z786" s="235">
        <f t="shared" si="166"/>
        <v>-793.8</v>
      </c>
      <c r="AA786" s="236">
        <f t="shared" si="182"/>
        <v>0</v>
      </c>
      <c r="AB786" s="236">
        <f t="shared" si="182"/>
        <v>0</v>
      </c>
      <c r="AC786" s="200">
        <f t="shared" si="182"/>
        <v>0</v>
      </c>
      <c r="AD786" s="351">
        <f t="shared" si="182"/>
        <v>0</v>
      </c>
      <c r="AE786" s="349"/>
    </row>
    <row r="787" spans="1:31" ht="25.5" hidden="1">
      <c r="A787" s="32" t="s">
        <v>748</v>
      </c>
      <c r="B787" s="258"/>
      <c r="C787" s="78"/>
      <c r="D787" s="72" t="s">
        <v>50</v>
      </c>
      <c r="E787" s="74"/>
      <c r="F787" s="74"/>
      <c r="G787" s="200">
        <f t="shared" si="182"/>
        <v>818.4</v>
      </c>
      <c r="H787" s="36">
        <f t="shared" si="164"/>
        <v>0</v>
      </c>
      <c r="I787" s="200">
        <f t="shared" si="182"/>
        <v>818.4</v>
      </c>
      <c r="J787" s="36">
        <f t="shared" si="168"/>
        <v>0</v>
      </c>
      <c r="K787" s="200">
        <f t="shared" si="182"/>
        <v>818.4</v>
      </c>
      <c r="L787" s="36">
        <f t="shared" ref="L787:L829" si="183">SUM(M787-K787)</f>
        <v>-24.600000000000023</v>
      </c>
      <c r="M787" s="236">
        <f t="shared" si="182"/>
        <v>793.8</v>
      </c>
      <c r="N787" s="235">
        <f t="shared" si="181"/>
        <v>0</v>
      </c>
      <c r="O787" s="236">
        <f t="shared" si="182"/>
        <v>793.8</v>
      </c>
      <c r="P787" s="236">
        <f t="shared" si="182"/>
        <v>0</v>
      </c>
      <c r="Q787" s="236">
        <f t="shared" si="182"/>
        <v>793.8</v>
      </c>
      <c r="R787" s="235" t="e">
        <f>SUM(#REF!-Q787)</f>
        <v>#REF!</v>
      </c>
      <c r="S787" s="236">
        <f t="shared" si="182"/>
        <v>793.8</v>
      </c>
      <c r="T787" s="235">
        <f t="shared" si="176"/>
        <v>0</v>
      </c>
      <c r="U787" s="236">
        <f t="shared" si="182"/>
        <v>793.8</v>
      </c>
      <c r="V787" s="235">
        <f t="shared" si="175"/>
        <v>0</v>
      </c>
      <c r="W787" s="236">
        <f t="shared" si="182"/>
        <v>793.8</v>
      </c>
      <c r="X787" s="235" t="e">
        <f>SUM(#REF!-W787)</f>
        <v>#REF!</v>
      </c>
      <c r="Y787" s="236">
        <f t="shared" si="182"/>
        <v>793.8</v>
      </c>
      <c r="Z787" s="235">
        <f t="shared" si="166"/>
        <v>-793.8</v>
      </c>
      <c r="AA787" s="236">
        <f t="shared" si="182"/>
        <v>0</v>
      </c>
      <c r="AB787" s="236">
        <f t="shared" si="182"/>
        <v>0</v>
      </c>
      <c r="AC787" s="200">
        <f t="shared" si="182"/>
        <v>0</v>
      </c>
      <c r="AD787" s="351">
        <f t="shared" si="182"/>
        <v>0</v>
      </c>
      <c r="AE787" s="349"/>
    </row>
    <row r="788" spans="1:31" hidden="1">
      <c r="A788" s="32" t="s">
        <v>749</v>
      </c>
      <c r="B788" s="258"/>
      <c r="C788" s="78"/>
      <c r="D788" s="72" t="s">
        <v>52</v>
      </c>
      <c r="E788" s="74"/>
      <c r="F788" s="74"/>
      <c r="G788" s="200">
        <f>SUM('прил3 '!I318)</f>
        <v>818.4</v>
      </c>
      <c r="H788" s="36">
        <f t="shared" si="164"/>
        <v>0</v>
      </c>
      <c r="I788" s="200">
        <f>SUM('прил3 '!K318)</f>
        <v>818.4</v>
      </c>
      <c r="J788" s="36">
        <f t="shared" si="168"/>
        <v>0</v>
      </c>
      <c r="K788" s="200">
        <f>SUM('прил3 '!M318)</f>
        <v>818.4</v>
      </c>
      <c r="L788" s="36">
        <f t="shared" si="183"/>
        <v>-24.600000000000023</v>
      </c>
      <c r="M788" s="236">
        <f>SUM('прил3 '!O318)</f>
        <v>793.8</v>
      </c>
      <c r="N788" s="235">
        <f t="shared" si="181"/>
        <v>0</v>
      </c>
      <c r="O788" s="236">
        <f>SUM('прил3 '!Q318)</f>
        <v>793.8</v>
      </c>
      <c r="P788" s="236">
        <f>SUM('прил3 '!R318)</f>
        <v>0</v>
      </c>
      <c r="Q788" s="236">
        <f>SUM('прил3 '!S318)</f>
        <v>793.8</v>
      </c>
      <c r="R788" s="235" t="e">
        <f>SUM(#REF!-Q788)</f>
        <v>#REF!</v>
      </c>
      <c r="S788" s="236">
        <f>SUM('прил3 '!U318)</f>
        <v>793.8</v>
      </c>
      <c r="T788" s="235">
        <f t="shared" si="176"/>
        <v>0</v>
      </c>
      <c r="U788" s="236">
        <f>SUM('прил3 '!W318)</f>
        <v>793.8</v>
      </c>
      <c r="V788" s="235">
        <f t="shared" si="175"/>
        <v>0</v>
      </c>
      <c r="W788" s="236">
        <f>SUM('прил3 '!Y318)</f>
        <v>793.8</v>
      </c>
      <c r="X788" s="235" t="e">
        <f>SUM(#REF!-W788)</f>
        <v>#REF!</v>
      </c>
      <c r="Y788" s="236">
        <f>SUM('прил3 '!AA318)</f>
        <v>793.8</v>
      </c>
      <c r="Z788" s="235">
        <f t="shared" si="166"/>
        <v>-793.8</v>
      </c>
      <c r="AA788" s="236">
        <f>SUM('прил3 '!AC318)</f>
        <v>0</v>
      </c>
      <c r="AB788" s="236">
        <f>SUM('прил3 '!AD318)</f>
        <v>0</v>
      </c>
      <c r="AC788" s="200">
        <f>SUM('прил3 '!AE318)</f>
        <v>0</v>
      </c>
      <c r="AD788" s="351">
        <f>SUM('прил3 '!AF318)</f>
        <v>0</v>
      </c>
      <c r="AE788" s="349"/>
    </row>
    <row r="789" spans="1:31">
      <c r="A789" s="45" t="s">
        <v>452</v>
      </c>
      <c r="B789" s="258" t="s">
        <v>556</v>
      </c>
      <c r="C789" s="78"/>
      <c r="D789" s="72"/>
      <c r="E789" s="74"/>
      <c r="F789" s="74"/>
      <c r="G789" s="200">
        <f t="shared" ref="G789:AD792" si="184">G790</f>
        <v>50</v>
      </c>
      <c r="H789" s="36">
        <f t="shared" si="164"/>
        <v>0</v>
      </c>
      <c r="I789" s="200">
        <f t="shared" si="184"/>
        <v>50</v>
      </c>
      <c r="J789" s="36">
        <f t="shared" si="168"/>
        <v>0</v>
      </c>
      <c r="K789" s="200">
        <f t="shared" si="184"/>
        <v>50</v>
      </c>
      <c r="L789" s="36">
        <f t="shared" si="183"/>
        <v>0</v>
      </c>
      <c r="M789" s="236">
        <f t="shared" si="184"/>
        <v>50</v>
      </c>
      <c r="N789" s="235">
        <f t="shared" si="181"/>
        <v>0</v>
      </c>
      <c r="O789" s="236">
        <f t="shared" si="184"/>
        <v>50</v>
      </c>
      <c r="P789" s="236">
        <f t="shared" si="184"/>
        <v>0</v>
      </c>
      <c r="Q789" s="236">
        <f t="shared" si="184"/>
        <v>50</v>
      </c>
      <c r="R789" s="235" t="e">
        <f>SUM(#REF!-Q789)</f>
        <v>#REF!</v>
      </c>
      <c r="S789" s="236">
        <f t="shared" si="184"/>
        <v>50</v>
      </c>
      <c r="T789" s="235">
        <f t="shared" si="176"/>
        <v>0</v>
      </c>
      <c r="U789" s="236">
        <f t="shared" si="184"/>
        <v>50</v>
      </c>
      <c r="V789" s="235">
        <f t="shared" si="175"/>
        <v>0</v>
      </c>
      <c r="W789" s="236">
        <f t="shared" si="184"/>
        <v>50</v>
      </c>
      <c r="X789" s="235" t="e">
        <f>SUM(#REF!-W789)</f>
        <v>#REF!</v>
      </c>
      <c r="Y789" s="236">
        <f t="shared" si="184"/>
        <v>50</v>
      </c>
      <c r="Z789" s="235">
        <f t="shared" si="166"/>
        <v>0</v>
      </c>
      <c r="AA789" s="236">
        <f t="shared" si="184"/>
        <v>50</v>
      </c>
      <c r="AB789" s="236">
        <f t="shared" si="184"/>
        <v>0</v>
      </c>
      <c r="AC789" s="200">
        <f t="shared" si="184"/>
        <v>50.6</v>
      </c>
      <c r="AD789" s="351">
        <f t="shared" si="184"/>
        <v>50.6</v>
      </c>
      <c r="AE789" s="349">
        <f t="shared" ref="AE789:AE829" si="185">AD789/AC789*100</f>
        <v>100</v>
      </c>
    </row>
    <row r="790" spans="1:31" ht="64.5" customHeight="1">
      <c r="A790" s="32" t="s">
        <v>634</v>
      </c>
      <c r="B790" s="258"/>
      <c r="C790" s="258" t="s">
        <v>453</v>
      </c>
      <c r="D790" s="72"/>
      <c r="E790" s="74"/>
      <c r="F790" s="74"/>
      <c r="G790" s="200">
        <f t="shared" si="184"/>
        <v>50</v>
      </c>
      <c r="H790" s="36">
        <f t="shared" si="164"/>
        <v>0</v>
      </c>
      <c r="I790" s="200">
        <f t="shared" si="184"/>
        <v>50</v>
      </c>
      <c r="J790" s="36">
        <f t="shared" si="168"/>
        <v>0</v>
      </c>
      <c r="K790" s="200">
        <f t="shared" si="184"/>
        <v>50</v>
      </c>
      <c r="L790" s="36">
        <f t="shared" si="183"/>
        <v>0</v>
      </c>
      <c r="M790" s="236">
        <f t="shared" si="184"/>
        <v>50</v>
      </c>
      <c r="N790" s="235">
        <f t="shared" si="181"/>
        <v>0</v>
      </c>
      <c r="O790" s="236">
        <f t="shared" si="184"/>
        <v>50</v>
      </c>
      <c r="P790" s="236">
        <f t="shared" si="184"/>
        <v>0</v>
      </c>
      <c r="Q790" s="236">
        <f t="shared" si="184"/>
        <v>50</v>
      </c>
      <c r="R790" s="235" t="e">
        <f>SUM(#REF!-Q790)</f>
        <v>#REF!</v>
      </c>
      <c r="S790" s="236">
        <f t="shared" si="184"/>
        <v>50</v>
      </c>
      <c r="T790" s="235">
        <f t="shared" si="176"/>
        <v>0</v>
      </c>
      <c r="U790" s="236">
        <f t="shared" si="184"/>
        <v>50</v>
      </c>
      <c r="V790" s="235">
        <f t="shared" si="175"/>
        <v>0</v>
      </c>
      <c r="W790" s="236">
        <f t="shared" si="184"/>
        <v>50</v>
      </c>
      <c r="X790" s="235" t="e">
        <f>SUM(#REF!-W790)</f>
        <v>#REF!</v>
      </c>
      <c r="Y790" s="236">
        <f t="shared" si="184"/>
        <v>50</v>
      </c>
      <c r="Z790" s="235">
        <f t="shared" si="166"/>
        <v>0</v>
      </c>
      <c r="AA790" s="236">
        <f t="shared" si="184"/>
        <v>50</v>
      </c>
      <c r="AB790" s="236">
        <f t="shared" si="184"/>
        <v>0</v>
      </c>
      <c r="AC790" s="200">
        <f t="shared" si="184"/>
        <v>50.6</v>
      </c>
      <c r="AD790" s="351">
        <f t="shared" si="184"/>
        <v>50.6</v>
      </c>
      <c r="AE790" s="349">
        <f t="shared" si="185"/>
        <v>100</v>
      </c>
    </row>
    <row r="791" spans="1:31" ht="63.75" customHeight="1">
      <c r="A791" s="32" t="s">
        <v>723</v>
      </c>
      <c r="B791" s="258"/>
      <c r="C791" s="258" t="s">
        <v>454</v>
      </c>
      <c r="D791" s="72"/>
      <c r="E791" s="74"/>
      <c r="F791" s="74"/>
      <c r="G791" s="200">
        <f t="shared" si="184"/>
        <v>50</v>
      </c>
      <c r="H791" s="36">
        <f t="shared" si="164"/>
        <v>0</v>
      </c>
      <c r="I791" s="200">
        <f t="shared" si="184"/>
        <v>50</v>
      </c>
      <c r="J791" s="36">
        <f t="shared" si="168"/>
        <v>0</v>
      </c>
      <c r="K791" s="200">
        <f t="shared" si="184"/>
        <v>50</v>
      </c>
      <c r="L791" s="36">
        <f t="shared" si="183"/>
        <v>0</v>
      </c>
      <c r="M791" s="236">
        <f t="shared" si="184"/>
        <v>50</v>
      </c>
      <c r="N791" s="235">
        <f t="shared" si="181"/>
        <v>0</v>
      </c>
      <c r="O791" s="236">
        <f t="shared" si="184"/>
        <v>50</v>
      </c>
      <c r="P791" s="236">
        <f t="shared" si="184"/>
        <v>0</v>
      </c>
      <c r="Q791" s="236">
        <f t="shared" si="184"/>
        <v>50</v>
      </c>
      <c r="R791" s="235" t="e">
        <f>SUM(#REF!-Q791)</f>
        <v>#REF!</v>
      </c>
      <c r="S791" s="236">
        <f t="shared" si="184"/>
        <v>50</v>
      </c>
      <c r="T791" s="235">
        <f t="shared" si="176"/>
        <v>0</v>
      </c>
      <c r="U791" s="236">
        <f t="shared" si="184"/>
        <v>50</v>
      </c>
      <c r="V791" s="235">
        <f t="shared" si="175"/>
        <v>0</v>
      </c>
      <c r="W791" s="236">
        <f t="shared" si="184"/>
        <v>50</v>
      </c>
      <c r="X791" s="235" t="e">
        <f>SUM(#REF!-W791)</f>
        <v>#REF!</v>
      </c>
      <c r="Y791" s="236">
        <f t="shared" si="184"/>
        <v>50</v>
      </c>
      <c r="Z791" s="235">
        <f t="shared" si="166"/>
        <v>0</v>
      </c>
      <c r="AA791" s="236">
        <f t="shared" si="184"/>
        <v>50</v>
      </c>
      <c r="AB791" s="236">
        <f t="shared" si="184"/>
        <v>0</v>
      </c>
      <c r="AC791" s="200">
        <f t="shared" si="184"/>
        <v>50.6</v>
      </c>
      <c r="AD791" s="351">
        <f t="shared" si="184"/>
        <v>50.6</v>
      </c>
      <c r="AE791" s="349">
        <f t="shared" si="185"/>
        <v>100</v>
      </c>
    </row>
    <row r="792" spans="1:31" ht="25.5">
      <c r="A792" s="49" t="s">
        <v>796</v>
      </c>
      <c r="B792" s="258"/>
      <c r="C792" s="258" t="s">
        <v>454</v>
      </c>
      <c r="D792" s="72" t="s">
        <v>455</v>
      </c>
      <c r="E792" s="74"/>
      <c r="F792" s="74"/>
      <c r="G792" s="200">
        <f t="shared" si="184"/>
        <v>50</v>
      </c>
      <c r="H792" s="36">
        <f t="shared" si="164"/>
        <v>0</v>
      </c>
      <c r="I792" s="200">
        <f t="shared" si="184"/>
        <v>50</v>
      </c>
      <c r="J792" s="36">
        <f t="shared" si="168"/>
        <v>0</v>
      </c>
      <c r="K792" s="200">
        <f t="shared" si="184"/>
        <v>50</v>
      </c>
      <c r="L792" s="36">
        <f t="shared" si="183"/>
        <v>0</v>
      </c>
      <c r="M792" s="236">
        <f t="shared" si="184"/>
        <v>50</v>
      </c>
      <c r="N792" s="235">
        <f t="shared" si="181"/>
        <v>0</v>
      </c>
      <c r="O792" s="236">
        <f t="shared" si="184"/>
        <v>50</v>
      </c>
      <c r="P792" s="236">
        <f t="shared" si="184"/>
        <v>0</v>
      </c>
      <c r="Q792" s="236">
        <f t="shared" si="184"/>
        <v>50</v>
      </c>
      <c r="R792" s="235" t="e">
        <f>SUM(#REF!-Q792)</f>
        <v>#REF!</v>
      </c>
      <c r="S792" s="236">
        <f t="shared" si="184"/>
        <v>50</v>
      </c>
      <c r="T792" s="235">
        <f t="shared" si="176"/>
        <v>0</v>
      </c>
      <c r="U792" s="236">
        <f t="shared" si="184"/>
        <v>50</v>
      </c>
      <c r="V792" s="235">
        <f t="shared" si="175"/>
        <v>0</v>
      </c>
      <c r="W792" s="236">
        <f t="shared" si="184"/>
        <v>50</v>
      </c>
      <c r="X792" s="235" t="e">
        <f>SUM(#REF!-W792)</f>
        <v>#REF!</v>
      </c>
      <c r="Y792" s="236">
        <f t="shared" si="184"/>
        <v>50</v>
      </c>
      <c r="Z792" s="235">
        <f t="shared" si="166"/>
        <v>0</v>
      </c>
      <c r="AA792" s="236">
        <f t="shared" si="184"/>
        <v>50</v>
      </c>
      <c r="AB792" s="236">
        <f t="shared" si="184"/>
        <v>0</v>
      </c>
      <c r="AC792" s="200">
        <f t="shared" si="184"/>
        <v>50.6</v>
      </c>
      <c r="AD792" s="351">
        <f t="shared" si="184"/>
        <v>50.6</v>
      </c>
      <c r="AE792" s="349">
        <f t="shared" si="185"/>
        <v>100</v>
      </c>
    </row>
    <row r="793" spans="1:31" ht="25.5">
      <c r="A793" s="32" t="s">
        <v>456</v>
      </c>
      <c r="B793" s="258"/>
      <c r="C793" s="258"/>
      <c r="D793" s="72" t="s">
        <v>457</v>
      </c>
      <c r="E793" s="74"/>
      <c r="F793" s="74"/>
      <c r="G793" s="200">
        <f>SUM('прил3 '!I323)</f>
        <v>50</v>
      </c>
      <c r="H793" s="36">
        <f t="shared" si="164"/>
        <v>0</v>
      </c>
      <c r="I793" s="200">
        <f>SUM('прил3 '!K323)</f>
        <v>50</v>
      </c>
      <c r="J793" s="36">
        <f t="shared" si="168"/>
        <v>0</v>
      </c>
      <c r="K793" s="200">
        <f>SUM('прил3 '!M323)</f>
        <v>50</v>
      </c>
      <c r="L793" s="36">
        <f t="shared" si="183"/>
        <v>0</v>
      </c>
      <c r="M793" s="236">
        <f>SUM('прил3 '!O323)</f>
        <v>50</v>
      </c>
      <c r="N793" s="235">
        <f t="shared" si="181"/>
        <v>0</v>
      </c>
      <c r="O793" s="236">
        <f>SUM('прил3 '!Q323)</f>
        <v>50</v>
      </c>
      <c r="P793" s="236">
        <f>SUM('прил3 '!R323)</f>
        <v>0</v>
      </c>
      <c r="Q793" s="236">
        <f>SUM('прил3 '!S323)</f>
        <v>50</v>
      </c>
      <c r="R793" s="235" t="e">
        <f>SUM(#REF!-Q793)</f>
        <v>#REF!</v>
      </c>
      <c r="S793" s="236">
        <f>SUM('прил3 '!U323)</f>
        <v>50</v>
      </c>
      <c r="T793" s="235">
        <f t="shared" si="176"/>
        <v>0</v>
      </c>
      <c r="U793" s="236">
        <f>SUM('прил3 '!W323)</f>
        <v>50</v>
      </c>
      <c r="V793" s="235">
        <f t="shared" si="175"/>
        <v>0</v>
      </c>
      <c r="W793" s="236">
        <f>SUM('прил3 '!Y323)</f>
        <v>50</v>
      </c>
      <c r="X793" s="235" t="e">
        <f>SUM(#REF!-W793)</f>
        <v>#REF!</v>
      </c>
      <c r="Y793" s="236">
        <f>SUM('прил3 '!AA323)</f>
        <v>50</v>
      </c>
      <c r="Z793" s="235">
        <f t="shared" si="166"/>
        <v>0</v>
      </c>
      <c r="AA793" s="236">
        <f>SUM('прил3 '!AC323)</f>
        <v>50</v>
      </c>
      <c r="AB793" s="236">
        <f>SUM('прил3 '!AD323)</f>
        <v>0</v>
      </c>
      <c r="AC793" s="200">
        <f>SUM('прил3 '!AE323)</f>
        <v>50.6</v>
      </c>
      <c r="AD793" s="351">
        <f>SUM('прил3 '!AF323)</f>
        <v>50.6</v>
      </c>
      <c r="AE793" s="349">
        <f t="shared" si="185"/>
        <v>100</v>
      </c>
    </row>
    <row r="794" spans="1:31" s="23" customFormat="1">
      <c r="A794" s="42" t="s">
        <v>557</v>
      </c>
      <c r="B794" s="70" t="s">
        <v>558</v>
      </c>
      <c r="C794" s="70"/>
      <c r="D794" s="70"/>
      <c r="E794" s="71" t="e">
        <f>E802</f>
        <v>#REF!</v>
      </c>
      <c r="F794" s="71" t="e">
        <f>F802</f>
        <v>#REF!</v>
      </c>
      <c r="G794" s="201">
        <f>G802+G795</f>
        <v>403.2</v>
      </c>
      <c r="H794" s="36">
        <f t="shared" ref="H794:H829" si="186">I794-G794</f>
        <v>0</v>
      </c>
      <c r="I794" s="201">
        <f>I802+I795</f>
        <v>403.2</v>
      </c>
      <c r="J794" s="36">
        <f t="shared" si="168"/>
        <v>0</v>
      </c>
      <c r="K794" s="201">
        <f>K802+K795</f>
        <v>403.2</v>
      </c>
      <c r="L794" s="36">
        <f t="shared" si="183"/>
        <v>0</v>
      </c>
      <c r="M794" s="235">
        <f>M802+M795</f>
        <v>403.2</v>
      </c>
      <c r="N794" s="235">
        <f t="shared" si="181"/>
        <v>0</v>
      </c>
      <c r="O794" s="235">
        <f>O802+O795</f>
        <v>403.2</v>
      </c>
      <c r="P794" s="235">
        <f>P802+P795</f>
        <v>0</v>
      </c>
      <c r="Q794" s="235">
        <f>Q802+Q795</f>
        <v>403.2</v>
      </c>
      <c r="R794" s="235" t="e">
        <f>SUM(#REF!-Q794)</f>
        <v>#REF!</v>
      </c>
      <c r="S794" s="235">
        <f>S802+S795</f>
        <v>403.2</v>
      </c>
      <c r="T794" s="235">
        <f t="shared" si="176"/>
        <v>0</v>
      </c>
      <c r="U794" s="235">
        <f>U802+U795</f>
        <v>403.2</v>
      </c>
      <c r="V794" s="235">
        <f t="shared" si="175"/>
        <v>0</v>
      </c>
      <c r="W794" s="235">
        <f>W802+W795</f>
        <v>403.2</v>
      </c>
      <c r="X794" s="235" t="e">
        <f>SUM(#REF!-W794)</f>
        <v>#REF!</v>
      </c>
      <c r="Y794" s="235">
        <f>Y802+Y795</f>
        <v>424</v>
      </c>
      <c r="Z794" s="235">
        <f t="shared" si="166"/>
        <v>0</v>
      </c>
      <c r="AA794" s="235">
        <f>AA802+AA795</f>
        <v>424</v>
      </c>
      <c r="AB794" s="235">
        <f>AB802+AB795</f>
        <v>0</v>
      </c>
      <c r="AC794" s="201">
        <f>AC802+AC795</f>
        <v>333</v>
      </c>
      <c r="AD794" s="349">
        <f>AD802+AD795</f>
        <v>306.50000000000006</v>
      </c>
      <c r="AE794" s="349">
        <f t="shared" si="185"/>
        <v>92.042042042042056</v>
      </c>
    </row>
    <row r="795" spans="1:31" s="23" customFormat="1" ht="1.5" hidden="1" customHeight="1">
      <c r="A795" s="32" t="s">
        <v>460</v>
      </c>
      <c r="B795" s="70" t="s">
        <v>106</v>
      </c>
      <c r="C795" s="70"/>
      <c r="D795" s="70"/>
      <c r="E795" s="71"/>
      <c r="F795" s="71"/>
      <c r="G795" s="36">
        <f t="shared" ref="G795:AD796" si="187">G796</f>
        <v>0</v>
      </c>
      <c r="H795" s="36">
        <f t="shared" si="186"/>
        <v>0</v>
      </c>
      <c r="I795" s="36">
        <f t="shared" si="187"/>
        <v>0</v>
      </c>
      <c r="J795" s="36">
        <f t="shared" si="168"/>
        <v>0</v>
      </c>
      <c r="K795" s="36">
        <f t="shared" si="187"/>
        <v>0</v>
      </c>
      <c r="L795" s="36">
        <f t="shared" si="183"/>
        <v>0</v>
      </c>
      <c r="M795" s="235">
        <f t="shared" si="187"/>
        <v>0</v>
      </c>
      <c r="N795" s="235">
        <f t="shared" si="181"/>
        <v>0</v>
      </c>
      <c r="O795" s="235">
        <f t="shared" si="187"/>
        <v>0</v>
      </c>
      <c r="P795" s="235">
        <f t="shared" si="187"/>
        <v>0</v>
      </c>
      <c r="Q795" s="235">
        <f t="shared" si="187"/>
        <v>0</v>
      </c>
      <c r="R795" s="235" t="e">
        <f>SUM(#REF!-Q795)</f>
        <v>#REF!</v>
      </c>
      <c r="S795" s="235">
        <f t="shared" si="187"/>
        <v>0</v>
      </c>
      <c r="T795" s="235">
        <f t="shared" si="176"/>
        <v>0</v>
      </c>
      <c r="U795" s="235">
        <f t="shared" si="187"/>
        <v>0</v>
      </c>
      <c r="V795" s="235">
        <f t="shared" si="175"/>
        <v>0</v>
      </c>
      <c r="W795" s="235">
        <f t="shared" si="187"/>
        <v>0</v>
      </c>
      <c r="X795" s="235" t="e">
        <f>SUM(#REF!-W795)</f>
        <v>#REF!</v>
      </c>
      <c r="Y795" s="235">
        <f t="shared" si="187"/>
        <v>0</v>
      </c>
      <c r="Z795" s="235">
        <f t="shared" ref="Z795:Z829" si="188">SUM(AA795-Y795)</f>
        <v>0</v>
      </c>
      <c r="AA795" s="235">
        <f t="shared" si="187"/>
        <v>0</v>
      </c>
      <c r="AB795" s="235">
        <f t="shared" si="187"/>
        <v>0</v>
      </c>
      <c r="AC795" s="201">
        <f t="shared" si="187"/>
        <v>0</v>
      </c>
      <c r="AD795" s="349">
        <f t="shared" si="187"/>
        <v>0</v>
      </c>
      <c r="AE795" s="349"/>
    </row>
    <row r="796" spans="1:31" s="23" customFormat="1" ht="25.5" hidden="1">
      <c r="A796" s="43" t="s">
        <v>797</v>
      </c>
      <c r="B796" s="70"/>
      <c r="C796" s="246" t="s">
        <v>461</v>
      </c>
      <c r="D796" s="72"/>
      <c r="E796" s="74"/>
      <c r="F796" s="74"/>
      <c r="G796" s="37">
        <f t="shared" si="187"/>
        <v>0</v>
      </c>
      <c r="H796" s="36">
        <f t="shared" si="186"/>
        <v>0</v>
      </c>
      <c r="I796" s="37">
        <f t="shared" si="187"/>
        <v>0</v>
      </c>
      <c r="J796" s="36">
        <f t="shared" si="168"/>
        <v>0</v>
      </c>
      <c r="K796" s="37">
        <f t="shared" si="187"/>
        <v>0</v>
      </c>
      <c r="L796" s="36">
        <f t="shared" si="183"/>
        <v>0</v>
      </c>
      <c r="M796" s="236">
        <f t="shared" si="187"/>
        <v>0</v>
      </c>
      <c r="N796" s="235">
        <f t="shared" si="181"/>
        <v>0</v>
      </c>
      <c r="O796" s="236">
        <f t="shared" si="187"/>
        <v>0</v>
      </c>
      <c r="P796" s="236">
        <f t="shared" si="187"/>
        <v>0</v>
      </c>
      <c r="Q796" s="236">
        <f t="shared" si="187"/>
        <v>0</v>
      </c>
      <c r="R796" s="235" t="e">
        <f>SUM(#REF!-Q796)</f>
        <v>#REF!</v>
      </c>
      <c r="S796" s="236">
        <f t="shared" si="187"/>
        <v>0</v>
      </c>
      <c r="T796" s="235">
        <f t="shared" si="176"/>
        <v>0</v>
      </c>
      <c r="U796" s="236">
        <f t="shared" si="187"/>
        <v>0</v>
      </c>
      <c r="V796" s="235">
        <f t="shared" si="175"/>
        <v>0</v>
      </c>
      <c r="W796" s="236">
        <f t="shared" si="187"/>
        <v>0</v>
      </c>
      <c r="X796" s="235" t="e">
        <f>SUM(#REF!-W796)</f>
        <v>#REF!</v>
      </c>
      <c r="Y796" s="236">
        <f t="shared" si="187"/>
        <v>0</v>
      </c>
      <c r="Z796" s="235">
        <f t="shared" si="188"/>
        <v>0</v>
      </c>
      <c r="AA796" s="236">
        <f t="shared" si="187"/>
        <v>0</v>
      </c>
      <c r="AB796" s="236">
        <f t="shared" si="187"/>
        <v>0</v>
      </c>
      <c r="AC796" s="200">
        <f t="shared" si="187"/>
        <v>0</v>
      </c>
      <c r="AD796" s="351">
        <f t="shared" si="187"/>
        <v>0</v>
      </c>
      <c r="AE796" s="349"/>
    </row>
    <row r="797" spans="1:31" s="23" customFormat="1" ht="38.25" hidden="1">
      <c r="A797" s="43" t="s">
        <v>798</v>
      </c>
      <c r="B797" s="70"/>
      <c r="C797" s="246" t="s">
        <v>109</v>
      </c>
      <c r="D797" s="72"/>
      <c r="E797" s="74"/>
      <c r="F797" s="74"/>
      <c r="G797" s="37">
        <f>G800+G798</f>
        <v>0</v>
      </c>
      <c r="H797" s="36">
        <f t="shared" si="186"/>
        <v>0</v>
      </c>
      <c r="I797" s="37">
        <f>I800+I798</f>
        <v>0</v>
      </c>
      <c r="J797" s="36">
        <f t="shared" si="168"/>
        <v>0</v>
      </c>
      <c r="K797" s="37">
        <f>K800+K798</f>
        <v>0</v>
      </c>
      <c r="L797" s="36">
        <f t="shared" si="183"/>
        <v>0</v>
      </c>
      <c r="M797" s="236">
        <f>M800+M798</f>
        <v>0</v>
      </c>
      <c r="N797" s="235">
        <f t="shared" si="181"/>
        <v>0</v>
      </c>
      <c r="O797" s="236">
        <f>O800+O798</f>
        <v>0</v>
      </c>
      <c r="P797" s="236">
        <f>P800+P798</f>
        <v>0</v>
      </c>
      <c r="Q797" s="236">
        <f>Q800+Q798</f>
        <v>0</v>
      </c>
      <c r="R797" s="235" t="e">
        <f>SUM(#REF!-Q797)</f>
        <v>#REF!</v>
      </c>
      <c r="S797" s="236">
        <f>S800+S798</f>
        <v>0</v>
      </c>
      <c r="T797" s="235">
        <f t="shared" si="176"/>
        <v>0</v>
      </c>
      <c r="U797" s="236">
        <f>U800+U798</f>
        <v>0</v>
      </c>
      <c r="V797" s="235">
        <f t="shared" si="175"/>
        <v>0</v>
      </c>
      <c r="W797" s="236">
        <f>W800+W798</f>
        <v>0</v>
      </c>
      <c r="X797" s="235" t="e">
        <f>SUM(#REF!-W797)</f>
        <v>#REF!</v>
      </c>
      <c r="Y797" s="236">
        <f>Y800+Y798</f>
        <v>0</v>
      </c>
      <c r="Z797" s="235">
        <f t="shared" si="188"/>
        <v>0</v>
      </c>
      <c r="AA797" s="236">
        <f>AA800+AA798</f>
        <v>0</v>
      </c>
      <c r="AB797" s="236">
        <f>AB800+AB798</f>
        <v>0</v>
      </c>
      <c r="AC797" s="200">
        <f>AC800+AC798</f>
        <v>0</v>
      </c>
      <c r="AD797" s="351">
        <f>AD800+AD798</f>
        <v>0</v>
      </c>
      <c r="AE797" s="349"/>
    </row>
    <row r="798" spans="1:31" s="23" customFormat="1" ht="51" hidden="1">
      <c r="A798" s="43" t="s">
        <v>352</v>
      </c>
      <c r="B798" s="70"/>
      <c r="C798" s="246"/>
      <c r="D798" s="72" t="s">
        <v>335</v>
      </c>
      <c r="E798" s="74"/>
      <c r="F798" s="74"/>
      <c r="G798" s="37">
        <f>G799</f>
        <v>0</v>
      </c>
      <c r="H798" s="36">
        <f t="shared" si="186"/>
        <v>0</v>
      </c>
      <c r="I798" s="37">
        <f>I799</f>
        <v>0</v>
      </c>
      <c r="J798" s="36">
        <f t="shared" si="168"/>
        <v>0</v>
      </c>
      <c r="K798" s="37">
        <f>K799</f>
        <v>0</v>
      </c>
      <c r="L798" s="36">
        <f t="shared" si="183"/>
        <v>0</v>
      </c>
      <c r="M798" s="236">
        <f>M799</f>
        <v>0</v>
      </c>
      <c r="N798" s="235">
        <f t="shared" si="181"/>
        <v>0</v>
      </c>
      <c r="O798" s="236">
        <f>O799</f>
        <v>0</v>
      </c>
      <c r="P798" s="236">
        <f>P799</f>
        <v>0</v>
      </c>
      <c r="Q798" s="236">
        <f>Q799</f>
        <v>0</v>
      </c>
      <c r="R798" s="235" t="e">
        <f>SUM(#REF!-Q798)</f>
        <v>#REF!</v>
      </c>
      <c r="S798" s="236">
        <f>S799</f>
        <v>0</v>
      </c>
      <c r="T798" s="235">
        <f t="shared" si="176"/>
        <v>0</v>
      </c>
      <c r="U798" s="236">
        <f>U799</f>
        <v>0</v>
      </c>
      <c r="V798" s="235">
        <f t="shared" si="175"/>
        <v>0</v>
      </c>
      <c r="W798" s="236">
        <f>W799</f>
        <v>0</v>
      </c>
      <c r="X798" s="235" t="e">
        <f>SUM(#REF!-W798)</f>
        <v>#REF!</v>
      </c>
      <c r="Y798" s="236">
        <f>Y799</f>
        <v>0</v>
      </c>
      <c r="Z798" s="235">
        <f t="shared" si="188"/>
        <v>0</v>
      </c>
      <c r="AA798" s="236">
        <f>AA799</f>
        <v>0</v>
      </c>
      <c r="AB798" s="236">
        <f>AB799</f>
        <v>0</v>
      </c>
      <c r="AC798" s="200">
        <f>AC799</f>
        <v>0</v>
      </c>
      <c r="AD798" s="351">
        <f>AD799</f>
        <v>0</v>
      </c>
      <c r="AE798" s="349"/>
    </row>
    <row r="799" spans="1:31" s="23" customFormat="1" hidden="1">
      <c r="A799" s="46" t="s">
        <v>16</v>
      </c>
      <c r="B799" s="70"/>
      <c r="C799" s="246"/>
      <c r="D799" s="72" t="s">
        <v>17</v>
      </c>
      <c r="E799" s="74"/>
      <c r="F799" s="74"/>
      <c r="G799" s="37"/>
      <c r="H799" s="36">
        <f t="shared" si="186"/>
        <v>0</v>
      </c>
      <c r="I799" s="37"/>
      <c r="J799" s="36">
        <f t="shared" si="168"/>
        <v>0</v>
      </c>
      <c r="K799" s="37"/>
      <c r="L799" s="36">
        <f t="shared" si="183"/>
        <v>0</v>
      </c>
      <c r="M799" s="236"/>
      <c r="N799" s="235">
        <f t="shared" si="181"/>
        <v>0</v>
      </c>
      <c r="O799" s="236"/>
      <c r="P799" s="236"/>
      <c r="Q799" s="236"/>
      <c r="R799" s="235" t="e">
        <f>SUM(#REF!-Q799)</f>
        <v>#REF!</v>
      </c>
      <c r="S799" s="236"/>
      <c r="T799" s="235">
        <f t="shared" si="176"/>
        <v>0</v>
      </c>
      <c r="U799" s="236"/>
      <c r="V799" s="235">
        <f t="shared" si="175"/>
        <v>0</v>
      </c>
      <c r="W799" s="236"/>
      <c r="X799" s="235" t="e">
        <f>SUM(#REF!-W799)</f>
        <v>#REF!</v>
      </c>
      <c r="Y799" s="236"/>
      <c r="Z799" s="235">
        <f t="shared" si="188"/>
        <v>0</v>
      </c>
      <c r="AA799" s="236"/>
      <c r="AB799" s="236"/>
      <c r="AC799" s="200"/>
      <c r="AD799" s="351"/>
      <c r="AE799" s="349"/>
    </row>
    <row r="800" spans="1:31" s="23" customFormat="1" ht="25.5" hidden="1">
      <c r="A800" s="49" t="s">
        <v>339</v>
      </c>
      <c r="B800" s="70"/>
      <c r="C800" s="246"/>
      <c r="D800" s="72" t="s">
        <v>340</v>
      </c>
      <c r="E800" s="74"/>
      <c r="F800" s="74"/>
      <c r="G800" s="37">
        <f>G801</f>
        <v>0</v>
      </c>
      <c r="H800" s="36">
        <f t="shared" si="186"/>
        <v>0</v>
      </c>
      <c r="I800" s="37">
        <f>I801</f>
        <v>0</v>
      </c>
      <c r="J800" s="36">
        <f t="shared" si="168"/>
        <v>0</v>
      </c>
      <c r="K800" s="37">
        <f>K801</f>
        <v>0</v>
      </c>
      <c r="L800" s="36">
        <f t="shared" si="183"/>
        <v>0</v>
      </c>
      <c r="M800" s="236">
        <f>M801</f>
        <v>0</v>
      </c>
      <c r="N800" s="235">
        <f t="shared" si="181"/>
        <v>0</v>
      </c>
      <c r="O800" s="236">
        <f>O801</f>
        <v>0</v>
      </c>
      <c r="P800" s="236">
        <f>P801</f>
        <v>0</v>
      </c>
      <c r="Q800" s="236">
        <f>Q801</f>
        <v>0</v>
      </c>
      <c r="R800" s="235" t="e">
        <f>SUM(#REF!-Q800)</f>
        <v>#REF!</v>
      </c>
      <c r="S800" s="236">
        <f>S801</f>
        <v>0</v>
      </c>
      <c r="T800" s="235">
        <f t="shared" si="176"/>
        <v>0</v>
      </c>
      <c r="U800" s="236">
        <f>U801</f>
        <v>0</v>
      </c>
      <c r="V800" s="235">
        <f t="shared" si="175"/>
        <v>0</v>
      </c>
      <c r="W800" s="236">
        <f>W801</f>
        <v>0</v>
      </c>
      <c r="X800" s="235" t="e">
        <f>SUM(#REF!-W800)</f>
        <v>#REF!</v>
      </c>
      <c r="Y800" s="236">
        <f>Y801</f>
        <v>0</v>
      </c>
      <c r="Z800" s="235">
        <f t="shared" si="188"/>
        <v>0</v>
      </c>
      <c r="AA800" s="236">
        <f>AA801</f>
        <v>0</v>
      </c>
      <c r="AB800" s="236">
        <f>AB801</f>
        <v>0</v>
      </c>
      <c r="AC800" s="200">
        <f>AC801</f>
        <v>0</v>
      </c>
      <c r="AD800" s="351">
        <f>AD801</f>
        <v>0</v>
      </c>
      <c r="AE800" s="349"/>
    </row>
    <row r="801" spans="1:31" s="23" customFormat="1" ht="25.5" hidden="1">
      <c r="A801" s="32" t="s">
        <v>341</v>
      </c>
      <c r="B801" s="70"/>
      <c r="C801" s="246"/>
      <c r="D801" s="72" t="s">
        <v>342</v>
      </c>
      <c r="E801" s="74"/>
      <c r="F801" s="74"/>
      <c r="G801" s="37"/>
      <c r="H801" s="36">
        <f t="shared" si="186"/>
        <v>0</v>
      </c>
      <c r="I801" s="37"/>
      <c r="J801" s="36">
        <f t="shared" si="168"/>
        <v>0</v>
      </c>
      <c r="K801" s="37"/>
      <c r="L801" s="36">
        <f t="shared" si="183"/>
        <v>0</v>
      </c>
      <c r="M801" s="236"/>
      <c r="N801" s="235">
        <f t="shared" si="181"/>
        <v>0</v>
      </c>
      <c r="O801" s="236"/>
      <c r="P801" s="236"/>
      <c r="Q801" s="236"/>
      <c r="R801" s="235" t="e">
        <f>SUM(#REF!-Q801)</f>
        <v>#REF!</v>
      </c>
      <c r="S801" s="236"/>
      <c r="T801" s="235">
        <f t="shared" si="176"/>
        <v>0</v>
      </c>
      <c r="U801" s="236"/>
      <c r="V801" s="235">
        <f t="shared" si="175"/>
        <v>0</v>
      </c>
      <c r="W801" s="236"/>
      <c r="X801" s="235" t="e">
        <f>SUM(#REF!-W801)</f>
        <v>#REF!</v>
      </c>
      <c r="Y801" s="236"/>
      <c r="Z801" s="235">
        <f t="shared" si="188"/>
        <v>0</v>
      </c>
      <c r="AA801" s="236"/>
      <c r="AB801" s="236"/>
      <c r="AC801" s="200"/>
      <c r="AD801" s="351"/>
      <c r="AE801" s="349"/>
    </row>
    <row r="802" spans="1:31">
      <c r="A802" s="32" t="s">
        <v>559</v>
      </c>
      <c r="B802" s="258" t="s">
        <v>560</v>
      </c>
      <c r="C802" s="258"/>
      <c r="D802" s="258"/>
      <c r="E802" s="257" t="e">
        <f>#REF!+#REF!</f>
        <v>#REF!</v>
      </c>
      <c r="F802" s="257" t="e">
        <f>#REF!+#REF!</f>
        <v>#REF!</v>
      </c>
      <c r="G802" s="200">
        <f>G803</f>
        <v>403.2</v>
      </c>
      <c r="H802" s="36">
        <f t="shared" si="186"/>
        <v>0</v>
      </c>
      <c r="I802" s="200">
        <f>I803</f>
        <v>403.2</v>
      </c>
      <c r="J802" s="36">
        <f t="shared" si="168"/>
        <v>0</v>
      </c>
      <c r="K802" s="200">
        <f>K803</f>
        <v>403.2</v>
      </c>
      <c r="L802" s="36">
        <f t="shared" si="183"/>
        <v>0</v>
      </c>
      <c r="M802" s="236">
        <f>M803</f>
        <v>403.2</v>
      </c>
      <c r="N802" s="235">
        <f t="shared" si="181"/>
        <v>0</v>
      </c>
      <c r="O802" s="236">
        <f>O803</f>
        <v>403.2</v>
      </c>
      <c r="P802" s="236">
        <f>P803</f>
        <v>0</v>
      </c>
      <c r="Q802" s="236">
        <f>Q803</f>
        <v>403.2</v>
      </c>
      <c r="R802" s="235" t="e">
        <f>SUM(#REF!-Q802)</f>
        <v>#REF!</v>
      </c>
      <c r="S802" s="236">
        <f>S803</f>
        <v>403.2</v>
      </c>
      <c r="T802" s="235">
        <f t="shared" si="176"/>
        <v>0</v>
      </c>
      <c r="U802" s="236">
        <f>U803</f>
        <v>403.2</v>
      </c>
      <c r="V802" s="235">
        <f t="shared" si="175"/>
        <v>0</v>
      </c>
      <c r="W802" s="236">
        <f>W803</f>
        <v>403.2</v>
      </c>
      <c r="X802" s="235" t="e">
        <f>SUM(#REF!-W802)</f>
        <v>#REF!</v>
      </c>
      <c r="Y802" s="236">
        <f>Y803</f>
        <v>424</v>
      </c>
      <c r="Z802" s="235">
        <f t="shared" si="188"/>
        <v>0</v>
      </c>
      <c r="AA802" s="236">
        <f>AA803</f>
        <v>424</v>
      </c>
      <c r="AB802" s="236">
        <f>AB803</f>
        <v>0</v>
      </c>
      <c r="AC802" s="200">
        <f>AC803</f>
        <v>333</v>
      </c>
      <c r="AD802" s="351">
        <f>AD803</f>
        <v>306.50000000000006</v>
      </c>
      <c r="AE802" s="349">
        <f t="shared" si="185"/>
        <v>92.042042042042056</v>
      </c>
    </row>
    <row r="803" spans="1:31" s="26" customFormat="1" ht="30.75" customHeight="1">
      <c r="A803" s="43" t="s">
        <v>647</v>
      </c>
      <c r="B803" s="258"/>
      <c r="C803" s="246" t="s">
        <v>461</v>
      </c>
      <c r="D803" s="72"/>
      <c r="E803" s="257"/>
      <c r="F803" s="257"/>
      <c r="G803" s="200">
        <f>G804+G813</f>
        <v>403.2</v>
      </c>
      <c r="H803" s="36">
        <f t="shared" si="186"/>
        <v>0</v>
      </c>
      <c r="I803" s="200">
        <f>I804+I813</f>
        <v>403.2</v>
      </c>
      <c r="J803" s="36">
        <f t="shared" ref="J803:J829" si="189">SUM(K803-I803)</f>
        <v>0</v>
      </c>
      <c r="K803" s="200">
        <f>K804+K813</f>
        <v>403.2</v>
      </c>
      <c r="L803" s="36">
        <f t="shared" si="183"/>
        <v>0</v>
      </c>
      <c r="M803" s="236">
        <f>M804+M813</f>
        <v>403.2</v>
      </c>
      <c r="N803" s="235">
        <f t="shared" si="181"/>
        <v>0</v>
      </c>
      <c r="O803" s="236">
        <f>O804+O813</f>
        <v>403.2</v>
      </c>
      <c r="P803" s="236">
        <f>P804+P813</f>
        <v>0</v>
      </c>
      <c r="Q803" s="236">
        <f>Q804+Q813</f>
        <v>403.2</v>
      </c>
      <c r="R803" s="235" t="e">
        <f>SUM(#REF!-Q803)</f>
        <v>#REF!</v>
      </c>
      <c r="S803" s="236">
        <f>S804+S813</f>
        <v>403.2</v>
      </c>
      <c r="T803" s="235">
        <f t="shared" si="176"/>
        <v>0</v>
      </c>
      <c r="U803" s="236">
        <f>U804+U813</f>
        <v>403.2</v>
      </c>
      <c r="V803" s="235">
        <f t="shared" si="175"/>
        <v>0</v>
      </c>
      <c r="W803" s="236">
        <f>W804+W813</f>
        <v>403.2</v>
      </c>
      <c r="X803" s="235" t="e">
        <f>SUM(#REF!-W803)</f>
        <v>#REF!</v>
      </c>
      <c r="Y803" s="236">
        <f>Y804+Y813</f>
        <v>424</v>
      </c>
      <c r="Z803" s="235">
        <f t="shared" si="188"/>
        <v>0</v>
      </c>
      <c r="AA803" s="236">
        <f>AA804+AA813</f>
        <v>424</v>
      </c>
      <c r="AB803" s="236">
        <f>AB804+AB813</f>
        <v>0</v>
      </c>
      <c r="AC803" s="200">
        <f>AC804+AC813</f>
        <v>333</v>
      </c>
      <c r="AD803" s="351">
        <f>AD804+AD813</f>
        <v>306.50000000000006</v>
      </c>
      <c r="AE803" s="349">
        <f t="shared" si="185"/>
        <v>92.042042042042056</v>
      </c>
    </row>
    <row r="804" spans="1:31" s="26" customFormat="1" ht="38.25">
      <c r="A804" s="43" t="s">
        <v>799</v>
      </c>
      <c r="B804" s="258"/>
      <c r="C804" s="246" t="s">
        <v>109</v>
      </c>
      <c r="D804" s="72"/>
      <c r="E804" s="257"/>
      <c r="F804" s="257"/>
      <c r="G804" s="200">
        <f>G805+G807+G811</f>
        <v>401.7</v>
      </c>
      <c r="H804" s="36">
        <f t="shared" si="186"/>
        <v>0</v>
      </c>
      <c r="I804" s="200">
        <f>I805+I807+I811</f>
        <v>401.7</v>
      </c>
      <c r="J804" s="36">
        <f t="shared" si="189"/>
        <v>0</v>
      </c>
      <c r="K804" s="200">
        <f>K805+K807+K811</f>
        <v>401.7</v>
      </c>
      <c r="L804" s="36">
        <f t="shared" si="183"/>
        <v>-3</v>
      </c>
      <c r="M804" s="236">
        <f>M805+M807+M811</f>
        <v>398.7</v>
      </c>
      <c r="N804" s="235">
        <f t="shared" si="181"/>
        <v>3</v>
      </c>
      <c r="O804" s="236">
        <f>O805+O807+O811</f>
        <v>401.7</v>
      </c>
      <c r="P804" s="236">
        <f>P805+P807+P811</f>
        <v>0</v>
      </c>
      <c r="Q804" s="236">
        <f>Q805+Q807+Q811</f>
        <v>401.7</v>
      </c>
      <c r="R804" s="235" t="e">
        <f>SUM(#REF!-Q804)</f>
        <v>#REF!</v>
      </c>
      <c r="S804" s="236">
        <f>S805+S807+S811</f>
        <v>403.2</v>
      </c>
      <c r="T804" s="235">
        <f t="shared" si="176"/>
        <v>0</v>
      </c>
      <c r="U804" s="236">
        <f>U805+U807+U811</f>
        <v>403.2</v>
      </c>
      <c r="V804" s="235">
        <f t="shared" si="175"/>
        <v>0</v>
      </c>
      <c r="W804" s="236">
        <f>W805+W807+W811</f>
        <v>403.2</v>
      </c>
      <c r="X804" s="235" t="e">
        <f>SUM(#REF!-W804)</f>
        <v>#REF!</v>
      </c>
      <c r="Y804" s="236">
        <f>Y805+Y807+Y811+Y809</f>
        <v>424</v>
      </c>
      <c r="Z804" s="235">
        <f t="shared" si="188"/>
        <v>0</v>
      </c>
      <c r="AA804" s="236">
        <f>AA805+AA807+AA811+AA809</f>
        <v>424</v>
      </c>
      <c r="AB804" s="236">
        <f>AB805+AB807+AB811+AB809</f>
        <v>0</v>
      </c>
      <c r="AC804" s="200">
        <f>AC805+AC807+AC811+AC809</f>
        <v>333</v>
      </c>
      <c r="AD804" s="351">
        <f>AD805+AD807+AD811+AD809</f>
        <v>306.50000000000006</v>
      </c>
      <c r="AE804" s="349">
        <f t="shared" si="185"/>
        <v>92.042042042042056</v>
      </c>
    </row>
    <row r="805" spans="1:31" s="26" customFormat="1" ht="51">
      <c r="A805" s="43" t="s">
        <v>352</v>
      </c>
      <c r="B805" s="258"/>
      <c r="C805" s="72"/>
      <c r="D805" s="72" t="s">
        <v>335</v>
      </c>
      <c r="E805" s="257"/>
      <c r="F805" s="257"/>
      <c r="G805" s="200">
        <f>G806</f>
        <v>30</v>
      </c>
      <c r="H805" s="36">
        <f t="shared" si="186"/>
        <v>0</v>
      </c>
      <c r="I805" s="200">
        <f>I806</f>
        <v>30</v>
      </c>
      <c r="J805" s="36">
        <f t="shared" si="189"/>
        <v>0</v>
      </c>
      <c r="K805" s="200">
        <f>K806</f>
        <v>30</v>
      </c>
      <c r="L805" s="36">
        <f t="shared" si="183"/>
        <v>0</v>
      </c>
      <c r="M805" s="236">
        <f>M806</f>
        <v>30</v>
      </c>
      <c r="N805" s="235">
        <f t="shared" si="181"/>
        <v>25</v>
      </c>
      <c r="O805" s="236">
        <f>O806</f>
        <v>55</v>
      </c>
      <c r="P805" s="236">
        <f>P806</f>
        <v>0</v>
      </c>
      <c r="Q805" s="236">
        <f>Q806</f>
        <v>55</v>
      </c>
      <c r="R805" s="235" t="e">
        <f>SUM(#REF!-Q805)</f>
        <v>#REF!</v>
      </c>
      <c r="S805" s="236">
        <f>S806</f>
        <v>55</v>
      </c>
      <c r="T805" s="235">
        <f t="shared" si="176"/>
        <v>0</v>
      </c>
      <c r="U805" s="236">
        <f>U806</f>
        <v>55</v>
      </c>
      <c r="V805" s="235">
        <f t="shared" si="175"/>
        <v>0</v>
      </c>
      <c r="W805" s="236">
        <f>W806</f>
        <v>55</v>
      </c>
      <c r="X805" s="235" t="e">
        <f>SUM(#REF!-W805)</f>
        <v>#REF!</v>
      </c>
      <c r="Y805" s="236">
        <f>Y806</f>
        <v>55</v>
      </c>
      <c r="Z805" s="235">
        <f t="shared" si="188"/>
        <v>0</v>
      </c>
      <c r="AA805" s="236">
        <f>AA806</f>
        <v>55</v>
      </c>
      <c r="AB805" s="236">
        <f>AB806</f>
        <v>0</v>
      </c>
      <c r="AC805" s="200">
        <f>AC806</f>
        <v>17</v>
      </c>
      <c r="AD805" s="351">
        <f>AD806</f>
        <v>15.6</v>
      </c>
      <c r="AE805" s="349">
        <f t="shared" si="185"/>
        <v>91.764705882352942</v>
      </c>
    </row>
    <row r="806" spans="1:31" s="26" customFormat="1">
      <c r="A806" s="46" t="s">
        <v>16</v>
      </c>
      <c r="B806" s="258"/>
      <c r="C806" s="72"/>
      <c r="D806" s="72" t="s">
        <v>17</v>
      </c>
      <c r="E806" s="257"/>
      <c r="F806" s="257"/>
      <c r="G806" s="200">
        <f>SUM('прил3 '!I815)</f>
        <v>30</v>
      </c>
      <c r="H806" s="36">
        <f t="shared" si="186"/>
        <v>0</v>
      </c>
      <c r="I806" s="200">
        <f>SUM('прил3 '!K815)</f>
        <v>30</v>
      </c>
      <c r="J806" s="36">
        <f t="shared" si="189"/>
        <v>0</v>
      </c>
      <c r="K806" s="200">
        <f>SUM('прил3 '!M815)</f>
        <v>30</v>
      </c>
      <c r="L806" s="36">
        <f t="shared" si="183"/>
        <v>0</v>
      </c>
      <c r="M806" s="236">
        <f>SUM('прил3 '!O815)</f>
        <v>30</v>
      </c>
      <c r="N806" s="235">
        <f t="shared" si="181"/>
        <v>25</v>
      </c>
      <c r="O806" s="236">
        <f>SUM('прил3 '!Q815)</f>
        <v>55</v>
      </c>
      <c r="P806" s="236">
        <f>SUM('прил3 '!R815)</f>
        <v>0</v>
      </c>
      <c r="Q806" s="236">
        <f>SUM('прил3 '!S815)</f>
        <v>55</v>
      </c>
      <c r="R806" s="235" t="e">
        <f>SUM(#REF!-Q806)</f>
        <v>#REF!</v>
      </c>
      <c r="S806" s="236">
        <f>SUM('прил3 '!U815)</f>
        <v>55</v>
      </c>
      <c r="T806" s="235">
        <f t="shared" si="176"/>
        <v>0</v>
      </c>
      <c r="U806" s="236">
        <f>SUM('прил3 '!W815)</f>
        <v>55</v>
      </c>
      <c r="V806" s="235">
        <f t="shared" si="175"/>
        <v>0</v>
      </c>
      <c r="W806" s="236">
        <f>SUM('прил3 '!Y815)</f>
        <v>55</v>
      </c>
      <c r="X806" s="235" t="e">
        <f>SUM(#REF!-W806)</f>
        <v>#REF!</v>
      </c>
      <c r="Y806" s="236">
        <f>SUM('прил3 '!AA815)</f>
        <v>55</v>
      </c>
      <c r="Z806" s="235">
        <f t="shared" si="188"/>
        <v>0</v>
      </c>
      <c r="AA806" s="236">
        <f>SUM('прил3 '!AC815)</f>
        <v>55</v>
      </c>
      <c r="AB806" s="236">
        <f>SUM('прил3 '!AD815)</f>
        <v>0</v>
      </c>
      <c r="AC806" s="200">
        <f>SUM('прил3 '!AE815)</f>
        <v>17</v>
      </c>
      <c r="AD806" s="351">
        <f>SUM('прил3 '!AF815)</f>
        <v>15.6</v>
      </c>
      <c r="AE806" s="349">
        <f t="shared" si="185"/>
        <v>91.764705882352942</v>
      </c>
    </row>
    <row r="807" spans="1:31" s="26" customFormat="1" ht="25.5">
      <c r="A807" s="49" t="s">
        <v>339</v>
      </c>
      <c r="B807" s="258"/>
      <c r="C807" s="72"/>
      <c r="D807" s="72" t="s">
        <v>340</v>
      </c>
      <c r="E807" s="257"/>
      <c r="F807" s="257"/>
      <c r="G807" s="200">
        <f>G808</f>
        <v>368.7</v>
      </c>
      <c r="H807" s="36">
        <f t="shared" si="186"/>
        <v>0</v>
      </c>
      <c r="I807" s="200">
        <f>I808</f>
        <v>368.7</v>
      </c>
      <c r="J807" s="36">
        <f t="shared" si="189"/>
        <v>0</v>
      </c>
      <c r="K807" s="200">
        <f>K808</f>
        <v>368.7</v>
      </c>
      <c r="L807" s="36">
        <f t="shared" si="183"/>
        <v>0</v>
      </c>
      <c r="M807" s="236">
        <f>M808</f>
        <v>368.7</v>
      </c>
      <c r="N807" s="235">
        <f t="shared" si="181"/>
        <v>-25</v>
      </c>
      <c r="O807" s="236">
        <f>O808</f>
        <v>343.7</v>
      </c>
      <c r="P807" s="236">
        <f>P808</f>
        <v>0</v>
      </c>
      <c r="Q807" s="236">
        <f>Q808</f>
        <v>343.7</v>
      </c>
      <c r="R807" s="235" t="e">
        <f>SUM(#REF!-Q807)</f>
        <v>#REF!</v>
      </c>
      <c r="S807" s="236">
        <f>S808</f>
        <v>343.7</v>
      </c>
      <c r="T807" s="235">
        <f t="shared" si="176"/>
        <v>0</v>
      </c>
      <c r="U807" s="236">
        <f>U808</f>
        <v>343.7</v>
      </c>
      <c r="V807" s="235">
        <f t="shared" si="175"/>
        <v>0</v>
      </c>
      <c r="W807" s="236">
        <f>W808</f>
        <v>343.7</v>
      </c>
      <c r="X807" s="235" t="e">
        <f>SUM(#REF!-W807)</f>
        <v>#REF!</v>
      </c>
      <c r="Y807" s="236">
        <f>Y808</f>
        <v>343.7</v>
      </c>
      <c r="Z807" s="235">
        <f t="shared" si="188"/>
        <v>0</v>
      </c>
      <c r="AA807" s="236">
        <f>AA808</f>
        <v>343.7</v>
      </c>
      <c r="AB807" s="236">
        <f>AB808</f>
        <v>0</v>
      </c>
      <c r="AC807" s="200">
        <f>AC808</f>
        <v>290.7</v>
      </c>
      <c r="AD807" s="351">
        <f>AD808</f>
        <v>269.3</v>
      </c>
      <c r="AE807" s="349">
        <f t="shared" si="185"/>
        <v>92.63845889232887</v>
      </c>
    </row>
    <row r="808" spans="1:31" s="26" customFormat="1" ht="25.5">
      <c r="A808" s="32" t="s">
        <v>341</v>
      </c>
      <c r="B808" s="258"/>
      <c r="C808" s="72"/>
      <c r="D808" s="72" t="s">
        <v>342</v>
      </c>
      <c r="E808" s="257"/>
      <c r="F808" s="257"/>
      <c r="G808" s="200">
        <f>SUM('прил3 '!I818)</f>
        <v>368.7</v>
      </c>
      <c r="H808" s="36">
        <f t="shared" si="186"/>
        <v>0</v>
      </c>
      <c r="I808" s="200">
        <f>SUM('прил3 '!K818)</f>
        <v>368.7</v>
      </c>
      <c r="J808" s="36">
        <f t="shared" si="189"/>
        <v>0</v>
      </c>
      <c r="K808" s="200">
        <f>SUM('прил3 '!M818)</f>
        <v>368.7</v>
      </c>
      <c r="L808" s="36">
        <f t="shared" si="183"/>
        <v>0</v>
      </c>
      <c r="M808" s="236">
        <f>SUM('прил3 '!O818)</f>
        <v>368.7</v>
      </c>
      <c r="N808" s="235">
        <f t="shared" si="181"/>
        <v>-25</v>
      </c>
      <c r="O808" s="236">
        <f>SUM('прил3 '!Q818)</f>
        <v>343.7</v>
      </c>
      <c r="P808" s="236">
        <f>SUM('прил3 '!R818)</f>
        <v>0</v>
      </c>
      <c r="Q808" s="236">
        <f>SUM('прил3 '!S818)</f>
        <v>343.7</v>
      </c>
      <c r="R808" s="235" t="e">
        <f>SUM(#REF!-Q808)</f>
        <v>#REF!</v>
      </c>
      <c r="S808" s="236">
        <f>SUM('прил3 '!U818)</f>
        <v>343.7</v>
      </c>
      <c r="T808" s="235">
        <f t="shared" si="176"/>
        <v>0</v>
      </c>
      <c r="U808" s="236">
        <f>SUM('прил3 '!W818)</f>
        <v>343.7</v>
      </c>
      <c r="V808" s="235">
        <f t="shared" si="175"/>
        <v>0</v>
      </c>
      <c r="W808" s="236">
        <f>SUM('прил3 '!Y818)</f>
        <v>343.7</v>
      </c>
      <c r="X808" s="235" t="e">
        <f>SUM(#REF!-W808)</f>
        <v>#REF!</v>
      </c>
      <c r="Y808" s="236">
        <f>SUM('прил3 '!AA818)</f>
        <v>343.7</v>
      </c>
      <c r="Z808" s="235">
        <f t="shared" si="188"/>
        <v>0</v>
      </c>
      <c r="AA808" s="236">
        <f>SUM('прил3 '!AC818)</f>
        <v>343.7</v>
      </c>
      <c r="AB808" s="236">
        <f>SUM('прил3 '!AD818)</f>
        <v>0</v>
      </c>
      <c r="AC808" s="200">
        <f>SUM('прил3 '!AE818)</f>
        <v>290.7</v>
      </c>
      <c r="AD808" s="351">
        <f>SUM('прил3 '!AF818)</f>
        <v>269.3</v>
      </c>
      <c r="AE808" s="349">
        <f t="shared" si="185"/>
        <v>92.63845889232887</v>
      </c>
    </row>
    <row r="809" spans="1:31" s="26" customFormat="1" ht="25.5">
      <c r="A809" s="32" t="s">
        <v>616</v>
      </c>
      <c r="B809" s="258"/>
      <c r="C809" s="72"/>
      <c r="D809" s="72" t="s">
        <v>455</v>
      </c>
      <c r="E809" s="257"/>
      <c r="F809" s="257"/>
      <c r="G809" s="200"/>
      <c r="H809" s="36"/>
      <c r="I809" s="200"/>
      <c r="J809" s="36"/>
      <c r="K809" s="200"/>
      <c r="L809" s="36"/>
      <c r="M809" s="236"/>
      <c r="N809" s="235"/>
      <c r="O809" s="236"/>
      <c r="P809" s="236"/>
      <c r="Q809" s="236"/>
      <c r="R809" s="235"/>
      <c r="S809" s="236"/>
      <c r="T809" s="235"/>
      <c r="U809" s="236"/>
      <c r="V809" s="235"/>
      <c r="W809" s="236"/>
      <c r="X809" s="235"/>
      <c r="Y809" s="236">
        <f>Y810</f>
        <v>20.8</v>
      </c>
      <c r="Z809" s="235">
        <f t="shared" si="188"/>
        <v>0</v>
      </c>
      <c r="AA809" s="236">
        <f>AA810</f>
        <v>20.8</v>
      </c>
      <c r="AB809" s="236">
        <f>AB810</f>
        <v>0</v>
      </c>
      <c r="AC809" s="200">
        <f>AC810</f>
        <v>20.8</v>
      </c>
      <c r="AD809" s="351">
        <f>AD810</f>
        <v>20.8</v>
      </c>
      <c r="AE809" s="349">
        <f t="shared" si="185"/>
        <v>100</v>
      </c>
    </row>
    <row r="810" spans="1:31" s="26" customFormat="1">
      <c r="A810" s="32" t="s">
        <v>617</v>
      </c>
      <c r="B810" s="258"/>
      <c r="C810" s="72"/>
      <c r="D810" s="72" t="s">
        <v>618</v>
      </c>
      <c r="E810" s="257"/>
      <c r="F810" s="257"/>
      <c r="G810" s="200"/>
      <c r="H810" s="36"/>
      <c r="I810" s="200"/>
      <c r="J810" s="36"/>
      <c r="K810" s="200"/>
      <c r="L810" s="36"/>
      <c r="M810" s="236"/>
      <c r="N810" s="235"/>
      <c r="O810" s="236"/>
      <c r="P810" s="236"/>
      <c r="Q810" s="236"/>
      <c r="R810" s="235"/>
      <c r="S810" s="236"/>
      <c r="T810" s="235"/>
      <c r="U810" s="236"/>
      <c r="V810" s="235"/>
      <c r="W810" s="236"/>
      <c r="X810" s="235"/>
      <c r="Y810" s="236">
        <f>'прил3 '!AA647</f>
        <v>20.8</v>
      </c>
      <c r="Z810" s="235">
        <f t="shared" si="188"/>
        <v>0</v>
      </c>
      <c r="AA810" s="236">
        <f>'прил3 '!AC647</f>
        <v>20.8</v>
      </c>
      <c r="AB810" s="236">
        <f>'прил3 '!AD647</f>
        <v>0</v>
      </c>
      <c r="AC810" s="200">
        <f>'прил3 '!AE647</f>
        <v>20.8</v>
      </c>
      <c r="AD810" s="351">
        <f>'прил3 '!AF647</f>
        <v>20.8</v>
      </c>
      <c r="AE810" s="349">
        <f t="shared" si="185"/>
        <v>100</v>
      </c>
    </row>
    <row r="811" spans="1:31" s="26" customFormat="1">
      <c r="A811" s="49" t="s">
        <v>354</v>
      </c>
      <c r="B811" s="258"/>
      <c r="C811" s="72"/>
      <c r="D811" s="72" t="s">
        <v>355</v>
      </c>
      <c r="E811" s="257"/>
      <c r="F811" s="257"/>
      <c r="G811" s="200">
        <f>G812</f>
        <v>3</v>
      </c>
      <c r="H811" s="36">
        <f t="shared" si="186"/>
        <v>0</v>
      </c>
      <c r="I811" s="200">
        <f>I812</f>
        <v>3</v>
      </c>
      <c r="J811" s="36">
        <f t="shared" si="189"/>
        <v>0</v>
      </c>
      <c r="K811" s="200">
        <f>K812</f>
        <v>3</v>
      </c>
      <c r="L811" s="36">
        <f t="shared" si="183"/>
        <v>-3</v>
      </c>
      <c r="M811" s="236">
        <f>M812</f>
        <v>0</v>
      </c>
      <c r="N811" s="235">
        <f t="shared" si="181"/>
        <v>3</v>
      </c>
      <c r="O811" s="236">
        <f>O812</f>
        <v>3</v>
      </c>
      <c r="P811" s="236">
        <f>P812</f>
        <v>0</v>
      </c>
      <c r="Q811" s="236">
        <f>Q812</f>
        <v>3</v>
      </c>
      <c r="R811" s="235" t="e">
        <f>SUM(#REF!-Q811)</f>
        <v>#REF!</v>
      </c>
      <c r="S811" s="236">
        <f>S812</f>
        <v>4.5</v>
      </c>
      <c r="T811" s="235">
        <f t="shared" si="176"/>
        <v>0</v>
      </c>
      <c r="U811" s="236">
        <f>U812</f>
        <v>4.5</v>
      </c>
      <c r="V811" s="235">
        <f t="shared" si="175"/>
        <v>0</v>
      </c>
      <c r="W811" s="236">
        <f>W812</f>
        <v>4.5</v>
      </c>
      <c r="X811" s="235" t="e">
        <f>SUM(#REF!-W811)</f>
        <v>#REF!</v>
      </c>
      <c r="Y811" s="236">
        <f>Y812</f>
        <v>4.5</v>
      </c>
      <c r="Z811" s="235">
        <f t="shared" si="188"/>
        <v>0</v>
      </c>
      <c r="AA811" s="236">
        <f>AA812</f>
        <v>4.5</v>
      </c>
      <c r="AB811" s="236">
        <f>AB812</f>
        <v>0</v>
      </c>
      <c r="AC811" s="200">
        <f>AC812</f>
        <v>4.5</v>
      </c>
      <c r="AD811" s="351">
        <f>AD812</f>
        <v>0.8</v>
      </c>
      <c r="AE811" s="349">
        <f t="shared" si="185"/>
        <v>17.777777777777779</v>
      </c>
    </row>
    <row r="812" spans="1:31" s="26" customFormat="1" ht="12" customHeight="1">
      <c r="A812" s="32" t="s">
        <v>356</v>
      </c>
      <c r="B812" s="258"/>
      <c r="C812" s="72"/>
      <c r="D812" s="72" t="s">
        <v>0</v>
      </c>
      <c r="E812" s="257"/>
      <c r="F812" s="257"/>
      <c r="G812" s="200">
        <f>SUM('прил3 '!I820)</f>
        <v>3</v>
      </c>
      <c r="H812" s="36">
        <f t="shared" si="186"/>
        <v>0</v>
      </c>
      <c r="I812" s="200">
        <f>SUM('прил3 '!K820)</f>
        <v>3</v>
      </c>
      <c r="J812" s="36">
        <f t="shared" si="189"/>
        <v>0</v>
      </c>
      <c r="K812" s="200">
        <f>SUM('прил3 '!M820)</f>
        <v>3</v>
      </c>
      <c r="L812" s="36">
        <f t="shared" si="183"/>
        <v>-3</v>
      </c>
      <c r="M812" s="236">
        <f>SUM('прил3 '!O820)</f>
        <v>0</v>
      </c>
      <c r="N812" s="235">
        <f t="shared" si="181"/>
        <v>3</v>
      </c>
      <c r="O812" s="236">
        <f>SUM('прил3 '!Q820)</f>
        <v>3</v>
      </c>
      <c r="P812" s="236">
        <f>SUM('прил3 '!R820)</f>
        <v>0</v>
      </c>
      <c r="Q812" s="236">
        <f>SUM('прил3 '!S820)</f>
        <v>3</v>
      </c>
      <c r="R812" s="235" t="e">
        <f>SUM(#REF!-Q812)</f>
        <v>#REF!</v>
      </c>
      <c r="S812" s="236">
        <f>SUM('прил3 '!U820)</f>
        <v>4.5</v>
      </c>
      <c r="T812" s="235">
        <f t="shared" si="176"/>
        <v>0</v>
      </c>
      <c r="U812" s="236">
        <f>SUM('прил3 '!W820)</f>
        <v>4.5</v>
      </c>
      <c r="V812" s="235">
        <f t="shared" si="175"/>
        <v>0</v>
      </c>
      <c r="W812" s="236">
        <f>SUM('прил3 '!Y820)</f>
        <v>4.5</v>
      </c>
      <c r="X812" s="235" t="e">
        <f>SUM(#REF!-W812)</f>
        <v>#REF!</v>
      </c>
      <c r="Y812" s="236">
        <f>SUM('прил3 '!AA820)</f>
        <v>4.5</v>
      </c>
      <c r="Z812" s="235">
        <f t="shared" si="188"/>
        <v>0</v>
      </c>
      <c r="AA812" s="236">
        <f>SUM('прил3 '!AC820)</f>
        <v>4.5</v>
      </c>
      <c r="AB812" s="236">
        <f>SUM('прил3 '!AD820)</f>
        <v>0</v>
      </c>
      <c r="AC812" s="200">
        <f>SUM('прил3 '!AE820)</f>
        <v>4.5</v>
      </c>
      <c r="AD812" s="351">
        <f>SUM('прил3 '!AF820)</f>
        <v>0.8</v>
      </c>
      <c r="AE812" s="349">
        <f t="shared" si="185"/>
        <v>17.777777777777779</v>
      </c>
    </row>
    <row r="813" spans="1:31" s="26" customFormat="1" ht="0.75" customHeight="1">
      <c r="A813" s="32" t="s">
        <v>801</v>
      </c>
      <c r="B813" s="258"/>
      <c r="C813" s="72" t="s">
        <v>576</v>
      </c>
      <c r="D813" s="72"/>
      <c r="E813" s="257"/>
      <c r="F813" s="257"/>
      <c r="G813" s="200">
        <f t="shared" ref="G813:AD814" si="190">G814</f>
        <v>1.5</v>
      </c>
      <c r="H813" s="36">
        <f t="shared" si="186"/>
        <v>0</v>
      </c>
      <c r="I813" s="200">
        <f t="shared" si="190"/>
        <v>1.5</v>
      </c>
      <c r="J813" s="36">
        <f t="shared" si="189"/>
        <v>0</v>
      </c>
      <c r="K813" s="200">
        <f t="shared" si="190"/>
        <v>1.5</v>
      </c>
      <c r="L813" s="36">
        <f t="shared" si="183"/>
        <v>3</v>
      </c>
      <c r="M813" s="236">
        <f t="shared" si="190"/>
        <v>4.5</v>
      </c>
      <c r="N813" s="235">
        <f t="shared" si="181"/>
        <v>-3</v>
      </c>
      <c r="O813" s="236">
        <f t="shared" si="190"/>
        <v>1.5</v>
      </c>
      <c r="P813" s="236">
        <f t="shared" si="190"/>
        <v>0</v>
      </c>
      <c r="Q813" s="236">
        <f t="shared" si="190"/>
        <v>1.5</v>
      </c>
      <c r="R813" s="235" t="e">
        <f>SUM(#REF!-Q813)</f>
        <v>#REF!</v>
      </c>
      <c r="S813" s="236">
        <f t="shared" si="190"/>
        <v>0</v>
      </c>
      <c r="T813" s="235">
        <f t="shared" si="176"/>
        <v>0</v>
      </c>
      <c r="U813" s="236">
        <f t="shared" si="190"/>
        <v>0</v>
      </c>
      <c r="V813" s="235">
        <f t="shared" si="175"/>
        <v>0</v>
      </c>
      <c r="W813" s="236">
        <f t="shared" si="190"/>
        <v>0</v>
      </c>
      <c r="X813" s="235" t="e">
        <f>SUM(#REF!-W813)</f>
        <v>#REF!</v>
      </c>
      <c r="Y813" s="236">
        <f t="shared" si="190"/>
        <v>0</v>
      </c>
      <c r="Z813" s="235">
        <f t="shared" si="188"/>
        <v>0</v>
      </c>
      <c r="AA813" s="236">
        <f t="shared" si="190"/>
        <v>0</v>
      </c>
      <c r="AB813" s="236">
        <f t="shared" si="190"/>
        <v>0</v>
      </c>
      <c r="AC813" s="200">
        <f t="shared" si="190"/>
        <v>0</v>
      </c>
      <c r="AD813" s="351">
        <f t="shared" si="190"/>
        <v>0</v>
      </c>
      <c r="AE813" s="349"/>
    </row>
    <row r="814" spans="1:31" s="26" customFormat="1">
      <c r="A814" s="49" t="s">
        <v>354</v>
      </c>
      <c r="B814" s="258"/>
      <c r="C814" s="72"/>
      <c r="D814" s="72" t="s">
        <v>355</v>
      </c>
      <c r="E814" s="257"/>
      <c r="F814" s="257"/>
      <c r="G814" s="200">
        <f t="shared" si="190"/>
        <v>1.5</v>
      </c>
      <c r="H814" s="36">
        <f t="shared" si="186"/>
        <v>0</v>
      </c>
      <c r="I814" s="200">
        <f t="shared" si="190"/>
        <v>1.5</v>
      </c>
      <c r="J814" s="36">
        <f t="shared" si="189"/>
        <v>0</v>
      </c>
      <c r="K814" s="200">
        <f t="shared" si="190"/>
        <v>1.5</v>
      </c>
      <c r="L814" s="36">
        <f t="shared" si="183"/>
        <v>3</v>
      </c>
      <c r="M814" s="236">
        <f t="shared" si="190"/>
        <v>4.5</v>
      </c>
      <c r="N814" s="235">
        <f t="shared" si="181"/>
        <v>-3</v>
      </c>
      <c r="O814" s="236">
        <f t="shared" si="190"/>
        <v>1.5</v>
      </c>
      <c r="P814" s="236">
        <f t="shared" si="190"/>
        <v>0</v>
      </c>
      <c r="Q814" s="236">
        <f t="shared" si="190"/>
        <v>1.5</v>
      </c>
      <c r="R814" s="235" t="e">
        <f>SUM(#REF!-Q814)</f>
        <v>#REF!</v>
      </c>
      <c r="S814" s="236">
        <f t="shared" si="190"/>
        <v>0</v>
      </c>
      <c r="T814" s="235">
        <f t="shared" si="176"/>
        <v>0</v>
      </c>
      <c r="U814" s="236">
        <f t="shared" si="190"/>
        <v>0</v>
      </c>
      <c r="V814" s="235">
        <f t="shared" si="175"/>
        <v>0</v>
      </c>
      <c r="W814" s="236">
        <f t="shared" si="190"/>
        <v>0</v>
      </c>
      <c r="X814" s="235" t="e">
        <f>SUM(#REF!-W814)</f>
        <v>#REF!</v>
      </c>
      <c r="Y814" s="236">
        <f t="shared" si="190"/>
        <v>0</v>
      </c>
      <c r="Z814" s="235">
        <f t="shared" si="188"/>
        <v>0</v>
      </c>
      <c r="AA814" s="236">
        <f t="shared" si="190"/>
        <v>0</v>
      </c>
      <c r="AB814" s="236">
        <f t="shared" si="190"/>
        <v>0</v>
      </c>
      <c r="AC814" s="200">
        <f t="shared" si="190"/>
        <v>0</v>
      </c>
      <c r="AD814" s="351">
        <f t="shared" si="190"/>
        <v>0</v>
      </c>
      <c r="AE814" s="349"/>
    </row>
    <row r="815" spans="1:31" s="26" customFormat="1">
      <c r="A815" s="32" t="s">
        <v>356</v>
      </c>
      <c r="B815" s="258"/>
      <c r="C815" s="72"/>
      <c r="D815" s="72" t="s">
        <v>0</v>
      </c>
      <c r="E815" s="257"/>
      <c r="F815" s="257"/>
      <c r="G815" s="200">
        <f>SUM('прил3 '!I823)</f>
        <v>1.5</v>
      </c>
      <c r="H815" s="36">
        <f t="shared" si="186"/>
        <v>0</v>
      </c>
      <c r="I815" s="200">
        <f>SUM('прил3 '!K823)</f>
        <v>1.5</v>
      </c>
      <c r="J815" s="36">
        <f t="shared" si="189"/>
        <v>0</v>
      </c>
      <c r="K815" s="200">
        <f>SUM('прил3 '!M823)</f>
        <v>1.5</v>
      </c>
      <c r="L815" s="36">
        <f t="shared" si="183"/>
        <v>3</v>
      </c>
      <c r="M815" s="236">
        <f>SUM('прил3 '!O823)</f>
        <v>4.5</v>
      </c>
      <c r="N815" s="235">
        <f t="shared" si="181"/>
        <v>-3</v>
      </c>
      <c r="O815" s="236">
        <f>SUM('прил3 '!Q823)</f>
        <v>1.5</v>
      </c>
      <c r="P815" s="236">
        <f>SUM('прил3 '!R823)</f>
        <v>0</v>
      </c>
      <c r="Q815" s="236">
        <f>SUM('прил3 '!S823)</f>
        <v>1.5</v>
      </c>
      <c r="R815" s="235" t="e">
        <f>SUM(#REF!-Q815)</f>
        <v>#REF!</v>
      </c>
      <c r="S815" s="236">
        <f>SUM('прил3 '!U823)</f>
        <v>0</v>
      </c>
      <c r="T815" s="235">
        <f t="shared" si="176"/>
        <v>0</v>
      </c>
      <c r="U815" s="236">
        <f>SUM('прил3 '!W823)</f>
        <v>0</v>
      </c>
      <c r="V815" s="235">
        <f t="shared" si="175"/>
        <v>0</v>
      </c>
      <c r="W815" s="236">
        <f>SUM('прил3 '!Y823)</f>
        <v>0</v>
      </c>
      <c r="X815" s="235" t="e">
        <f>SUM(#REF!-W815)</f>
        <v>#REF!</v>
      </c>
      <c r="Y815" s="236">
        <f>SUM('прил3 '!AA823)</f>
        <v>0</v>
      </c>
      <c r="Z815" s="235">
        <f t="shared" si="188"/>
        <v>0</v>
      </c>
      <c r="AA815" s="236">
        <f>SUM('прил3 '!AC823)</f>
        <v>0</v>
      </c>
      <c r="AB815" s="236">
        <f>SUM('прил3 '!AD823)</f>
        <v>0</v>
      </c>
      <c r="AC815" s="200">
        <f>SUM('прил3 '!AE823)</f>
        <v>0</v>
      </c>
      <c r="AD815" s="351">
        <f>SUM('прил3 '!AF823)</f>
        <v>0</v>
      </c>
      <c r="AE815" s="349"/>
    </row>
    <row r="816" spans="1:31" s="23" customFormat="1">
      <c r="A816" s="42" t="s">
        <v>735</v>
      </c>
      <c r="B816" s="70" t="s">
        <v>561</v>
      </c>
      <c r="C816" s="70"/>
      <c r="D816" s="70"/>
      <c r="E816" s="71">
        <f>E817</f>
        <v>0</v>
      </c>
      <c r="F816" s="71">
        <f>F817</f>
        <v>0</v>
      </c>
      <c r="G816" s="201">
        <f>G817</f>
        <v>4305.3999999999996</v>
      </c>
      <c r="H816" s="36">
        <f t="shared" si="186"/>
        <v>0</v>
      </c>
      <c r="I816" s="201">
        <f>I817</f>
        <v>4305.3999999999996</v>
      </c>
      <c r="J816" s="36">
        <f t="shared" si="189"/>
        <v>-1699.1</v>
      </c>
      <c r="K816" s="201">
        <f>K817</f>
        <v>2606.2999999999997</v>
      </c>
      <c r="L816" s="36">
        <f t="shared" si="183"/>
        <v>0</v>
      </c>
      <c r="M816" s="235">
        <f>M817</f>
        <v>2606.2999999999997</v>
      </c>
      <c r="N816" s="235">
        <f t="shared" si="181"/>
        <v>0</v>
      </c>
      <c r="O816" s="235">
        <f>O817</f>
        <v>2606.2999999999997</v>
      </c>
      <c r="P816" s="235">
        <f>P817</f>
        <v>0</v>
      </c>
      <c r="Q816" s="235">
        <f>Q817</f>
        <v>2606.2999999999997</v>
      </c>
      <c r="R816" s="235" t="e">
        <f>SUM(#REF!-Q816)</f>
        <v>#REF!</v>
      </c>
      <c r="S816" s="235">
        <f>S817</f>
        <v>2606.2999999999997</v>
      </c>
      <c r="T816" s="235">
        <f t="shared" si="176"/>
        <v>0</v>
      </c>
      <c r="U816" s="235">
        <f>U817</f>
        <v>2606.2999999999997</v>
      </c>
      <c r="V816" s="235">
        <f t="shared" si="175"/>
        <v>0</v>
      </c>
      <c r="W816" s="235">
        <f>W817</f>
        <v>2606.2999999999997</v>
      </c>
      <c r="X816" s="235" t="e">
        <f>SUM(#REF!-W816)</f>
        <v>#REF!</v>
      </c>
      <c r="Y816" s="235">
        <f>Y817</f>
        <v>2606.2999999999997</v>
      </c>
      <c r="Z816" s="235">
        <f t="shared" si="188"/>
        <v>0</v>
      </c>
      <c r="AA816" s="235">
        <f>AA817</f>
        <v>2606.2999999999997</v>
      </c>
      <c r="AB816" s="235">
        <f>AB817</f>
        <v>0</v>
      </c>
      <c r="AC816" s="201">
        <f>AC817</f>
        <v>2606.2999999999997</v>
      </c>
      <c r="AD816" s="349">
        <f>AD817</f>
        <v>2606.2999999999997</v>
      </c>
      <c r="AE816" s="349">
        <f t="shared" si="185"/>
        <v>100</v>
      </c>
    </row>
    <row r="817" spans="1:31" ht="25.5">
      <c r="A817" s="32" t="s">
        <v>736</v>
      </c>
      <c r="B817" s="258" t="s">
        <v>562</v>
      </c>
      <c r="C817" s="258"/>
      <c r="D817" s="258"/>
      <c r="E817" s="257">
        <f>E820</f>
        <v>0</v>
      </c>
      <c r="F817" s="257">
        <f>F820</f>
        <v>0</v>
      </c>
      <c r="G817" s="200">
        <f t="shared" ref="G817:AD821" si="191">G818</f>
        <v>4305.3999999999996</v>
      </c>
      <c r="H817" s="36">
        <f t="shared" si="186"/>
        <v>0</v>
      </c>
      <c r="I817" s="200">
        <f t="shared" si="191"/>
        <v>4305.3999999999996</v>
      </c>
      <c r="J817" s="36">
        <f t="shared" si="189"/>
        <v>-1699.1</v>
      </c>
      <c r="K817" s="200">
        <f t="shared" si="191"/>
        <v>2606.2999999999997</v>
      </c>
      <c r="L817" s="36">
        <f t="shared" si="183"/>
        <v>0</v>
      </c>
      <c r="M817" s="236">
        <f t="shared" si="191"/>
        <v>2606.2999999999997</v>
      </c>
      <c r="N817" s="235">
        <f t="shared" si="181"/>
        <v>0</v>
      </c>
      <c r="O817" s="236">
        <f t="shared" si="191"/>
        <v>2606.2999999999997</v>
      </c>
      <c r="P817" s="236">
        <f t="shared" si="191"/>
        <v>0</v>
      </c>
      <c r="Q817" s="236">
        <f t="shared" si="191"/>
        <v>2606.2999999999997</v>
      </c>
      <c r="R817" s="235" t="e">
        <f>SUM(#REF!-Q817)</f>
        <v>#REF!</v>
      </c>
      <c r="S817" s="236">
        <f t="shared" si="191"/>
        <v>2606.2999999999997</v>
      </c>
      <c r="T817" s="235">
        <f t="shared" si="176"/>
        <v>0</v>
      </c>
      <c r="U817" s="236">
        <f t="shared" si="191"/>
        <v>2606.2999999999997</v>
      </c>
      <c r="V817" s="235">
        <f t="shared" si="175"/>
        <v>0</v>
      </c>
      <c r="W817" s="236">
        <f t="shared" si="191"/>
        <v>2606.2999999999997</v>
      </c>
      <c r="X817" s="235" t="e">
        <f>SUM(#REF!-W817)</f>
        <v>#REF!</v>
      </c>
      <c r="Y817" s="236">
        <f t="shared" si="191"/>
        <v>2606.2999999999997</v>
      </c>
      <c r="Z817" s="235">
        <f t="shared" si="188"/>
        <v>0</v>
      </c>
      <c r="AA817" s="236">
        <f t="shared" si="191"/>
        <v>2606.2999999999997</v>
      </c>
      <c r="AB817" s="236">
        <f t="shared" si="191"/>
        <v>0</v>
      </c>
      <c r="AC817" s="200">
        <f t="shared" si="191"/>
        <v>2606.2999999999997</v>
      </c>
      <c r="AD817" s="351">
        <f t="shared" si="191"/>
        <v>2606.2999999999997</v>
      </c>
      <c r="AE817" s="349">
        <f t="shared" si="185"/>
        <v>100</v>
      </c>
    </row>
    <row r="818" spans="1:31" ht="38.25">
      <c r="A818" s="43" t="s">
        <v>65</v>
      </c>
      <c r="B818" s="258"/>
      <c r="C818" s="72" t="s">
        <v>66</v>
      </c>
      <c r="D818" s="258"/>
      <c r="E818" s="257"/>
      <c r="F818" s="257"/>
      <c r="G818" s="200">
        <f t="shared" si="191"/>
        <v>4305.3999999999996</v>
      </c>
      <c r="H818" s="36">
        <f t="shared" si="186"/>
        <v>0</v>
      </c>
      <c r="I818" s="200">
        <f t="shared" si="191"/>
        <v>4305.3999999999996</v>
      </c>
      <c r="J818" s="36">
        <f t="shared" si="189"/>
        <v>-1699.1</v>
      </c>
      <c r="K818" s="200">
        <f t="shared" si="191"/>
        <v>2606.2999999999997</v>
      </c>
      <c r="L818" s="36">
        <f t="shared" si="183"/>
        <v>0</v>
      </c>
      <c r="M818" s="236">
        <f t="shared" si="191"/>
        <v>2606.2999999999997</v>
      </c>
      <c r="N818" s="235">
        <f t="shared" si="181"/>
        <v>0</v>
      </c>
      <c r="O818" s="236">
        <f t="shared" si="191"/>
        <v>2606.2999999999997</v>
      </c>
      <c r="P818" s="236">
        <f t="shared" si="191"/>
        <v>0</v>
      </c>
      <c r="Q818" s="236">
        <f t="shared" si="191"/>
        <v>2606.2999999999997</v>
      </c>
      <c r="R818" s="235" t="e">
        <f>SUM(#REF!-Q818)</f>
        <v>#REF!</v>
      </c>
      <c r="S818" s="236">
        <f t="shared" si="191"/>
        <v>2606.2999999999997</v>
      </c>
      <c r="T818" s="235">
        <f t="shared" si="176"/>
        <v>0</v>
      </c>
      <c r="U818" s="236">
        <f t="shared" si="191"/>
        <v>2606.2999999999997</v>
      </c>
      <c r="V818" s="235">
        <f t="shared" si="175"/>
        <v>0</v>
      </c>
      <c r="W818" s="236">
        <f t="shared" si="191"/>
        <v>2606.2999999999997</v>
      </c>
      <c r="X818" s="235" t="e">
        <f>SUM(#REF!-W818)</f>
        <v>#REF!</v>
      </c>
      <c r="Y818" s="236">
        <f t="shared" si="191"/>
        <v>2606.2999999999997</v>
      </c>
      <c r="Z818" s="235">
        <f t="shared" si="188"/>
        <v>0</v>
      </c>
      <c r="AA818" s="236">
        <f t="shared" si="191"/>
        <v>2606.2999999999997</v>
      </c>
      <c r="AB818" s="236">
        <f t="shared" si="191"/>
        <v>0</v>
      </c>
      <c r="AC818" s="200">
        <f t="shared" si="191"/>
        <v>2606.2999999999997</v>
      </c>
      <c r="AD818" s="351">
        <f t="shared" si="191"/>
        <v>2606.2999999999997</v>
      </c>
      <c r="AE818" s="349">
        <f t="shared" si="185"/>
        <v>100</v>
      </c>
    </row>
    <row r="819" spans="1:31" ht="25.5">
      <c r="A819" s="43" t="s">
        <v>110</v>
      </c>
      <c r="B819" s="258"/>
      <c r="C819" s="72" t="s">
        <v>111</v>
      </c>
      <c r="D819" s="258"/>
      <c r="E819" s="257"/>
      <c r="F819" s="257"/>
      <c r="G819" s="200">
        <f t="shared" si="191"/>
        <v>4305.3999999999996</v>
      </c>
      <c r="H819" s="36">
        <f t="shared" si="186"/>
        <v>0</v>
      </c>
      <c r="I819" s="200">
        <f t="shared" si="191"/>
        <v>4305.3999999999996</v>
      </c>
      <c r="J819" s="36">
        <f t="shared" si="189"/>
        <v>-1699.1</v>
      </c>
      <c r="K819" s="200">
        <f t="shared" si="191"/>
        <v>2606.2999999999997</v>
      </c>
      <c r="L819" s="36">
        <f t="shared" si="183"/>
        <v>0</v>
      </c>
      <c r="M819" s="236">
        <f t="shared" si="191"/>
        <v>2606.2999999999997</v>
      </c>
      <c r="N819" s="235">
        <f t="shared" si="181"/>
        <v>0</v>
      </c>
      <c r="O819" s="236">
        <f t="shared" si="191"/>
        <v>2606.2999999999997</v>
      </c>
      <c r="P819" s="236">
        <f t="shared" si="191"/>
        <v>0</v>
      </c>
      <c r="Q819" s="236">
        <f t="shared" si="191"/>
        <v>2606.2999999999997</v>
      </c>
      <c r="R819" s="235" t="e">
        <f>SUM(#REF!-Q819)</f>
        <v>#REF!</v>
      </c>
      <c r="S819" s="236">
        <f t="shared" si="191"/>
        <v>2606.2999999999997</v>
      </c>
      <c r="T819" s="235">
        <f t="shared" si="176"/>
        <v>0</v>
      </c>
      <c r="U819" s="236">
        <f t="shared" si="191"/>
        <v>2606.2999999999997</v>
      </c>
      <c r="V819" s="235">
        <f t="shared" si="175"/>
        <v>0</v>
      </c>
      <c r="W819" s="236">
        <f t="shared" si="191"/>
        <v>2606.2999999999997</v>
      </c>
      <c r="X819" s="235" t="e">
        <f>SUM(#REF!-W819)</f>
        <v>#REF!</v>
      </c>
      <c r="Y819" s="236">
        <f t="shared" si="191"/>
        <v>2606.2999999999997</v>
      </c>
      <c r="Z819" s="235">
        <f t="shared" si="188"/>
        <v>0</v>
      </c>
      <c r="AA819" s="236">
        <f t="shared" si="191"/>
        <v>2606.2999999999997</v>
      </c>
      <c r="AB819" s="236">
        <f t="shared" si="191"/>
        <v>0</v>
      </c>
      <c r="AC819" s="200">
        <f t="shared" si="191"/>
        <v>2606.2999999999997</v>
      </c>
      <c r="AD819" s="351">
        <f t="shared" si="191"/>
        <v>2606.2999999999997</v>
      </c>
      <c r="AE819" s="349">
        <f t="shared" si="185"/>
        <v>100</v>
      </c>
    </row>
    <row r="820" spans="1:31">
      <c r="A820" s="43" t="s">
        <v>112</v>
      </c>
      <c r="B820" s="258"/>
      <c r="C820" s="246" t="s">
        <v>113</v>
      </c>
      <c r="D820" s="72"/>
      <c r="E820" s="257"/>
      <c r="F820" s="257"/>
      <c r="G820" s="200">
        <f t="shared" si="191"/>
        <v>4305.3999999999996</v>
      </c>
      <c r="H820" s="36">
        <f t="shared" si="186"/>
        <v>0</v>
      </c>
      <c r="I820" s="200">
        <f t="shared" si="191"/>
        <v>4305.3999999999996</v>
      </c>
      <c r="J820" s="36">
        <f t="shared" si="189"/>
        <v>-1699.1</v>
      </c>
      <c r="K820" s="200">
        <f t="shared" si="191"/>
        <v>2606.2999999999997</v>
      </c>
      <c r="L820" s="36">
        <f t="shared" si="183"/>
        <v>0</v>
      </c>
      <c r="M820" s="236">
        <f t="shared" si="191"/>
        <v>2606.2999999999997</v>
      </c>
      <c r="N820" s="235">
        <f t="shared" si="181"/>
        <v>0</v>
      </c>
      <c r="O820" s="236">
        <f t="shared" si="191"/>
        <v>2606.2999999999997</v>
      </c>
      <c r="P820" s="236">
        <f t="shared" si="191"/>
        <v>0</v>
      </c>
      <c r="Q820" s="236">
        <f t="shared" si="191"/>
        <v>2606.2999999999997</v>
      </c>
      <c r="R820" s="235" t="e">
        <f>SUM(#REF!-Q820)</f>
        <v>#REF!</v>
      </c>
      <c r="S820" s="236">
        <f t="shared" si="191"/>
        <v>2606.2999999999997</v>
      </c>
      <c r="T820" s="235">
        <f t="shared" si="176"/>
        <v>0</v>
      </c>
      <c r="U820" s="236">
        <f t="shared" si="191"/>
        <v>2606.2999999999997</v>
      </c>
      <c r="V820" s="235">
        <f t="shared" si="175"/>
        <v>0</v>
      </c>
      <c r="W820" s="236">
        <f t="shared" si="191"/>
        <v>2606.2999999999997</v>
      </c>
      <c r="X820" s="235" t="e">
        <f>SUM(#REF!-W820)</f>
        <v>#REF!</v>
      </c>
      <c r="Y820" s="236">
        <f t="shared" si="191"/>
        <v>2606.2999999999997</v>
      </c>
      <c r="Z820" s="235">
        <f t="shared" si="188"/>
        <v>0</v>
      </c>
      <c r="AA820" s="236">
        <f t="shared" si="191"/>
        <v>2606.2999999999997</v>
      </c>
      <c r="AB820" s="236">
        <f t="shared" si="191"/>
        <v>0</v>
      </c>
      <c r="AC820" s="200">
        <f t="shared" si="191"/>
        <v>2606.2999999999997</v>
      </c>
      <c r="AD820" s="351">
        <f t="shared" si="191"/>
        <v>2606.2999999999997</v>
      </c>
      <c r="AE820" s="349">
        <f t="shared" si="185"/>
        <v>100</v>
      </c>
    </row>
    <row r="821" spans="1:31">
      <c r="A821" s="49" t="s">
        <v>114</v>
      </c>
      <c r="B821" s="258"/>
      <c r="C821" s="73"/>
      <c r="D821" s="72" t="s">
        <v>115</v>
      </c>
      <c r="E821" s="257"/>
      <c r="F821" s="257"/>
      <c r="G821" s="200">
        <f t="shared" si="191"/>
        <v>4305.3999999999996</v>
      </c>
      <c r="H821" s="36">
        <f t="shared" si="186"/>
        <v>0</v>
      </c>
      <c r="I821" s="200">
        <f t="shared" si="191"/>
        <v>4305.3999999999996</v>
      </c>
      <c r="J821" s="36">
        <f t="shared" si="189"/>
        <v>-1699.1</v>
      </c>
      <c r="K821" s="200">
        <f t="shared" si="191"/>
        <v>2606.2999999999997</v>
      </c>
      <c r="L821" s="36">
        <f t="shared" si="183"/>
        <v>0</v>
      </c>
      <c r="M821" s="236">
        <f t="shared" si="191"/>
        <v>2606.2999999999997</v>
      </c>
      <c r="N821" s="235">
        <f t="shared" si="181"/>
        <v>0</v>
      </c>
      <c r="O821" s="236">
        <f t="shared" si="191"/>
        <v>2606.2999999999997</v>
      </c>
      <c r="P821" s="236">
        <f t="shared" si="191"/>
        <v>0</v>
      </c>
      <c r="Q821" s="236">
        <f t="shared" si="191"/>
        <v>2606.2999999999997</v>
      </c>
      <c r="R821" s="235" t="e">
        <f>SUM(#REF!-Q821)</f>
        <v>#REF!</v>
      </c>
      <c r="S821" s="236">
        <f t="shared" si="191"/>
        <v>2606.2999999999997</v>
      </c>
      <c r="T821" s="235">
        <f t="shared" si="176"/>
        <v>0</v>
      </c>
      <c r="U821" s="236">
        <f t="shared" si="191"/>
        <v>2606.2999999999997</v>
      </c>
      <c r="V821" s="235">
        <f t="shared" si="175"/>
        <v>0</v>
      </c>
      <c r="W821" s="236">
        <f t="shared" si="191"/>
        <v>2606.2999999999997</v>
      </c>
      <c r="X821" s="235" t="e">
        <f>SUM(#REF!-W821)</f>
        <v>#REF!</v>
      </c>
      <c r="Y821" s="236">
        <f t="shared" si="191"/>
        <v>2606.2999999999997</v>
      </c>
      <c r="Z821" s="235">
        <f t="shared" si="188"/>
        <v>0</v>
      </c>
      <c r="AA821" s="236">
        <f t="shared" si="191"/>
        <v>2606.2999999999997</v>
      </c>
      <c r="AB821" s="236">
        <f t="shared" si="191"/>
        <v>0</v>
      </c>
      <c r="AC821" s="200">
        <f t="shared" si="191"/>
        <v>2606.2999999999997</v>
      </c>
      <c r="AD821" s="351">
        <f t="shared" si="191"/>
        <v>2606.2999999999997</v>
      </c>
      <c r="AE821" s="349">
        <f t="shared" si="185"/>
        <v>100</v>
      </c>
    </row>
    <row r="822" spans="1:31">
      <c r="A822" s="46" t="s">
        <v>116</v>
      </c>
      <c r="B822" s="258"/>
      <c r="C822" s="73"/>
      <c r="D822" s="72" t="s">
        <v>117</v>
      </c>
      <c r="E822" s="257"/>
      <c r="F822" s="257"/>
      <c r="G822" s="200">
        <f>SUM('прил3 '!I338+'прил3 '!I400)</f>
        <v>4305.3999999999996</v>
      </c>
      <c r="H822" s="36">
        <f t="shared" si="186"/>
        <v>0</v>
      </c>
      <c r="I822" s="200">
        <f>SUM('прил3 '!K338+'прил3 '!K400)</f>
        <v>4305.3999999999996</v>
      </c>
      <c r="J822" s="36">
        <f t="shared" si="189"/>
        <v>-1699.1</v>
      </c>
      <c r="K822" s="200">
        <f>SUM('прил3 '!M338+'прил3 '!M400)</f>
        <v>2606.2999999999997</v>
      </c>
      <c r="L822" s="36">
        <f t="shared" si="183"/>
        <v>0</v>
      </c>
      <c r="M822" s="236">
        <f>SUM('прил3 '!O338+'прил3 '!O400)</f>
        <v>2606.2999999999997</v>
      </c>
      <c r="N822" s="235">
        <f t="shared" si="181"/>
        <v>0</v>
      </c>
      <c r="O822" s="236">
        <f>SUM('прил3 '!Q338+'прил3 '!Q400)</f>
        <v>2606.2999999999997</v>
      </c>
      <c r="P822" s="236">
        <f>SUM('прил3 '!R338+'прил3 '!R400)</f>
        <v>0</v>
      </c>
      <c r="Q822" s="236">
        <f>SUM('прил3 '!S338+'прил3 '!S400)</f>
        <v>2606.2999999999997</v>
      </c>
      <c r="R822" s="235" t="e">
        <f>SUM(#REF!-Q822)</f>
        <v>#REF!</v>
      </c>
      <c r="S822" s="236">
        <f>SUM('прил3 '!U338+'прил3 '!U400)</f>
        <v>2606.2999999999997</v>
      </c>
      <c r="T822" s="235">
        <f t="shared" si="176"/>
        <v>0</v>
      </c>
      <c r="U822" s="236">
        <f>SUM('прил3 '!W338+'прил3 '!W400)</f>
        <v>2606.2999999999997</v>
      </c>
      <c r="V822" s="235">
        <f t="shared" si="175"/>
        <v>0</v>
      </c>
      <c r="W822" s="236">
        <f>SUM('прил3 '!Y338+'прил3 '!Y400)</f>
        <v>2606.2999999999997</v>
      </c>
      <c r="X822" s="235" t="e">
        <f>SUM(#REF!-W822)</f>
        <v>#REF!</v>
      </c>
      <c r="Y822" s="236">
        <f>SUM('прил3 '!AA338+'прил3 '!AA400)</f>
        <v>2606.2999999999997</v>
      </c>
      <c r="Z822" s="235">
        <f t="shared" si="188"/>
        <v>0</v>
      </c>
      <c r="AA822" s="236">
        <f>SUM('прил3 '!AC338+'прил3 '!AC400)</f>
        <v>2606.2999999999997</v>
      </c>
      <c r="AB822" s="236">
        <f>SUM('прил3 '!AD338+'прил3 '!AD400)</f>
        <v>0</v>
      </c>
      <c r="AC822" s="200">
        <f>SUM('прил3 '!AE338+'прил3 '!AE400)</f>
        <v>2606.2999999999997</v>
      </c>
      <c r="AD822" s="351">
        <f>SUM('прил3 '!AF338+'прил3 '!AF400)</f>
        <v>2606.2999999999997</v>
      </c>
      <c r="AE822" s="349">
        <f t="shared" si="185"/>
        <v>100</v>
      </c>
    </row>
    <row r="823" spans="1:31">
      <c r="A823" s="49" t="s">
        <v>137</v>
      </c>
      <c r="B823" s="258" t="s">
        <v>563</v>
      </c>
      <c r="C823" s="72"/>
      <c r="D823" s="72"/>
      <c r="E823" s="74"/>
      <c r="F823" s="74"/>
      <c r="G823" s="37">
        <f t="shared" ref="G823:AD827" si="192">G824</f>
        <v>0</v>
      </c>
      <c r="H823" s="36">
        <f t="shared" si="186"/>
        <v>0</v>
      </c>
      <c r="I823" s="37">
        <f t="shared" si="192"/>
        <v>0</v>
      </c>
      <c r="J823" s="36">
        <f t="shared" si="189"/>
        <v>1500</v>
      </c>
      <c r="K823" s="37">
        <f t="shared" si="192"/>
        <v>1500</v>
      </c>
      <c r="L823" s="36">
        <f t="shared" si="183"/>
        <v>1230</v>
      </c>
      <c r="M823" s="236">
        <f t="shared" si="192"/>
        <v>2730</v>
      </c>
      <c r="N823" s="235">
        <f t="shared" si="181"/>
        <v>1735</v>
      </c>
      <c r="O823" s="236">
        <f t="shared" si="192"/>
        <v>4465</v>
      </c>
      <c r="P823" s="236">
        <f t="shared" si="192"/>
        <v>500</v>
      </c>
      <c r="Q823" s="236">
        <f t="shared" si="192"/>
        <v>4965</v>
      </c>
      <c r="R823" s="235" t="e">
        <f>SUM(#REF!-Q823)</f>
        <v>#REF!</v>
      </c>
      <c r="S823" s="236">
        <f t="shared" si="192"/>
        <v>7130.4</v>
      </c>
      <c r="T823" s="235">
        <f t="shared" si="176"/>
        <v>0</v>
      </c>
      <c r="U823" s="236">
        <f t="shared" si="192"/>
        <v>7130.4</v>
      </c>
      <c r="V823" s="235">
        <f t="shared" si="175"/>
        <v>0</v>
      </c>
      <c r="W823" s="236">
        <f t="shared" si="192"/>
        <v>7130.4</v>
      </c>
      <c r="X823" s="235" t="e">
        <f>SUM(#REF!-W823)</f>
        <v>#REF!</v>
      </c>
      <c r="Y823" s="236">
        <f t="shared" si="192"/>
        <v>8630.4</v>
      </c>
      <c r="Z823" s="235">
        <f t="shared" si="188"/>
        <v>500</v>
      </c>
      <c r="AA823" s="236">
        <f t="shared" si="192"/>
        <v>9130.4</v>
      </c>
      <c r="AB823" s="236">
        <f t="shared" si="192"/>
        <v>0</v>
      </c>
      <c r="AC823" s="200">
        <f t="shared" si="192"/>
        <v>9696</v>
      </c>
      <c r="AD823" s="351">
        <f t="shared" si="192"/>
        <v>9696</v>
      </c>
      <c r="AE823" s="349">
        <f t="shared" si="185"/>
        <v>100</v>
      </c>
    </row>
    <row r="824" spans="1:31" ht="38.25">
      <c r="A824" s="43" t="s">
        <v>65</v>
      </c>
      <c r="B824" s="258"/>
      <c r="C824" s="72" t="s">
        <v>66</v>
      </c>
      <c r="D824" s="77"/>
      <c r="E824" s="74"/>
      <c r="F824" s="74"/>
      <c r="G824" s="37">
        <f t="shared" si="192"/>
        <v>0</v>
      </c>
      <c r="H824" s="36">
        <f t="shared" si="186"/>
        <v>0</v>
      </c>
      <c r="I824" s="37">
        <f t="shared" si="192"/>
        <v>0</v>
      </c>
      <c r="J824" s="36">
        <f t="shared" si="189"/>
        <v>1500</v>
      </c>
      <c r="K824" s="37">
        <f t="shared" si="192"/>
        <v>1500</v>
      </c>
      <c r="L824" s="36">
        <f t="shared" si="183"/>
        <v>1230</v>
      </c>
      <c r="M824" s="236">
        <f t="shared" si="192"/>
        <v>2730</v>
      </c>
      <c r="N824" s="235">
        <f t="shared" si="181"/>
        <v>1735</v>
      </c>
      <c r="O824" s="236">
        <f t="shared" si="192"/>
        <v>4465</v>
      </c>
      <c r="P824" s="236">
        <f t="shared" si="192"/>
        <v>500</v>
      </c>
      <c r="Q824" s="236">
        <f t="shared" si="192"/>
        <v>4965</v>
      </c>
      <c r="R824" s="235" t="e">
        <f>SUM(#REF!-Q824)</f>
        <v>#REF!</v>
      </c>
      <c r="S824" s="236">
        <f t="shared" si="192"/>
        <v>7130.4</v>
      </c>
      <c r="T824" s="235">
        <f t="shared" si="176"/>
        <v>0</v>
      </c>
      <c r="U824" s="236">
        <f t="shared" si="192"/>
        <v>7130.4</v>
      </c>
      <c r="V824" s="235">
        <f t="shared" si="175"/>
        <v>0</v>
      </c>
      <c r="W824" s="236">
        <f t="shared" si="192"/>
        <v>7130.4</v>
      </c>
      <c r="X824" s="235" t="e">
        <f>SUM(#REF!-W824)</f>
        <v>#REF!</v>
      </c>
      <c r="Y824" s="236">
        <f t="shared" si="192"/>
        <v>8630.4</v>
      </c>
      <c r="Z824" s="235">
        <f t="shared" si="188"/>
        <v>500</v>
      </c>
      <c r="AA824" s="236">
        <f t="shared" si="192"/>
        <v>9130.4</v>
      </c>
      <c r="AB824" s="236">
        <f t="shared" si="192"/>
        <v>0</v>
      </c>
      <c r="AC824" s="200">
        <f t="shared" si="192"/>
        <v>9696</v>
      </c>
      <c r="AD824" s="351">
        <f t="shared" si="192"/>
        <v>9696</v>
      </c>
      <c r="AE824" s="349">
        <f t="shared" si="185"/>
        <v>100</v>
      </c>
    </row>
    <row r="825" spans="1:31" ht="25.5">
      <c r="A825" s="43" t="s">
        <v>67</v>
      </c>
      <c r="B825" s="258"/>
      <c r="C825" s="72" t="s">
        <v>68</v>
      </c>
      <c r="D825" s="77"/>
      <c r="E825" s="74"/>
      <c r="F825" s="74"/>
      <c r="G825" s="37">
        <f t="shared" si="192"/>
        <v>0</v>
      </c>
      <c r="H825" s="36">
        <f t="shared" si="186"/>
        <v>0</v>
      </c>
      <c r="I825" s="37">
        <f t="shared" si="192"/>
        <v>0</v>
      </c>
      <c r="J825" s="36">
        <f t="shared" si="189"/>
        <v>1500</v>
      </c>
      <c r="K825" s="37">
        <f t="shared" si="192"/>
        <v>1500</v>
      </c>
      <c r="L825" s="36">
        <f t="shared" si="183"/>
        <v>1230</v>
      </c>
      <c r="M825" s="236">
        <f t="shared" si="192"/>
        <v>2730</v>
      </c>
      <c r="N825" s="235">
        <f t="shared" si="181"/>
        <v>1735</v>
      </c>
      <c r="O825" s="236">
        <f t="shared" si="192"/>
        <v>4465</v>
      </c>
      <c r="P825" s="236">
        <f t="shared" si="192"/>
        <v>500</v>
      </c>
      <c r="Q825" s="236">
        <f t="shared" si="192"/>
        <v>4965</v>
      </c>
      <c r="R825" s="235" t="e">
        <f>SUM(#REF!-Q825)</f>
        <v>#REF!</v>
      </c>
      <c r="S825" s="236">
        <f t="shared" si="192"/>
        <v>7130.4</v>
      </c>
      <c r="T825" s="235">
        <f t="shared" si="176"/>
        <v>0</v>
      </c>
      <c r="U825" s="236">
        <f t="shared" si="192"/>
        <v>7130.4</v>
      </c>
      <c r="V825" s="235">
        <f t="shared" si="175"/>
        <v>0</v>
      </c>
      <c r="W825" s="236">
        <f t="shared" si="192"/>
        <v>7130.4</v>
      </c>
      <c r="X825" s="235" t="e">
        <f>SUM(#REF!-W825)</f>
        <v>#REF!</v>
      </c>
      <c r="Y825" s="236">
        <f t="shared" si="192"/>
        <v>8630.4</v>
      </c>
      <c r="Z825" s="235">
        <f t="shared" si="188"/>
        <v>500</v>
      </c>
      <c r="AA825" s="236">
        <f t="shared" si="192"/>
        <v>9130.4</v>
      </c>
      <c r="AB825" s="236">
        <f t="shared" si="192"/>
        <v>0</v>
      </c>
      <c r="AC825" s="200">
        <f t="shared" si="192"/>
        <v>9696</v>
      </c>
      <c r="AD825" s="351">
        <f t="shared" si="192"/>
        <v>9696</v>
      </c>
      <c r="AE825" s="349">
        <f t="shared" si="185"/>
        <v>100</v>
      </c>
    </row>
    <row r="826" spans="1:31">
      <c r="A826" s="49" t="s">
        <v>69</v>
      </c>
      <c r="B826" s="258"/>
      <c r="C826" s="75" t="s">
        <v>70</v>
      </c>
      <c r="D826" s="72"/>
      <c r="E826" s="74"/>
      <c r="F826" s="74"/>
      <c r="G826" s="37">
        <f t="shared" si="192"/>
        <v>0</v>
      </c>
      <c r="H826" s="36">
        <f t="shared" si="186"/>
        <v>0</v>
      </c>
      <c r="I826" s="37">
        <f t="shared" si="192"/>
        <v>0</v>
      </c>
      <c r="J826" s="36">
        <f t="shared" si="189"/>
        <v>1500</v>
      </c>
      <c r="K826" s="37">
        <f t="shared" si="192"/>
        <v>1500</v>
      </c>
      <c r="L826" s="36">
        <f t="shared" si="183"/>
        <v>1230</v>
      </c>
      <c r="M826" s="236">
        <f t="shared" si="192"/>
        <v>2730</v>
      </c>
      <c r="N826" s="235">
        <f t="shared" si="181"/>
        <v>1735</v>
      </c>
      <c r="O826" s="236">
        <f t="shared" si="192"/>
        <v>4465</v>
      </c>
      <c r="P826" s="236">
        <f t="shared" si="192"/>
        <v>500</v>
      </c>
      <c r="Q826" s="236">
        <f t="shared" si="192"/>
        <v>4965</v>
      </c>
      <c r="R826" s="235" t="e">
        <f>SUM(#REF!-Q826)</f>
        <v>#REF!</v>
      </c>
      <c r="S826" s="236">
        <f t="shared" si="192"/>
        <v>7130.4</v>
      </c>
      <c r="T826" s="235">
        <f t="shared" si="176"/>
        <v>0</v>
      </c>
      <c r="U826" s="236">
        <f t="shared" si="192"/>
        <v>7130.4</v>
      </c>
      <c r="V826" s="235">
        <f t="shared" si="175"/>
        <v>0</v>
      </c>
      <c r="W826" s="236">
        <f t="shared" si="192"/>
        <v>7130.4</v>
      </c>
      <c r="X826" s="235" t="e">
        <f>SUM(#REF!-W826)</f>
        <v>#REF!</v>
      </c>
      <c r="Y826" s="236">
        <f t="shared" si="192"/>
        <v>8630.4</v>
      </c>
      <c r="Z826" s="235">
        <f t="shared" si="188"/>
        <v>500</v>
      </c>
      <c r="AA826" s="236">
        <f t="shared" si="192"/>
        <v>9130.4</v>
      </c>
      <c r="AB826" s="236">
        <f t="shared" si="192"/>
        <v>0</v>
      </c>
      <c r="AC826" s="200">
        <f t="shared" si="192"/>
        <v>9696</v>
      </c>
      <c r="AD826" s="351">
        <f t="shared" si="192"/>
        <v>9696</v>
      </c>
      <c r="AE826" s="349">
        <f t="shared" si="185"/>
        <v>100</v>
      </c>
    </row>
    <row r="827" spans="1:31">
      <c r="A827" s="43" t="s">
        <v>71</v>
      </c>
      <c r="B827" s="258"/>
      <c r="C827" s="75"/>
      <c r="D827" s="72" t="s">
        <v>72</v>
      </c>
      <c r="E827" s="74"/>
      <c r="F827" s="74"/>
      <c r="G827" s="37">
        <f t="shared" si="192"/>
        <v>0</v>
      </c>
      <c r="H827" s="36">
        <f t="shared" si="186"/>
        <v>0</v>
      </c>
      <c r="I827" s="37">
        <f t="shared" si="192"/>
        <v>0</v>
      </c>
      <c r="J827" s="36">
        <f t="shared" si="189"/>
        <v>1500</v>
      </c>
      <c r="K827" s="37">
        <f t="shared" si="192"/>
        <v>1500</v>
      </c>
      <c r="L827" s="36">
        <f t="shared" si="183"/>
        <v>1230</v>
      </c>
      <c r="M827" s="236">
        <f t="shared" si="192"/>
        <v>2730</v>
      </c>
      <c r="N827" s="235">
        <f t="shared" si="181"/>
        <v>1735</v>
      </c>
      <c r="O827" s="236">
        <f t="shared" si="192"/>
        <v>4465</v>
      </c>
      <c r="P827" s="236">
        <f t="shared" si="192"/>
        <v>500</v>
      </c>
      <c r="Q827" s="236">
        <f t="shared" si="192"/>
        <v>4965</v>
      </c>
      <c r="R827" s="235" t="e">
        <f>SUM(#REF!-Q827)</f>
        <v>#REF!</v>
      </c>
      <c r="S827" s="236">
        <f t="shared" si="192"/>
        <v>7130.4</v>
      </c>
      <c r="T827" s="235">
        <f t="shared" si="176"/>
        <v>0</v>
      </c>
      <c r="U827" s="236">
        <f t="shared" si="192"/>
        <v>7130.4</v>
      </c>
      <c r="V827" s="235">
        <f t="shared" si="175"/>
        <v>0</v>
      </c>
      <c r="W827" s="236">
        <f t="shared" si="192"/>
        <v>7130.4</v>
      </c>
      <c r="X827" s="235" t="e">
        <f>SUM(#REF!-W827)</f>
        <v>#REF!</v>
      </c>
      <c r="Y827" s="236">
        <f t="shared" si="192"/>
        <v>8630.4</v>
      </c>
      <c r="Z827" s="235">
        <f t="shared" si="188"/>
        <v>500</v>
      </c>
      <c r="AA827" s="236">
        <f t="shared" si="192"/>
        <v>9130.4</v>
      </c>
      <c r="AB827" s="236">
        <f t="shared" si="192"/>
        <v>0</v>
      </c>
      <c r="AC827" s="200">
        <f t="shared" si="192"/>
        <v>9696</v>
      </c>
      <c r="AD827" s="351">
        <f t="shared" si="192"/>
        <v>9696</v>
      </c>
      <c r="AE827" s="349">
        <f t="shared" si="185"/>
        <v>100</v>
      </c>
    </row>
    <row r="828" spans="1:31">
      <c r="A828" s="46" t="s">
        <v>73</v>
      </c>
      <c r="B828" s="258"/>
      <c r="C828" s="75"/>
      <c r="D828" s="72" t="s">
        <v>74</v>
      </c>
      <c r="E828" s="74"/>
      <c r="F828" s="74"/>
      <c r="G828" s="37">
        <v>0</v>
      </c>
      <c r="H828" s="36">
        <f t="shared" si="186"/>
        <v>0</v>
      </c>
      <c r="I828" s="37">
        <v>0</v>
      </c>
      <c r="J828" s="36">
        <f t="shared" si="189"/>
        <v>1500</v>
      </c>
      <c r="K828" s="37">
        <f>SUM('прил3 '!M406)</f>
        <v>1500</v>
      </c>
      <c r="L828" s="36">
        <f t="shared" si="183"/>
        <v>1230</v>
      </c>
      <c r="M828" s="236">
        <f>SUM('прил3 '!O406)</f>
        <v>2730</v>
      </c>
      <c r="N828" s="235">
        <f t="shared" si="181"/>
        <v>1735</v>
      </c>
      <c r="O828" s="236">
        <f>SUM('прил3 '!Q406)</f>
        <v>4465</v>
      </c>
      <c r="P828" s="236">
        <f>SUM('прил3 '!R406)</f>
        <v>500</v>
      </c>
      <c r="Q828" s="236">
        <f>SUM('прил3 '!S406)</f>
        <v>4965</v>
      </c>
      <c r="R828" s="235" t="e">
        <f>SUM(#REF!-Q828)</f>
        <v>#REF!</v>
      </c>
      <c r="S828" s="236">
        <f>SUM('прил3 '!U406)</f>
        <v>7130.4</v>
      </c>
      <c r="T828" s="235">
        <f t="shared" si="176"/>
        <v>0</v>
      </c>
      <c r="U828" s="236">
        <f>SUM('прил3 '!W406)</f>
        <v>7130.4</v>
      </c>
      <c r="V828" s="235">
        <f t="shared" si="175"/>
        <v>0</v>
      </c>
      <c r="W828" s="236">
        <f>SUM('прил3 '!Y406)</f>
        <v>7130.4</v>
      </c>
      <c r="X828" s="235" t="e">
        <f>SUM(#REF!-W828)</f>
        <v>#REF!</v>
      </c>
      <c r="Y828" s="236">
        <f>SUM('прил3 '!AA406)</f>
        <v>8630.4</v>
      </c>
      <c r="Z828" s="235">
        <f t="shared" si="188"/>
        <v>500</v>
      </c>
      <c r="AA828" s="236">
        <f>SUM('прил3 '!AC406)</f>
        <v>9130.4</v>
      </c>
      <c r="AB828" s="236">
        <f>SUM('прил3 '!AD406)</f>
        <v>0</v>
      </c>
      <c r="AC828" s="200">
        <f>SUM('прил3 '!AE406)</f>
        <v>9696</v>
      </c>
      <c r="AD828" s="351">
        <f>SUM('прил3 '!AF406)</f>
        <v>9696</v>
      </c>
      <c r="AE828" s="349">
        <f t="shared" si="185"/>
        <v>100</v>
      </c>
    </row>
    <row r="829" spans="1:31">
      <c r="A829" s="47" t="s">
        <v>564</v>
      </c>
      <c r="B829" s="78"/>
      <c r="C829" s="75"/>
      <c r="D829" s="78"/>
      <c r="E829" s="78"/>
      <c r="F829" s="78"/>
      <c r="G829" s="35">
        <f>G13+G232+G257+G331+G360+G370+G644+G751+G794+G816+G823</f>
        <v>300095.00000000006</v>
      </c>
      <c r="H829" s="36">
        <f t="shared" si="186"/>
        <v>13978.399999999965</v>
      </c>
      <c r="I829" s="35">
        <f>I13+I232+I257+I331+I360+I370+I644+I751+I794+I816+I823</f>
        <v>314073.40000000002</v>
      </c>
      <c r="J829" s="36" t="e">
        <f t="shared" si="189"/>
        <v>#REF!</v>
      </c>
      <c r="K829" s="35" t="e">
        <f>K13+K232+K257+K331+K360+K370+K644+K751+K794+K816+K823</f>
        <v>#REF!</v>
      </c>
      <c r="L829" s="36" t="e">
        <f t="shared" si="183"/>
        <v>#REF!</v>
      </c>
      <c r="M829" s="237" t="e">
        <f>M13+M232+M257+M331+M360+M370+M644+M751+M794+M816+M823</f>
        <v>#REF!</v>
      </c>
      <c r="N829" s="235" t="e">
        <f t="shared" si="181"/>
        <v>#REF!</v>
      </c>
      <c r="O829" s="237" t="e">
        <f>O13+O232+O257+O331+O360+O370+O644+O751+O794+O816+O823</f>
        <v>#REF!</v>
      </c>
      <c r="P829" s="237" t="e">
        <f>P13+P232+P257+P331+P360+P370+P644+P751+P794+P816+P823</f>
        <v>#REF!</v>
      </c>
      <c r="Q829" s="237" t="e">
        <f>Q13+Q232+Q257+Q331+Q360+Q370+Q644+Q751+Q794+Q816+Q823</f>
        <v>#REF!</v>
      </c>
      <c r="R829" s="235" t="e">
        <f>SUM(#REF!-Q829)</f>
        <v>#REF!</v>
      </c>
      <c r="S829" s="237" t="e">
        <f>S13+S232+S257+S331+S360+S370+S644+S751+S794+S816+S823</f>
        <v>#REF!</v>
      </c>
      <c r="T829" s="235" t="e">
        <f t="shared" si="176"/>
        <v>#REF!</v>
      </c>
      <c r="U829" s="237" t="e">
        <f>U13+U232+U257+U331+U360+U370+U644+U751+U794+U816+U823</f>
        <v>#REF!</v>
      </c>
      <c r="V829" s="235" t="e">
        <f t="shared" si="175"/>
        <v>#REF!</v>
      </c>
      <c r="W829" s="237" t="e">
        <f>W13+W232+W257+W331+W360+W370+W644+W751+W794+W816+W823</f>
        <v>#REF!</v>
      </c>
      <c r="X829" s="235" t="e">
        <f>SUM(#REF!-W829)</f>
        <v>#REF!</v>
      </c>
      <c r="Y829" s="237">
        <f>Y13+Y232+Y257+Y331+Y360+Y370+Y644+Y751+Y794+Y816+Y823</f>
        <v>362631.3</v>
      </c>
      <c r="Z829" s="235">
        <f t="shared" si="188"/>
        <v>-20794.799999999988</v>
      </c>
      <c r="AA829" s="237">
        <f>AA13+AA232+AA257+AA331+AA360+AA370+AA644+AA751+AA794+AA816+AA823</f>
        <v>341836.5</v>
      </c>
      <c r="AB829" s="237">
        <f>AB13+AB232+AB257+AB331+AB360+AB370+AB644+AB751+AB794+AB816+AB823</f>
        <v>2900.7999999999997</v>
      </c>
      <c r="AC829" s="199">
        <f>AC13+AC232+AC257+AC331+AC360+AC370+AC644+AC751+AC794+AC816+AC823</f>
        <v>327907</v>
      </c>
      <c r="AD829" s="199">
        <f>AD13+AD232+AD257+AD331+AD360+AD370+AD644+AD751+AD794+AD816+AD823</f>
        <v>307883.5</v>
      </c>
      <c r="AE829" s="349">
        <f t="shared" si="185"/>
        <v>93.893542986273545</v>
      </c>
    </row>
  </sheetData>
  <autoFilter ref="A12:KPK829">
    <filterColumn colId="3"/>
    <filterColumn colId="6"/>
    <filterColumn colId="11"/>
  </autoFilter>
  <mergeCells count="39">
    <mergeCell ref="D10:D11"/>
    <mergeCell ref="E10:E11"/>
    <mergeCell ref="F10:F11"/>
    <mergeCell ref="A10:A11"/>
    <mergeCell ref="B10:B11"/>
    <mergeCell ref="C10:C11"/>
    <mergeCell ref="G10:G11"/>
    <mergeCell ref="N10:N11"/>
    <mergeCell ref="O10:O11"/>
    <mergeCell ref="L10:L11"/>
    <mergeCell ref="M10:M11"/>
    <mergeCell ref="J10:J11"/>
    <mergeCell ref="K10:K11"/>
    <mergeCell ref="I10:I11"/>
    <mergeCell ref="H10:H11"/>
    <mergeCell ref="AA10:AA11"/>
    <mergeCell ref="Y10:Y11"/>
    <mergeCell ref="T10:T11"/>
    <mergeCell ref="U10:U11"/>
    <mergeCell ref="S10:S11"/>
    <mergeCell ref="X10:X11"/>
    <mergeCell ref="V10:V11"/>
    <mergeCell ref="W10:W11"/>
    <mergeCell ref="B7:AE7"/>
    <mergeCell ref="AD10:AD11"/>
    <mergeCell ref="AE10:AE11"/>
    <mergeCell ref="A8:AD8"/>
    <mergeCell ref="A1:AE1"/>
    <mergeCell ref="A2:AE2"/>
    <mergeCell ref="A3:AE3"/>
    <mergeCell ref="B4:AE4"/>
    <mergeCell ref="A5:AE5"/>
    <mergeCell ref="A6:AE6"/>
    <mergeCell ref="AB10:AB11"/>
    <mergeCell ref="AC10:AC11"/>
    <mergeCell ref="R10:R11"/>
    <mergeCell ref="P10:P11"/>
    <mergeCell ref="Q10:Q11"/>
    <mergeCell ref="Z10:Z11"/>
  </mergeCells>
  <printOptions horizontalCentered="1"/>
  <pageMargins left="0.78740157480314965" right="0.78740157480314965" top="0.78740157480314965" bottom="0.78740157480314965" header="0.51181102362204722" footer="0.51181102362204722"/>
  <pageSetup paperSize="9" scale="72" fitToHeight="0" orientation="portrait" verticalDpi="200" r:id="rId1"/>
  <headerFooter alignWithMargins="0"/>
  <colBreaks count="5" manualBreakCount="5">
    <brk id="2245" max="674" man="1"/>
    <brk id="2250" max="674" man="1"/>
    <brk id="6925" max="674" man="1"/>
    <brk id="6927" max="674" man="1"/>
    <brk id="6935" max="674" man="1"/>
  </colBreaks>
</worksheet>
</file>

<file path=xl/worksheets/sheet3.xml><?xml version="1.0" encoding="utf-8"?>
<worksheet xmlns="http://schemas.openxmlformats.org/spreadsheetml/2006/main" xmlns:r="http://schemas.openxmlformats.org/officeDocument/2006/relationships">
  <dimension ref="A1:AG894"/>
  <sheetViews>
    <sheetView view="pageBreakPreview" zoomScaleSheetLayoutView="100" workbookViewId="0">
      <selection activeCell="AF18" sqref="AF18"/>
    </sheetView>
  </sheetViews>
  <sheetFormatPr defaultColWidth="9.140625" defaultRowHeight="12.75"/>
  <cols>
    <col min="1" max="1" width="56.140625" style="222" customWidth="1"/>
    <col min="2" max="2" width="6.85546875" style="255" customWidth="1"/>
    <col min="3" max="3" width="6" style="255" customWidth="1"/>
    <col min="4" max="4" width="7" style="255" customWidth="1"/>
    <col min="5" max="5" width="12.7109375" style="91" customWidth="1"/>
    <col min="6" max="6" width="6.7109375" style="255" customWidth="1"/>
    <col min="7" max="8" width="0" style="255" hidden="1" customWidth="1"/>
    <col min="9" max="16" width="11.7109375" style="94" hidden="1" customWidth="1"/>
    <col min="17" max="17" width="0.28515625" style="94" hidden="1" customWidth="1"/>
    <col min="18" max="18" width="11.7109375" style="94" hidden="1" customWidth="1"/>
    <col min="19" max="19" width="0.140625" style="94" hidden="1" customWidth="1"/>
    <col min="20" max="20" width="11.7109375" style="94" hidden="1" customWidth="1"/>
    <col min="21" max="21" width="0.7109375" style="94" hidden="1" customWidth="1"/>
    <col min="22" max="22" width="11.7109375" style="94" hidden="1" customWidth="1"/>
    <col min="23" max="23" width="0.140625" style="94" hidden="1" customWidth="1"/>
    <col min="24" max="24" width="11.7109375" style="94" hidden="1" customWidth="1"/>
    <col min="25" max="25" width="0.140625" style="94" hidden="1" customWidth="1"/>
    <col min="26" max="28" width="11.7109375" style="94" hidden="1" customWidth="1"/>
    <col min="29" max="30" width="14.140625" style="94" hidden="1" customWidth="1"/>
    <col min="31" max="31" width="11.7109375" style="445" customWidth="1"/>
    <col min="32" max="32" width="12.5703125" style="445" customWidth="1"/>
    <col min="33" max="33" width="12" style="445" customWidth="1"/>
    <col min="34" max="16384" width="9.140625" style="34"/>
  </cols>
  <sheetData>
    <row r="1" spans="1:33" s="22" customFormat="1">
      <c r="A1" s="365" t="s">
        <v>980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5"/>
      <c r="M1" s="365"/>
      <c r="N1" s="365"/>
      <c r="O1" s="365"/>
      <c r="P1" s="365"/>
      <c r="Q1" s="365"/>
      <c r="R1" s="365"/>
      <c r="S1" s="365"/>
      <c r="T1" s="365"/>
      <c r="U1" s="365"/>
      <c r="V1" s="365"/>
      <c r="W1" s="365"/>
      <c r="X1" s="365"/>
      <c r="Y1" s="365"/>
      <c r="Z1" s="365"/>
      <c r="AA1" s="365"/>
      <c r="AB1" s="365"/>
      <c r="AC1" s="365"/>
      <c r="AD1" s="365"/>
      <c r="AE1" s="365"/>
      <c r="AF1" s="365"/>
      <c r="AG1" s="365"/>
    </row>
    <row r="2" spans="1:33" s="22" customFormat="1">
      <c r="A2" s="365" t="s">
        <v>317</v>
      </c>
      <c r="B2" s="365"/>
      <c r="C2" s="365"/>
      <c r="D2" s="365"/>
      <c r="E2" s="365"/>
      <c r="F2" s="365"/>
      <c r="G2" s="365"/>
      <c r="H2" s="365"/>
      <c r="I2" s="365"/>
      <c r="J2" s="365"/>
      <c r="K2" s="365"/>
      <c r="L2" s="365"/>
      <c r="M2" s="365"/>
      <c r="N2" s="365"/>
      <c r="O2" s="365"/>
      <c r="P2" s="365"/>
      <c r="Q2" s="365"/>
      <c r="R2" s="365"/>
      <c r="S2" s="365"/>
      <c r="T2" s="365"/>
      <c r="U2" s="365"/>
      <c r="V2" s="365"/>
      <c r="W2" s="365"/>
      <c r="X2" s="365"/>
      <c r="Y2" s="365"/>
      <c r="Z2" s="365"/>
      <c r="AA2" s="365"/>
      <c r="AB2" s="365"/>
      <c r="AC2" s="365"/>
      <c r="AD2" s="365"/>
      <c r="AE2" s="365"/>
      <c r="AF2" s="365"/>
      <c r="AG2" s="365"/>
    </row>
    <row r="3" spans="1:33" s="22" customFormat="1">
      <c r="A3" s="365" t="s">
        <v>318</v>
      </c>
      <c r="B3" s="365"/>
      <c r="C3" s="365"/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  <c r="O3" s="365"/>
      <c r="P3" s="365"/>
      <c r="Q3" s="365"/>
      <c r="R3" s="365"/>
      <c r="S3" s="365"/>
      <c r="T3" s="365"/>
      <c r="U3" s="365"/>
      <c r="V3" s="365"/>
      <c r="W3" s="365"/>
      <c r="X3" s="365"/>
      <c r="Y3" s="365"/>
      <c r="Z3" s="365"/>
      <c r="AA3" s="365"/>
      <c r="AB3" s="365"/>
      <c r="AC3" s="365"/>
      <c r="AD3" s="365"/>
      <c r="AE3" s="365"/>
      <c r="AF3" s="365"/>
      <c r="AG3" s="365"/>
    </row>
    <row r="4" spans="1:33" s="22" customFormat="1" ht="12.75" customHeight="1">
      <c r="A4" s="41"/>
      <c r="B4" s="365" t="s">
        <v>991</v>
      </c>
      <c r="C4" s="365"/>
      <c r="D4" s="365"/>
      <c r="E4" s="365"/>
      <c r="F4" s="365"/>
      <c r="G4" s="365"/>
      <c r="H4" s="365"/>
      <c r="I4" s="365"/>
      <c r="J4" s="365"/>
      <c r="K4" s="365"/>
      <c r="L4" s="365"/>
      <c r="M4" s="365"/>
      <c r="N4" s="365"/>
      <c r="O4" s="365"/>
      <c r="P4" s="365"/>
      <c r="Q4" s="365"/>
      <c r="R4" s="365"/>
      <c r="S4" s="365"/>
      <c r="T4" s="365"/>
      <c r="U4" s="365"/>
      <c r="V4" s="365"/>
      <c r="W4" s="365"/>
      <c r="X4" s="365"/>
      <c r="Y4" s="365"/>
      <c r="Z4" s="365"/>
      <c r="AA4" s="365"/>
      <c r="AB4" s="365"/>
      <c r="AC4" s="365"/>
      <c r="AD4" s="365"/>
      <c r="AE4" s="365"/>
      <c r="AF4" s="365"/>
      <c r="AG4" s="365"/>
    </row>
    <row r="5" spans="1:33" s="22" customFormat="1">
      <c r="A5" s="365" t="s">
        <v>990</v>
      </c>
      <c r="B5" s="365"/>
      <c r="C5" s="365"/>
      <c r="D5" s="365"/>
      <c r="E5" s="365"/>
      <c r="F5" s="365"/>
      <c r="G5" s="365"/>
      <c r="H5" s="365"/>
      <c r="I5" s="365"/>
      <c r="J5" s="365"/>
      <c r="K5" s="365"/>
      <c r="L5" s="365"/>
      <c r="M5" s="365"/>
      <c r="N5" s="365"/>
      <c r="O5" s="365"/>
      <c r="P5" s="365"/>
      <c r="Q5" s="365"/>
      <c r="R5" s="365"/>
      <c r="S5" s="365"/>
      <c r="T5" s="365"/>
      <c r="U5" s="365"/>
      <c r="V5" s="365"/>
      <c r="W5" s="365"/>
      <c r="X5" s="365"/>
      <c r="Y5" s="365"/>
      <c r="Z5" s="365"/>
      <c r="AA5" s="365"/>
      <c r="AB5" s="365"/>
      <c r="AC5" s="365"/>
      <c r="AD5" s="365"/>
      <c r="AE5" s="365"/>
      <c r="AF5" s="365"/>
      <c r="AG5" s="365"/>
    </row>
    <row r="6" spans="1:33" s="22" customFormat="1">
      <c r="A6" s="365" t="s">
        <v>810</v>
      </c>
      <c r="B6" s="365"/>
      <c r="C6" s="365"/>
      <c r="D6" s="365"/>
      <c r="E6" s="365"/>
      <c r="F6" s="365"/>
      <c r="G6" s="365"/>
      <c r="H6" s="365"/>
      <c r="I6" s="365"/>
      <c r="J6" s="365"/>
      <c r="K6" s="365"/>
      <c r="L6" s="365"/>
      <c r="M6" s="365"/>
      <c r="N6" s="365"/>
      <c r="O6" s="365"/>
      <c r="P6" s="365"/>
      <c r="Q6" s="365"/>
      <c r="R6" s="365"/>
      <c r="S6" s="365"/>
      <c r="T6" s="365"/>
      <c r="U6" s="365"/>
      <c r="V6" s="365"/>
      <c r="W6" s="365"/>
      <c r="X6" s="365"/>
      <c r="Y6" s="365"/>
      <c r="Z6" s="365"/>
      <c r="AA6" s="365"/>
      <c r="AB6" s="365"/>
      <c r="AC6" s="365"/>
      <c r="AD6" s="365"/>
      <c r="AE6" s="365"/>
      <c r="AF6" s="365"/>
      <c r="AG6" s="365"/>
    </row>
    <row r="7" spans="1:33" s="22" customFormat="1" ht="12.75" customHeight="1">
      <c r="A7" s="41"/>
      <c r="B7" s="365" t="s">
        <v>973</v>
      </c>
      <c r="C7" s="365"/>
      <c r="D7" s="365"/>
      <c r="E7" s="365"/>
      <c r="F7" s="365"/>
      <c r="G7" s="365"/>
      <c r="H7" s="365"/>
      <c r="I7" s="365"/>
      <c r="J7" s="365"/>
      <c r="K7" s="365"/>
      <c r="L7" s="365"/>
      <c r="M7" s="365"/>
      <c r="N7" s="365"/>
      <c r="O7" s="365"/>
      <c r="P7" s="365"/>
      <c r="Q7" s="365"/>
      <c r="R7" s="365"/>
      <c r="S7" s="365"/>
      <c r="T7" s="365"/>
      <c r="U7" s="365"/>
      <c r="V7" s="365"/>
      <c r="W7" s="365"/>
      <c r="X7" s="365"/>
      <c r="Y7" s="365"/>
      <c r="Z7" s="365"/>
      <c r="AA7" s="365"/>
      <c r="AB7" s="365"/>
      <c r="AC7" s="365"/>
      <c r="AD7" s="365"/>
      <c r="AE7" s="365"/>
      <c r="AF7" s="365"/>
      <c r="AG7" s="365"/>
    </row>
    <row r="8" spans="1:33" ht="18.75" customHeight="1">
      <c r="A8" s="407" t="s">
        <v>975</v>
      </c>
      <c r="B8" s="408"/>
      <c r="C8" s="408"/>
      <c r="D8" s="408"/>
      <c r="E8" s="408"/>
      <c r="F8" s="408"/>
      <c r="G8" s="408"/>
      <c r="H8" s="408"/>
    </row>
    <row r="9" spans="1:33">
      <c r="B9" s="256"/>
      <c r="C9" s="256"/>
      <c r="D9" s="256"/>
      <c r="E9" s="82"/>
      <c r="F9" s="256"/>
      <c r="I9" s="94" t="s">
        <v>319</v>
      </c>
      <c r="K9" s="94" t="s">
        <v>319</v>
      </c>
      <c r="L9" s="94" t="s">
        <v>319</v>
      </c>
      <c r="M9" s="94" t="s">
        <v>319</v>
      </c>
      <c r="N9" s="94" t="s">
        <v>319</v>
      </c>
      <c r="O9" s="94" t="s">
        <v>319</v>
      </c>
      <c r="P9" s="94" t="s">
        <v>319</v>
      </c>
      <c r="Q9" s="94" t="s">
        <v>319</v>
      </c>
      <c r="S9" s="94" t="s">
        <v>319</v>
      </c>
      <c r="T9" s="94" t="s">
        <v>319</v>
      </c>
      <c r="U9" s="94" t="s">
        <v>319</v>
      </c>
      <c r="V9" s="94" t="s">
        <v>319</v>
      </c>
      <c r="X9" s="94" t="s">
        <v>319</v>
      </c>
      <c r="Z9" s="94" t="s">
        <v>319</v>
      </c>
      <c r="AA9" s="94" t="s">
        <v>319</v>
      </c>
      <c r="AC9" s="94" t="s">
        <v>319</v>
      </c>
      <c r="AD9" s="94" t="s">
        <v>319</v>
      </c>
      <c r="AG9" s="445" t="s">
        <v>319</v>
      </c>
    </row>
    <row r="10" spans="1:33" ht="12.75" customHeight="1">
      <c r="A10" s="409" t="s">
        <v>320</v>
      </c>
      <c r="B10" s="411" t="s">
        <v>321</v>
      </c>
      <c r="C10" s="411" t="s">
        <v>322</v>
      </c>
      <c r="D10" s="411" t="s">
        <v>323</v>
      </c>
      <c r="E10" s="413" t="s">
        <v>324</v>
      </c>
      <c r="F10" s="411" t="s">
        <v>325</v>
      </c>
      <c r="G10" s="411" t="s">
        <v>326</v>
      </c>
      <c r="H10" s="411" t="s">
        <v>327</v>
      </c>
      <c r="I10" s="405" t="s">
        <v>94</v>
      </c>
      <c r="J10" s="405"/>
      <c r="K10" s="405" t="s">
        <v>807</v>
      </c>
      <c r="L10" s="405" t="s">
        <v>807</v>
      </c>
      <c r="M10" s="405" t="s">
        <v>807</v>
      </c>
      <c r="N10" s="405" t="s">
        <v>807</v>
      </c>
      <c r="O10" s="405" t="s">
        <v>807</v>
      </c>
      <c r="P10" s="405" t="s">
        <v>807</v>
      </c>
      <c r="Q10" s="405" t="s">
        <v>807</v>
      </c>
      <c r="R10" s="405"/>
      <c r="S10" s="405" t="s">
        <v>807</v>
      </c>
      <c r="T10" s="405" t="s">
        <v>807</v>
      </c>
      <c r="U10" s="405" t="s">
        <v>807</v>
      </c>
      <c r="V10" s="405" t="s">
        <v>807</v>
      </c>
      <c r="W10" s="405" t="s">
        <v>807</v>
      </c>
      <c r="X10" s="405" t="s">
        <v>807</v>
      </c>
      <c r="Y10" s="405" t="s">
        <v>807</v>
      </c>
      <c r="Z10" s="405" t="s">
        <v>807</v>
      </c>
      <c r="AA10" s="405" t="s">
        <v>807</v>
      </c>
      <c r="AB10" s="405"/>
      <c r="AC10" s="405" t="s">
        <v>807</v>
      </c>
      <c r="AD10" s="405" t="s">
        <v>807</v>
      </c>
      <c r="AE10" s="406" t="s">
        <v>963</v>
      </c>
      <c r="AF10" s="406" t="s">
        <v>964</v>
      </c>
      <c r="AG10" s="406" t="s">
        <v>962</v>
      </c>
    </row>
    <row r="11" spans="1:33">
      <c r="A11" s="410"/>
      <c r="B11" s="412"/>
      <c r="C11" s="412"/>
      <c r="D11" s="412"/>
      <c r="E11" s="414"/>
      <c r="F11" s="412"/>
      <c r="G11" s="411"/>
      <c r="H11" s="411"/>
      <c r="I11" s="405"/>
      <c r="J11" s="405"/>
      <c r="K11" s="405"/>
      <c r="L11" s="405"/>
      <c r="M11" s="405"/>
      <c r="N11" s="405"/>
      <c r="O11" s="405"/>
      <c r="P11" s="405"/>
      <c r="Q11" s="405"/>
      <c r="R11" s="405"/>
      <c r="S11" s="405"/>
      <c r="T11" s="405"/>
      <c r="U11" s="405"/>
      <c r="V11" s="405"/>
      <c r="W11" s="405"/>
      <c r="X11" s="405"/>
      <c r="Y11" s="405"/>
      <c r="Z11" s="405"/>
      <c r="AA11" s="405"/>
      <c r="AB11" s="405"/>
      <c r="AC11" s="405"/>
      <c r="AD11" s="405"/>
      <c r="AE11" s="406"/>
      <c r="AF11" s="406"/>
      <c r="AG11" s="406"/>
    </row>
    <row r="12" spans="1:33">
      <c r="A12" s="53">
        <v>1</v>
      </c>
      <c r="B12" s="319">
        <v>2</v>
      </c>
      <c r="C12" s="319">
        <v>3</v>
      </c>
      <c r="D12" s="319">
        <v>4</v>
      </c>
      <c r="E12" s="321">
        <v>5</v>
      </c>
      <c r="F12" s="319">
        <v>6</v>
      </c>
      <c r="G12" s="319">
        <v>7</v>
      </c>
      <c r="H12" s="319">
        <v>7</v>
      </c>
      <c r="I12" s="66"/>
      <c r="J12" s="66"/>
      <c r="K12" s="66"/>
      <c r="L12" s="66"/>
      <c r="M12" s="66"/>
      <c r="N12" s="66"/>
      <c r="O12" s="66"/>
      <c r="P12" s="66"/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364"/>
      <c r="AF12" s="364"/>
      <c r="AG12" s="364"/>
    </row>
    <row r="13" spans="1:33">
      <c r="A13" s="53"/>
      <c r="B13" s="319"/>
      <c r="C13" s="319"/>
      <c r="D13" s="319"/>
      <c r="E13" s="321"/>
      <c r="F13" s="319"/>
      <c r="G13" s="319"/>
      <c r="H13" s="319"/>
      <c r="I13" s="66"/>
      <c r="J13" s="66"/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364"/>
      <c r="AF13" s="364"/>
      <c r="AG13" s="364"/>
    </row>
    <row r="14" spans="1:33" s="3" customFormat="1" ht="25.5" customHeight="1">
      <c r="A14" s="54" t="s">
        <v>328</v>
      </c>
      <c r="B14" s="17" t="s">
        <v>329</v>
      </c>
      <c r="C14" s="17"/>
      <c r="D14" s="17"/>
      <c r="E14" s="17"/>
      <c r="F14" s="17"/>
      <c r="G14" s="12" t="e">
        <f>G23+G36+#REF!+G99+G226+G244+G289+#REF!+G187+#REF!+#REF!+#REF!+#REF!</f>
        <v>#REF!</v>
      </c>
      <c r="H14" s="12" t="e">
        <f>H23+H36+#REF!+H99+H226+H244+H289+#REF!+H187+#REF!+#REF!+#REF!+#REF!</f>
        <v>#REF!</v>
      </c>
      <c r="I14" s="317">
        <f>I23+I36+I99+I187+I289+I299+I261+I333+I212+I327+I90</f>
        <v>74342.200000000012</v>
      </c>
      <c r="J14" s="317">
        <f>K14-I14</f>
        <v>1787</v>
      </c>
      <c r="K14" s="317">
        <f>K23+K36+K99+K187+K289+K299+K261+K333+K212+K327+K90</f>
        <v>76129.200000000012</v>
      </c>
      <c r="L14" s="317" t="e">
        <f>SUM(M14-K14)</f>
        <v>#REF!</v>
      </c>
      <c r="M14" s="317" t="e">
        <f>M23+M36+M99+M187+M289+M299+M261+M333+M212+M327+M90</f>
        <v>#REF!</v>
      </c>
      <c r="N14" s="317" t="e">
        <f>SUM(O14-M14)</f>
        <v>#REF!</v>
      </c>
      <c r="O14" s="317" t="e">
        <f>O23+O36+O99+O187+O289+O299+O261+O333+O212+O327+O90</f>
        <v>#REF!</v>
      </c>
      <c r="P14" s="317" t="e">
        <f>SUM(Q14-O14)</f>
        <v>#REF!</v>
      </c>
      <c r="Q14" s="317">
        <f>Q23+Q36+Q99+Q187+Q289+Q299+Q261+Q333+Q212+Q327+Q90</f>
        <v>81910.600000000006</v>
      </c>
      <c r="R14" s="317">
        <f>SUM(S14-Q14)</f>
        <v>0</v>
      </c>
      <c r="S14" s="317">
        <f>S23+S36+S99+S187+S289+S299+S261+S333+S212+S327+S90</f>
        <v>81910.600000000006</v>
      </c>
      <c r="T14" s="317" t="e">
        <f>SUM(#REF!-S14)</f>
        <v>#REF!</v>
      </c>
      <c r="U14" s="317" t="e">
        <f>U23+U36+U99+U187+U289+U299+U261+U333+U212+U327+U90+U16</f>
        <v>#REF!</v>
      </c>
      <c r="V14" s="317" t="e">
        <f>SUM(W14-U14)</f>
        <v>#REF!</v>
      </c>
      <c r="W14" s="317">
        <f>W23+W36+W99+W187+W289+W299+W261+W333+W212+W327+W90+W16</f>
        <v>84096.700000000012</v>
      </c>
      <c r="X14" s="317" t="e">
        <f>SUM(Y14-W14)</f>
        <v>#REF!</v>
      </c>
      <c r="Y14" s="317" t="e">
        <f>Y23+Y36+Y99+Y187+Y289+Y299+Y261+Y333+Y212+Y327+Y90+Y16</f>
        <v>#REF!</v>
      </c>
      <c r="Z14" s="317" t="e">
        <f>SUM(#REF!-Y14)</f>
        <v>#REF!</v>
      </c>
      <c r="AA14" s="66">
        <f>AA23+AA36+AA99+AA187+AA289+AA299+AA261+AA333+AA212+AA327+AA90+AA16</f>
        <v>88183.000000000015</v>
      </c>
      <c r="AB14" s="66">
        <f>AC14-AA14</f>
        <v>6840.3999999999796</v>
      </c>
      <c r="AC14" s="66">
        <f>AC23+AC36+AC99+AC187+AC289+AC299+AC261+AC333+AC212+AC327+AC90+AC16</f>
        <v>95023.4</v>
      </c>
      <c r="AD14" s="66">
        <f>AD23+AD36+AD99+AD187+AD289+AD299+AD261+AD333+AD212+AD327+AD90+AD16</f>
        <v>2272.7999999999997</v>
      </c>
      <c r="AE14" s="364">
        <f>AE23+AE36+AE99+AE187+AE289+AE299+AE261+AE333+AE212+AE327+AE90+AE16</f>
        <v>89295.8</v>
      </c>
      <c r="AF14" s="364">
        <f>AF23+AF36+AF99+AF187+AF289+AF299+AF261+AF333+AF212+AF327+AF90+AF16</f>
        <v>80961.899999999994</v>
      </c>
      <c r="AG14" s="364">
        <f>AF14/AE14*100</f>
        <v>90.667086245937639</v>
      </c>
    </row>
    <row r="15" spans="1:33" s="3" customFormat="1" ht="25.5" customHeight="1">
      <c r="A15" s="215" t="s">
        <v>857</v>
      </c>
      <c r="B15" s="321" t="s">
        <v>329</v>
      </c>
      <c r="C15" s="321" t="s">
        <v>330</v>
      </c>
      <c r="D15" s="321" t="s">
        <v>428</v>
      </c>
      <c r="E15" s="17"/>
      <c r="F15" s="17"/>
      <c r="G15" s="12"/>
      <c r="H15" s="12"/>
      <c r="I15" s="317"/>
      <c r="J15" s="317"/>
      <c r="K15" s="317"/>
      <c r="L15" s="317"/>
      <c r="M15" s="317"/>
      <c r="N15" s="317"/>
      <c r="O15" s="317"/>
      <c r="P15" s="317"/>
      <c r="Q15" s="317"/>
      <c r="R15" s="317"/>
      <c r="S15" s="317"/>
      <c r="T15" s="317" t="e">
        <f>SUM(#REF!-S15)</f>
        <v>#REF!</v>
      </c>
      <c r="U15" s="317">
        <f>SUM(U16)</f>
        <v>1741</v>
      </c>
      <c r="V15" s="317">
        <f t="shared" ref="V15:V81" si="0">SUM(W15-U15)</f>
        <v>0</v>
      </c>
      <c r="W15" s="317">
        <f>SUM(W16)</f>
        <v>1741</v>
      </c>
      <c r="X15" s="317">
        <f t="shared" ref="X15:X81" si="1">SUM(Y15-W15)</f>
        <v>0</v>
      </c>
      <c r="Y15" s="317">
        <f>SUM(Y16)</f>
        <v>1741</v>
      </c>
      <c r="Z15" s="317" t="e">
        <f>SUM(#REF!-Y15)</f>
        <v>#REF!</v>
      </c>
      <c r="AA15" s="66">
        <f>SUM(AA16)</f>
        <v>2341</v>
      </c>
      <c r="AB15" s="66">
        <f t="shared" ref="AB15:AB78" si="2">AC15-AA15</f>
        <v>0</v>
      </c>
      <c r="AC15" s="66">
        <f>SUM(AC16)</f>
        <v>2341</v>
      </c>
      <c r="AD15" s="66">
        <f>SUM(AD16)</f>
        <v>0</v>
      </c>
      <c r="AE15" s="364">
        <f>SUM(AE16)</f>
        <v>2495.6999999999998</v>
      </c>
      <c r="AF15" s="364">
        <f>SUM(AF16)</f>
        <v>2094.1999999999998</v>
      </c>
      <c r="AG15" s="364">
        <f t="shared" ref="AG15:AG78" si="3">AF15/AE15*100</f>
        <v>83.91232920623473</v>
      </c>
    </row>
    <row r="16" spans="1:33" s="3" customFormat="1" ht="15.75" customHeight="1">
      <c r="A16" s="318" t="s">
        <v>859</v>
      </c>
      <c r="B16" s="321" t="s">
        <v>329</v>
      </c>
      <c r="C16" s="321" t="s">
        <v>330</v>
      </c>
      <c r="D16" s="321" t="s">
        <v>428</v>
      </c>
      <c r="E16" s="40" t="s">
        <v>858</v>
      </c>
      <c r="F16" s="17"/>
      <c r="G16" s="12"/>
      <c r="H16" s="12"/>
      <c r="I16" s="317"/>
      <c r="J16" s="317"/>
      <c r="K16" s="317"/>
      <c r="L16" s="317"/>
      <c r="M16" s="317"/>
      <c r="N16" s="317"/>
      <c r="O16" s="317"/>
      <c r="P16" s="317"/>
      <c r="Q16" s="317"/>
      <c r="R16" s="317"/>
      <c r="S16" s="317"/>
      <c r="T16" s="317" t="e">
        <f>SUM(#REF!-S16)</f>
        <v>#REF!</v>
      </c>
      <c r="U16" s="317">
        <v>1741</v>
      </c>
      <c r="V16" s="317">
        <f t="shared" si="0"/>
        <v>0</v>
      </c>
      <c r="W16" s="317">
        <v>1741</v>
      </c>
      <c r="X16" s="317">
        <f t="shared" si="1"/>
        <v>0</v>
      </c>
      <c r="Y16" s="317">
        <v>1741</v>
      </c>
      <c r="Z16" s="317" t="e">
        <f>SUM(#REF!-Y16)</f>
        <v>#REF!</v>
      </c>
      <c r="AA16" s="66">
        <f>AA17+AA20</f>
        <v>2341</v>
      </c>
      <c r="AB16" s="66">
        <f t="shared" si="2"/>
        <v>0</v>
      </c>
      <c r="AC16" s="66">
        <f>AC17+AC20</f>
        <v>2341</v>
      </c>
      <c r="AD16" s="66">
        <f>AD17+AD20</f>
        <v>0</v>
      </c>
      <c r="AE16" s="364">
        <f>AE17+AE20</f>
        <v>2495.6999999999998</v>
      </c>
      <c r="AF16" s="364">
        <f>AF17+AF20</f>
        <v>2094.1999999999998</v>
      </c>
      <c r="AG16" s="364">
        <f t="shared" si="3"/>
        <v>83.91232920623473</v>
      </c>
    </row>
    <row r="17" spans="1:33" s="3" customFormat="1" ht="25.5" customHeight="1">
      <c r="A17" s="44" t="s">
        <v>333</v>
      </c>
      <c r="B17" s="321">
        <v>901</v>
      </c>
      <c r="C17" s="321" t="s">
        <v>330</v>
      </c>
      <c r="D17" s="321" t="s">
        <v>428</v>
      </c>
      <c r="E17" s="40" t="s">
        <v>860</v>
      </c>
      <c r="F17" s="321"/>
      <c r="G17" s="12"/>
      <c r="H17" s="12"/>
      <c r="I17" s="317"/>
      <c r="J17" s="317"/>
      <c r="K17" s="317"/>
      <c r="L17" s="317"/>
      <c r="M17" s="317"/>
      <c r="N17" s="317"/>
      <c r="O17" s="317"/>
      <c r="P17" s="317"/>
      <c r="Q17" s="317"/>
      <c r="R17" s="317"/>
      <c r="S17" s="317"/>
      <c r="T17" s="317" t="e">
        <f>SUM(#REF!-S17)</f>
        <v>#REF!</v>
      </c>
      <c r="U17" s="317">
        <v>1741</v>
      </c>
      <c r="V17" s="317">
        <f t="shared" si="0"/>
        <v>0</v>
      </c>
      <c r="W17" s="317">
        <v>1741</v>
      </c>
      <c r="X17" s="317">
        <f t="shared" si="1"/>
        <v>0</v>
      </c>
      <c r="Y17" s="317">
        <v>1741</v>
      </c>
      <c r="Z17" s="317" t="e">
        <f>SUM(#REF!-Y17)</f>
        <v>#REF!</v>
      </c>
      <c r="AA17" s="66">
        <v>1741</v>
      </c>
      <c r="AB17" s="66">
        <f t="shared" si="2"/>
        <v>0</v>
      </c>
      <c r="AC17" s="66">
        <v>1741</v>
      </c>
      <c r="AD17" s="259">
        <f t="shared" ref="AD17:AF18" si="4">SUM(AD18)</f>
        <v>0</v>
      </c>
      <c r="AE17" s="260">
        <f t="shared" si="4"/>
        <v>1895.7</v>
      </c>
      <c r="AF17" s="260">
        <f t="shared" si="4"/>
        <v>1494.2</v>
      </c>
      <c r="AG17" s="364">
        <f t="shared" si="3"/>
        <v>78.820488473914651</v>
      </c>
    </row>
    <row r="18" spans="1:33" s="3" customFormat="1" ht="25.5" customHeight="1">
      <c r="A18" s="55" t="s">
        <v>334</v>
      </c>
      <c r="B18" s="321">
        <v>901</v>
      </c>
      <c r="C18" s="321" t="s">
        <v>330</v>
      </c>
      <c r="D18" s="321" t="s">
        <v>428</v>
      </c>
      <c r="E18" s="40" t="s">
        <v>860</v>
      </c>
      <c r="F18" s="321" t="s">
        <v>335</v>
      </c>
      <c r="G18" s="12"/>
      <c r="H18" s="12"/>
      <c r="I18" s="317"/>
      <c r="J18" s="317"/>
      <c r="K18" s="317"/>
      <c r="L18" s="317"/>
      <c r="M18" s="317"/>
      <c r="N18" s="317"/>
      <c r="O18" s="317"/>
      <c r="P18" s="317"/>
      <c r="Q18" s="317"/>
      <c r="R18" s="317"/>
      <c r="S18" s="317"/>
      <c r="T18" s="317" t="e">
        <f>SUM(#REF!-S18)</f>
        <v>#REF!</v>
      </c>
      <c r="U18" s="317">
        <v>1741</v>
      </c>
      <c r="V18" s="317">
        <f t="shared" si="0"/>
        <v>0</v>
      </c>
      <c r="W18" s="317">
        <v>1741</v>
      </c>
      <c r="X18" s="317">
        <f t="shared" si="1"/>
        <v>0</v>
      </c>
      <c r="Y18" s="317">
        <v>1741</v>
      </c>
      <c r="Z18" s="317" t="e">
        <f>SUM(#REF!-Y18)</f>
        <v>#REF!</v>
      </c>
      <c r="AA18" s="66">
        <v>1741</v>
      </c>
      <c r="AB18" s="66">
        <f t="shared" si="2"/>
        <v>0</v>
      </c>
      <c r="AC18" s="66">
        <v>1741</v>
      </c>
      <c r="AD18" s="259">
        <f t="shared" si="4"/>
        <v>0</v>
      </c>
      <c r="AE18" s="260">
        <f t="shared" si="4"/>
        <v>1895.7</v>
      </c>
      <c r="AF18" s="260">
        <f t="shared" si="4"/>
        <v>1494.2</v>
      </c>
      <c r="AG18" s="364">
        <f t="shared" si="3"/>
        <v>78.820488473914651</v>
      </c>
    </row>
    <row r="19" spans="1:33" s="3" customFormat="1" ht="25.5" customHeight="1">
      <c r="A19" s="56" t="s">
        <v>336</v>
      </c>
      <c r="B19" s="321">
        <v>901</v>
      </c>
      <c r="C19" s="321" t="s">
        <v>330</v>
      </c>
      <c r="D19" s="321" t="s">
        <v>428</v>
      </c>
      <c r="E19" s="40" t="s">
        <v>860</v>
      </c>
      <c r="F19" s="321" t="s">
        <v>337</v>
      </c>
      <c r="G19" s="12"/>
      <c r="H19" s="12"/>
      <c r="I19" s="317"/>
      <c r="J19" s="317"/>
      <c r="K19" s="317"/>
      <c r="L19" s="317"/>
      <c r="M19" s="317"/>
      <c r="N19" s="317"/>
      <c r="O19" s="317"/>
      <c r="P19" s="317"/>
      <c r="Q19" s="317"/>
      <c r="R19" s="317"/>
      <c r="S19" s="317"/>
      <c r="T19" s="317" t="e">
        <f>SUM(#REF!-S19)</f>
        <v>#REF!</v>
      </c>
      <c r="U19" s="317">
        <v>1741</v>
      </c>
      <c r="V19" s="317">
        <f t="shared" si="0"/>
        <v>0</v>
      </c>
      <c r="W19" s="317">
        <v>1741</v>
      </c>
      <c r="X19" s="317">
        <f t="shared" si="1"/>
        <v>0</v>
      </c>
      <c r="Y19" s="317">
        <v>1741</v>
      </c>
      <c r="Z19" s="317" t="e">
        <f>SUM(#REF!-Y19)</f>
        <v>#REF!</v>
      </c>
      <c r="AA19" s="66">
        <v>1741</v>
      </c>
      <c r="AB19" s="66">
        <f t="shared" si="2"/>
        <v>0</v>
      </c>
      <c r="AC19" s="66">
        <v>1741</v>
      </c>
      <c r="AD19" s="66"/>
      <c r="AE19" s="364">
        <v>1895.7</v>
      </c>
      <c r="AF19" s="364">
        <v>1494.2</v>
      </c>
      <c r="AG19" s="364">
        <f t="shared" si="3"/>
        <v>78.820488473914651</v>
      </c>
    </row>
    <row r="20" spans="1:33" s="3" customFormat="1" ht="25.5" customHeight="1">
      <c r="A20" s="56" t="s">
        <v>874</v>
      </c>
      <c r="B20" s="321" t="s">
        <v>329</v>
      </c>
      <c r="C20" s="321" t="s">
        <v>330</v>
      </c>
      <c r="D20" s="321" t="s">
        <v>428</v>
      </c>
      <c r="E20" s="40" t="s">
        <v>883</v>
      </c>
      <c r="F20" s="321"/>
      <c r="G20" s="12"/>
      <c r="H20" s="12"/>
      <c r="I20" s="317"/>
      <c r="J20" s="317"/>
      <c r="K20" s="317"/>
      <c r="L20" s="317"/>
      <c r="M20" s="317"/>
      <c r="N20" s="317"/>
      <c r="O20" s="317"/>
      <c r="P20" s="317"/>
      <c r="Q20" s="317"/>
      <c r="R20" s="317"/>
      <c r="S20" s="317"/>
      <c r="T20" s="317"/>
      <c r="U20" s="317"/>
      <c r="V20" s="317"/>
      <c r="W20" s="317"/>
      <c r="X20" s="317"/>
      <c r="Y20" s="317"/>
      <c r="Z20" s="317"/>
      <c r="AA20" s="66">
        <f>AA21</f>
        <v>600</v>
      </c>
      <c r="AB20" s="66">
        <f t="shared" si="2"/>
        <v>0</v>
      </c>
      <c r="AC20" s="66">
        <f t="shared" ref="AC20:AF21" si="5">AC21</f>
        <v>600</v>
      </c>
      <c r="AD20" s="259">
        <f t="shared" si="5"/>
        <v>0</v>
      </c>
      <c r="AE20" s="260">
        <f t="shared" si="5"/>
        <v>600</v>
      </c>
      <c r="AF20" s="260">
        <f t="shared" si="5"/>
        <v>600</v>
      </c>
      <c r="AG20" s="364">
        <f t="shared" si="3"/>
        <v>100</v>
      </c>
    </row>
    <row r="21" spans="1:33" s="3" customFormat="1" ht="25.5" customHeight="1">
      <c r="A21" s="56" t="s">
        <v>334</v>
      </c>
      <c r="B21" s="321" t="s">
        <v>329</v>
      </c>
      <c r="C21" s="321" t="s">
        <v>330</v>
      </c>
      <c r="D21" s="321" t="s">
        <v>428</v>
      </c>
      <c r="E21" s="40" t="s">
        <v>883</v>
      </c>
      <c r="F21" s="321" t="s">
        <v>335</v>
      </c>
      <c r="G21" s="12"/>
      <c r="H21" s="12"/>
      <c r="I21" s="317"/>
      <c r="J21" s="317"/>
      <c r="K21" s="317"/>
      <c r="L21" s="317"/>
      <c r="M21" s="317"/>
      <c r="N21" s="317"/>
      <c r="O21" s="317"/>
      <c r="P21" s="317"/>
      <c r="Q21" s="317"/>
      <c r="R21" s="317"/>
      <c r="S21" s="317"/>
      <c r="T21" s="317"/>
      <c r="U21" s="317"/>
      <c r="V21" s="317"/>
      <c r="W21" s="317"/>
      <c r="X21" s="317"/>
      <c r="Y21" s="317"/>
      <c r="Z21" s="317"/>
      <c r="AA21" s="66">
        <f>AA22</f>
        <v>600</v>
      </c>
      <c r="AB21" s="66">
        <f t="shared" si="2"/>
        <v>0</v>
      </c>
      <c r="AC21" s="66">
        <f t="shared" si="5"/>
        <v>600</v>
      </c>
      <c r="AD21" s="259">
        <f t="shared" si="5"/>
        <v>0</v>
      </c>
      <c r="AE21" s="260">
        <f t="shared" si="5"/>
        <v>600</v>
      </c>
      <c r="AF21" s="260">
        <f t="shared" si="5"/>
        <v>600</v>
      </c>
      <c r="AG21" s="364">
        <f t="shared" si="3"/>
        <v>100</v>
      </c>
    </row>
    <row r="22" spans="1:33" s="3" customFormat="1" ht="25.5" customHeight="1">
      <c r="A22" s="56" t="s">
        <v>336</v>
      </c>
      <c r="B22" s="321" t="s">
        <v>329</v>
      </c>
      <c r="C22" s="321" t="s">
        <v>330</v>
      </c>
      <c r="D22" s="321" t="s">
        <v>428</v>
      </c>
      <c r="E22" s="40" t="s">
        <v>883</v>
      </c>
      <c r="F22" s="321" t="s">
        <v>337</v>
      </c>
      <c r="G22" s="12"/>
      <c r="H22" s="12"/>
      <c r="I22" s="317"/>
      <c r="J22" s="317"/>
      <c r="K22" s="317"/>
      <c r="L22" s="317"/>
      <c r="M22" s="317"/>
      <c r="N22" s="317"/>
      <c r="O22" s="317"/>
      <c r="P22" s="317"/>
      <c r="Q22" s="317"/>
      <c r="R22" s="317"/>
      <c r="S22" s="317"/>
      <c r="T22" s="317"/>
      <c r="U22" s="317"/>
      <c r="V22" s="317"/>
      <c r="W22" s="317"/>
      <c r="X22" s="317"/>
      <c r="Y22" s="317"/>
      <c r="Z22" s="317"/>
      <c r="AA22" s="66">
        <v>600</v>
      </c>
      <c r="AB22" s="66">
        <f t="shared" si="2"/>
        <v>0</v>
      </c>
      <c r="AC22" s="66">
        <v>600</v>
      </c>
      <c r="AD22" s="66"/>
      <c r="AE22" s="364">
        <v>600</v>
      </c>
      <c r="AF22" s="364">
        <v>600</v>
      </c>
      <c r="AG22" s="364">
        <f t="shared" si="3"/>
        <v>100</v>
      </c>
    </row>
    <row r="23" spans="1:33" ht="25.5" customHeight="1">
      <c r="A23" s="318" t="s">
        <v>746</v>
      </c>
      <c r="B23" s="321">
        <v>901</v>
      </c>
      <c r="C23" s="321" t="s">
        <v>330</v>
      </c>
      <c r="D23" s="321" t="s">
        <v>331</v>
      </c>
      <c r="E23" s="321"/>
      <c r="F23" s="321"/>
      <c r="G23" s="319" t="e">
        <f>#REF!</f>
        <v>#REF!</v>
      </c>
      <c r="H23" s="319" t="e">
        <f>#REF!</f>
        <v>#REF!</v>
      </c>
      <c r="I23" s="66">
        <f>I24</f>
        <v>896.1</v>
      </c>
      <c r="J23" s="317">
        <f t="shared" ref="J23:J86" si="6">K23-I23</f>
        <v>0</v>
      </c>
      <c r="K23" s="66">
        <f>K24</f>
        <v>896.1</v>
      </c>
      <c r="L23" s="317">
        <f t="shared" ref="L23:L93" si="7">SUM(M23-K23)</f>
        <v>0</v>
      </c>
      <c r="M23" s="66">
        <f>M24</f>
        <v>896.1</v>
      </c>
      <c r="N23" s="317">
        <f t="shared" ref="N23:N93" si="8">SUM(O23-M23)</f>
        <v>0</v>
      </c>
      <c r="O23" s="66">
        <f>O24</f>
        <v>896.1</v>
      </c>
      <c r="P23" s="317">
        <f t="shared" ref="P23:P86" si="9">SUM(Q23-O23)</f>
        <v>0</v>
      </c>
      <c r="Q23" s="66">
        <f>Q24</f>
        <v>896.1</v>
      </c>
      <c r="R23" s="317">
        <f t="shared" ref="R23:R86" si="10">SUM(S23-Q23)</f>
        <v>0</v>
      </c>
      <c r="S23" s="66">
        <f>S24</f>
        <v>896.1</v>
      </c>
      <c r="T23" s="317" t="e">
        <f>SUM(#REF!-S23)</f>
        <v>#REF!</v>
      </c>
      <c r="U23" s="66">
        <f>U24</f>
        <v>896.1</v>
      </c>
      <c r="V23" s="317">
        <f t="shared" si="0"/>
        <v>0</v>
      </c>
      <c r="W23" s="66">
        <f>W24</f>
        <v>896.1</v>
      </c>
      <c r="X23" s="317">
        <f t="shared" si="1"/>
        <v>0</v>
      </c>
      <c r="Y23" s="66">
        <f>Y24</f>
        <v>896.1</v>
      </c>
      <c r="Z23" s="317" t="e">
        <f>SUM(#REF!-Y23)</f>
        <v>#REF!</v>
      </c>
      <c r="AA23" s="66">
        <f>AA24</f>
        <v>896.1</v>
      </c>
      <c r="AB23" s="66">
        <f t="shared" si="2"/>
        <v>0</v>
      </c>
      <c r="AC23" s="66">
        <f>AC24</f>
        <v>896.1</v>
      </c>
      <c r="AD23" s="259">
        <f>AD24</f>
        <v>0.8</v>
      </c>
      <c r="AE23" s="260">
        <f>AE24</f>
        <v>952.19999999999993</v>
      </c>
      <c r="AF23" s="260">
        <f>AF24</f>
        <v>952.19999999999993</v>
      </c>
      <c r="AG23" s="364">
        <f t="shared" si="3"/>
        <v>100</v>
      </c>
    </row>
    <row r="24" spans="1:33" ht="25.5" customHeight="1">
      <c r="A24" s="44" t="s">
        <v>332</v>
      </c>
      <c r="B24" s="321">
        <v>901</v>
      </c>
      <c r="C24" s="321" t="s">
        <v>330</v>
      </c>
      <c r="D24" s="321" t="s">
        <v>331</v>
      </c>
      <c r="E24" s="40">
        <v>6300000000</v>
      </c>
      <c r="F24" s="321"/>
      <c r="G24" s="319" t="e">
        <f>#REF!</f>
        <v>#REF!</v>
      </c>
      <c r="H24" s="319" t="e">
        <f>#REF!</f>
        <v>#REF!</v>
      </c>
      <c r="I24" s="66">
        <f>I25+I28+I33</f>
        <v>896.1</v>
      </c>
      <c r="J24" s="317">
        <f t="shared" si="6"/>
        <v>0</v>
      </c>
      <c r="K24" s="66">
        <f>K25+K28+K33</f>
        <v>896.1</v>
      </c>
      <c r="L24" s="317">
        <f t="shared" si="7"/>
        <v>0</v>
      </c>
      <c r="M24" s="66">
        <f>M25+M28+M33</f>
        <v>896.1</v>
      </c>
      <c r="N24" s="317">
        <f t="shared" si="8"/>
        <v>0</v>
      </c>
      <c r="O24" s="66">
        <f>O25+O28+O33</f>
        <v>896.1</v>
      </c>
      <c r="P24" s="317">
        <f t="shared" si="9"/>
        <v>0</v>
      </c>
      <c r="Q24" s="66">
        <f>Q25+Q28+Q33</f>
        <v>896.1</v>
      </c>
      <c r="R24" s="317">
        <f t="shared" si="10"/>
        <v>0</v>
      </c>
      <c r="S24" s="66">
        <f>S25+S28+S33</f>
        <v>896.1</v>
      </c>
      <c r="T24" s="317" t="e">
        <f>SUM(#REF!-S24)</f>
        <v>#REF!</v>
      </c>
      <c r="U24" s="66">
        <f>U25+U28+U33</f>
        <v>896.1</v>
      </c>
      <c r="V24" s="317">
        <f t="shared" si="0"/>
        <v>0</v>
      </c>
      <c r="W24" s="66">
        <f>W25+W28+W33</f>
        <v>896.1</v>
      </c>
      <c r="X24" s="317">
        <f t="shared" si="1"/>
        <v>0</v>
      </c>
      <c r="Y24" s="66">
        <f>Y25+Y28+Y33</f>
        <v>896.1</v>
      </c>
      <c r="Z24" s="317" t="e">
        <f>SUM(#REF!-Y24)</f>
        <v>#REF!</v>
      </c>
      <c r="AA24" s="66">
        <f>AA25+AA28+AA33</f>
        <v>896.1</v>
      </c>
      <c r="AB24" s="66">
        <f t="shared" si="2"/>
        <v>0</v>
      </c>
      <c r="AC24" s="66">
        <f>AC25+AC28+AC33</f>
        <v>896.1</v>
      </c>
      <c r="AD24" s="259">
        <f>AD25+AD28+AD33</f>
        <v>0.8</v>
      </c>
      <c r="AE24" s="260">
        <f>AE25+AE28+AE33</f>
        <v>952.19999999999993</v>
      </c>
      <c r="AF24" s="260">
        <f>AF25+AF28+AF33</f>
        <v>952.19999999999993</v>
      </c>
      <c r="AG24" s="364">
        <f t="shared" si="3"/>
        <v>100</v>
      </c>
    </row>
    <row r="25" spans="1:33" ht="25.5" customHeight="1">
      <c r="A25" s="44" t="s">
        <v>333</v>
      </c>
      <c r="B25" s="321">
        <v>901</v>
      </c>
      <c r="C25" s="321" t="s">
        <v>330</v>
      </c>
      <c r="D25" s="321" t="s">
        <v>331</v>
      </c>
      <c r="E25" s="40">
        <v>6300000110</v>
      </c>
      <c r="F25" s="321"/>
      <c r="G25" s="319"/>
      <c r="H25" s="319"/>
      <c r="I25" s="66">
        <f t="shared" ref="I25:AF26" si="11">I26</f>
        <v>756.2</v>
      </c>
      <c r="J25" s="317">
        <f t="shared" si="6"/>
        <v>0</v>
      </c>
      <c r="K25" s="66">
        <f t="shared" si="11"/>
        <v>756.2</v>
      </c>
      <c r="L25" s="317">
        <f t="shared" si="7"/>
        <v>0</v>
      </c>
      <c r="M25" s="66">
        <f t="shared" si="11"/>
        <v>756.2</v>
      </c>
      <c r="N25" s="317">
        <f t="shared" si="8"/>
        <v>0</v>
      </c>
      <c r="O25" s="66">
        <f t="shared" si="11"/>
        <v>756.2</v>
      </c>
      <c r="P25" s="317">
        <f t="shared" si="9"/>
        <v>-18</v>
      </c>
      <c r="Q25" s="66">
        <f t="shared" si="11"/>
        <v>738.2</v>
      </c>
      <c r="R25" s="317">
        <f t="shared" si="10"/>
        <v>0</v>
      </c>
      <c r="S25" s="66">
        <f t="shared" si="11"/>
        <v>738.2</v>
      </c>
      <c r="T25" s="317" t="e">
        <f>SUM(#REF!-S25)</f>
        <v>#REF!</v>
      </c>
      <c r="U25" s="66">
        <f t="shared" si="11"/>
        <v>738.2</v>
      </c>
      <c r="V25" s="317">
        <f t="shared" si="0"/>
        <v>0</v>
      </c>
      <c r="W25" s="66">
        <f t="shared" si="11"/>
        <v>738.2</v>
      </c>
      <c r="X25" s="317">
        <f t="shared" si="1"/>
        <v>0</v>
      </c>
      <c r="Y25" s="66">
        <f t="shared" si="11"/>
        <v>738.2</v>
      </c>
      <c r="Z25" s="317" t="e">
        <f>SUM(#REF!-Y25)</f>
        <v>#REF!</v>
      </c>
      <c r="AA25" s="66">
        <f t="shared" si="11"/>
        <v>738.2</v>
      </c>
      <c r="AB25" s="66">
        <f t="shared" si="2"/>
        <v>0</v>
      </c>
      <c r="AC25" s="66">
        <f t="shared" si="11"/>
        <v>738.2</v>
      </c>
      <c r="AD25" s="259">
        <f t="shared" si="11"/>
        <v>0</v>
      </c>
      <c r="AE25" s="260">
        <f t="shared" si="11"/>
        <v>828.4</v>
      </c>
      <c r="AF25" s="260">
        <f t="shared" si="11"/>
        <v>828.4</v>
      </c>
      <c r="AG25" s="364">
        <f t="shared" si="3"/>
        <v>100</v>
      </c>
    </row>
    <row r="26" spans="1:33" ht="51" customHeight="1">
      <c r="A26" s="55" t="s">
        <v>334</v>
      </c>
      <c r="B26" s="321">
        <v>901</v>
      </c>
      <c r="C26" s="321" t="s">
        <v>330</v>
      </c>
      <c r="D26" s="321" t="s">
        <v>331</v>
      </c>
      <c r="E26" s="40">
        <v>6300000110</v>
      </c>
      <c r="F26" s="321" t="s">
        <v>335</v>
      </c>
      <c r="G26" s="319"/>
      <c r="H26" s="319"/>
      <c r="I26" s="66">
        <f t="shared" si="11"/>
        <v>756.2</v>
      </c>
      <c r="J26" s="317">
        <f t="shared" si="6"/>
        <v>0</v>
      </c>
      <c r="K26" s="66">
        <f t="shared" si="11"/>
        <v>756.2</v>
      </c>
      <c r="L26" s="317">
        <f t="shared" si="7"/>
        <v>0</v>
      </c>
      <c r="M26" s="66">
        <f t="shared" si="11"/>
        <v>756.2</v>
      </c>
      <c r="N26" s="317">
        <f t="shared" si="8"/>
        <v>0</v>
      </c>
      <c r="O26" s="66">
        <f t="shared" si="11"/>
        <v>756.2</v>
      </c>
      <c r="P26" s="317">
        <f t="shared" si="9"/>
        <v>-18</v>
      </c>
      <c r="Q26" s="66">
        <f t="shared" si="11"/>
        <v>738.2</v>
      </c>
      <c r="R26" s="317">
        <f t="shared" si="10"/>
        <v>0</v>
      </c>
      <c r="S26" s="66">
        <f t="shared" si="11"/>
        <v>738.2</v>
      </c>
      <c r="T26" s="317" t="e">
        <f>SUM(#REF!-S26)</f>
        <v>#REF!</v>
      </c>
      <c r="U26" s="66">
        <f t="shared" si="11"/>
        <v>738.2</v>
      </c>
      <c r="V26" s="317">
        <f t="shared" si="0"/>
        <v>0</v>
      </c>
      <c r="W26" s="66">
        <f t="shared" si="11"/>
        <v>738.2</v>
      </c>
      <c r="X26" s="317">
        <f t="shared" si="1"/>
        <v>0</v>
      </c>
      <c r="Y26" s="66">
        <f t="shared" si="11"/>
        <v>738.2</v>
      </c>
      <c r="Z26" s="317" t="e">
        <f>SUM(#REF!-Y26)</f>
        <v>#REF!</v>
      </c>
      <c r="AA26" s="66">
        <f t="shared" si="11"/>
        <v>738.2</v>
      </c>
      <c r="AB26" s="66">
        <f t="shared" si="2"/>
        <v>0</v>
      </c>
      <c r="AC26" s="66">
        <f t="shared" si="11"/>
        <v>738.2</v>
      </c>
      <c r="AD26" s="259">
        <f t="shared" si="11"/>
        <v>0</v>
      </c>
      <c r="AE26" s="260">
        <f t="shared" si="11"/>
        <v>828.4</v>
      </c>
      <c r="AF26" s="260">
        <f t="shared" si="11"/>
        <v>828.4</v>
      </c>
      <c r="AG26" s="364">
        <f t="shared" si="3"/>
        <v>100</v>
      </c>
    </row>
    <row r="27" spans="1:33" ht="25.5" customHeight="1">
      <c r="A27" s="56" t="s">
        <v>336</v>
      </c>
      <c r="B27" s="321">
        <v>901</v>
      </c>
      <c r="C27" s="321" t="s">
        <v>330</v>
      </c>
      <c r="D27" s="321" t="s">
        <v>331</v>
      </c>
      <c r="E27" s="40">
        <v>6300000110</v>
      </c>
      <c r="F27" s="321" t="s">
        <v>337</v>
      </c>
      <c r="G27" s="319"/>
      <c r="H27" s="319"/>
      <c r="I27" s="66">
        <v>756.2</v>
      </c>
      <c r="J27" s="317">
        <f t="shared" si="6"/>
        <v>0</v>
      </c>
      <c r="K27" s="66">
        <v>756.2</v>
      </c>
      <c r="L27" s="317">
        <f t="shared" si="7"/>
        <v>0</v>
      </c>
      <c r="M27" s="66">
        <v>756.2</v>
      </c>
      <c r="N27" s="317">
        <f t="shared" si="8"/>
        <v>0</v>
      </c>
      <c r="O27" s="66">
        <v>756.2</v>
      </c>
      <c r="P27" s="317">
        <f t="shared" si="9"/>
        <v>-18</v>
      </c>
      <c r="Q27" s="66">
        <v>738.2</v>
      </c>
      <c r="R27" s="317">
        <f t="shared" si="10"/>
        <v>0</v>
      </c>
      <c r="S27" s="66">
        <v>738.2</v>
      </c>
      <c r="T27" s="317" t="e">
        <f>SUM(#REF!-S27)</f>
        <v>#REF!</v>
      </c>
      <c r="U27" s="66">
        <f>843.2-105</f>
        <v>738.2</v>
      </c>
      <c r="V27" s="317">
        <f t="shared" si="0"/>
        <v>0</v>
      </c>
      <c r="W27" s="66">
        <f>843.2-105</f>
        <v>738.2</v>
      </c>
      <c r="X27" s="317">
        <f t="shared" si="1"/>
        <v>0</v>
      </c>
      <c r="Y27" s="66">
        <v>738.2</v>
      </c>
      <c r="Z27" s="317" t="e">
        <f>SUM(#REF!-Y27)</f>
        <v>#REF!</v>
      </c>
      <c r="AA27" s="66">
        <v>738.2</v>
      </c>
      <c r="AB27" s="66">
        <f t="shared" si="2"/>
        <v>0</v>
      </c>
      <c r="AC27" s="66">
        <v>738.2</v>
      </c>
      <c r="AD27" s="66"/>
      <c r="AE27" s="364">
        <v>828.4</v>
      </c>
      <c r="AF27" s="364">
        <v>828.4</v>
      </c>
      <c r="AG27" s="364">
        <f t="shared" si="3"/>
        <v>100</v>
      </c>
    </row>
    <row r="28" spans="1:33" ht="25.5" customHeight="1">
      <c r="A28" s="44" t="s">
        <v>338</v>
      </c>
      <c r="B28" s="321">
        <v>901</v>
      </c>
      <c r="C28" s="321" t="s">
        <v>330</v>
      </c>
      <c r="D28" s="321" t="s">
        <v>331</v>
      </c>
      <c r="E28" s="40">
        <v>6300000190</v>
      </c>
      <c r="F28" s="321"/>
      <c r="G28" s="319"/>
      <c r="H28" s="319"/>
      <c r="I28" s="66">
        <f>I31+I29</f>
        <v>52.9</v>
      </c>
      <c r="J28" s="317">
        <f t="shared" si="6"/>
        <v>0</v>
      </c>
      <c r="K28" s="66">
        <f>K31+K29</f>
        <v>52.9</v>
      </c>
      <c r="L28" s="317">
        <f t="shared" si="7"/>
        <v>0</v>
      </c>
      <c r="M28" s="66">
        <f>M31+M29</f>
        <v>52.9</v>
      </c>
      <c r="N28" s="317">
        <f t="shared" si="8"/>
        <v>0</v>
      </c>
      <c r="O28" s="66">
        <f>O31+O29</f>
        <v>52.9</v>
      </c>
      <c r="P28" s="317">
        <f t="shared" si="9"/>
        <v>0</v>
      </c>
      <c r="Q28" s="66">
        <f>Q31+Q29</f>
        <v>52.9</v>
      </c>
      <c r="R28" s="317">
        <f t="shared" si="10"/>
        <v>0</v>
      </c>
      <c r="S28" s="66">
        <f>S31+S29</f>
        <v>52.9</v>
      </c>
      <c r="T28" s="317" t="e">
        <f>SUM(#REF!-S28)</f>
        <v>#REF!</v>
      </c>
      <c r="U28" s="66">
        <f>U31+U29</f>
        <v>52.9</v>
      </c>
      <c r="V28" s="317">
        <f t="shared" si="0"/>
        <v>0</v>
      </c>
      <c r="W28" s="66">
        <f>W31+W29</f>
        <v>52.9</v>
      </c>
      <c r="X28" s="317">
        <f t="shared" si="1"/>
        <v>0</v>
      </c>
      <c r="Y28" s="66">
        <f>Y31+Y29</f>
        <v>52.9</v>
      </c>
      <c r="Z28" s="317" t="e">
        <f>SUM(#REF!-Y28)</f>
        <v>#REF!</v>
      </c>
      <c r="AA28" s="66">
        <f>AA31+AA29</f>
        <v>52.9</v>
      </c>
      <c r="AB28" s="66">
        <f t="shared" si="2"/>
        <v>0</v>
      </c>
      <c r="AC28" s="66">
        <f>AC31+AC29</f>
        <v>52.9</v>
      </c>
      <c r="AD28" s="259">
        <f>AD31+AD29</f>
        <v>0.8</v>
      </c>
      <c r="AE28" s="260">
        <f>AE31+AE29</f>
        <v>18.8</v>
      </c>
      <c r="AF28" s="260">
        <f>AF31+AF29</f>
        <v>18.8</v>
      </c>
      <c r="AG28" s="364">
        <f t="shared" si="3"/>
        <v>100</v>
      </c>
    </row>
    <row r="29" spans="1:33" ht="51" hidden="1" customHeight="1">
      <c r="A29" s="55" t="s">
        <v>334</v>
      </c>
      <c r="B29" s="352">
        <v>901</v>
      </c>
      <c r="C29" s="321" t="s">
        <v>330</v>
      </c>
      <c r="D29" s="321" t="s">
        <v>331</v>
      </c>
      <c r="E29" s="40">
        <v>6300000190</v>
      </c>
      <c r="F29" s="321" t="s">
        <v>335</v>
      </c>
      <c r="G29" s="319"/>
      <c r="H29" s="319"/>
      <c r="I29" s="66">
        <f>I30</f>
        <v>1.1000000000000001</v>
      </c>
      <c r="J29" s="317">
        <f t="shared" si="6"/>
        <v>0</v>
      </c>
      <c r="K29" s="66">
        <f>K30</f>
        <v>1.1000000000000001</v>
      </c>
      <c r="L29" s="317">
        <f t="shared" si="7"/>
        <v>0</v>
      </c>
      <c r="M29" s="66">
        <f>M30</f>
        <v>1.1000000000000001</v>
      </c>
      <c r="N29" s="317">
        <f t="shared" si="8"/>
        <v>0</v>
      </c>
      <c r="O29" s="66">
        <f>O30</f>
        <v>1.1000000000000001</v>
      </c>
      <c r="P29" s="317">
        <f t="shared" si="9"/>
        <v>0</v>
      </c>
      <c r="Q29" s="66">
        <f>Q30</f>
        <v>1.1000000000000001</v>
      </c>
      <c r="R29" s="317">
        <f t="shared" si="10"/>
        <v>0</v>
      </c>
      <c r="S29" s="66">
        <f>S30</f>
        <v>1.1000000000000001</v>
      </c>
      <c r="T29" s="317" t="e">
        <f>SUM(#REF!-S29)</f>
        <v>#REF!</v>
      </c>
      <c r="U29" s="66">
        <f>U30</f>
        <v>1.1000000000000001</v>
      </c>
      <c r="V29" s="317">
        <f t="shared" si="0"/>
        <v>0</v>
      </c>
      <c r="W29" s="66">
        <f>W30</f>
        <v>1.1000000000000001</v>
      </c>
      <c r="X29" s="317">
        <f t="shared" si="1"/>
        <v>0</v>
      </c>
      <c r="Y29" s="66">
        <f>Y30</f>
        <v>1.1000000000000001</v>
      </c>
      <c r="Z29" s="317" t="e">
        <f>SUM(#REF!-Y29)</f>
        <v>#REF!</v>
      </c>
      <c r="AA29" s="66">
        <f>AA30</f>
        <v>1.1000000000000001</v>
      </c>
      <c r="AB29" s="66">
        <f t="shared" si="2"/>
        <v>0</v>
      </c>
      <c r="AC29" s="66">
        <f>AC30</f>
        <v>1.1000000000000001</v>
      </c>
      <c r="AD29" s="259">
        <f>AD30</f>
        <v>0</v>
      </c>
      <c r="AE29" s="260">
        <f>AE30</f>
        <v>0</v>
      </c>
      <c r="AF29" s="260">
        <f>AF30</f>
        <v>0</v>
      </c>
      <c r="AG29" s="364"/>
    </row>
    <row r="30" spans="1:33" ht="25.5" hidden="1" customHeight="1">
      <c r="A30" s="56" t="s">
        <v>336</v>
      </c>
      <c r="B30" s="352">
        <v>901</v>
      </c>
      <c r="C30" s="321" t="s">
        <v>330</v>
      </c>
      <c r="D30" s="321" t="s">
        <v>331</v>
      </c>
      <c r="E30" s="40">
        <v>6300000190</v>
      </c>
      <c r="F30" s="321" t="s">
        <v>337</v>
      </c>
      <c r="G30" s="319"/>
      <c r="H30" s="319"/>
      <c r="I30" s="66">
        <v>1.1000000000000001</v>
      </c>
      <c r="J30" s="317">
        <f t="shared" si="6"/>
        <v>0</v>
      </c>
      <c r="K30" s="66">
        <v>1.1000000000000001</v>
      </c>
      <c r="L30" s="317">
        <f t="shared" si="7"/>
        <v>0</v>
      </c>
      <c r="M30" s="66">
        <v>1.1000000000000001</v>
      </c>
      <c r="N30" s="317">
        <f t="shared" si="8"/>
        <v>0</v>
      </c>
      <c r="O30" s="66">
        <v>1.1000000000000001</v>
      </c>
      <c r="P30" s="317">
        <f t="shared" si="9"/>
        <v>0</v>
      </c>
      <c r="Q30" s="66">
        <v>1.1000000000000001</v>
      </c>
      <c r="R30" s="317">
        <f t="shared" si="10"/>
        <v>0</v>
      </c>
      <c r="S30" s="66">
        <v>1.1000000000000001</v>
      </c>
      <c r="T30" s="317" t="e">
        <f>SUM(#REF!-S30)</f>
        <v>#REF!</v>
      </c>
      <c r="U30" s="66">
        <v>1.1000000000000001</v>
      </c>
      <c r="V30" s="317">
        <f t="shared" si="0"/>
        <v>0</v>
      </c>
      <c r="W30" s="66">
        <v>1.1000000000000001</v>
      </c>
      <c r="X30" s="317">
        <f t="shared" si="1"/>
        <v>0</v>
      </c>
      <c r="Y30" s="66">
        <v>1.1000000000000001</v>
      </c>
      <c r="Z30" s="317" t="e">
        <f>SUM(#REF!-Y30)</f>
        <v>#REF!</v>
      </c>
      <c r="AA30" s="66">
        <v>1.1000000000000001</v>
      </c>
      <c r="AB30" s="66">
        <f t="shared" si="2"/>
        <v>0</v>
      </c>
      <c r="AC30" s="66">
        <v>1.1000000000000001</v>
      </c>
      <c r="AD30" s="66"/>
      <c r="AE30" s="364"/>
      <c r="AF30" s="364"/>
      <c r="AG30" s="364"/>
    </row>
    <row r="31" spans="1:33" ht="25.5" customHeight="1">
      <c r="A31" s="8" t="s">
        <v>339</v>
      </c>
      <c r="B31" s="321">
        <v>901</v>
      </c>
      <c r="C31" s="321" t="s">
        <v>330</v>
      </c>
      <c r="D31" s="321" t="s">
        <v>331</v>
      </c>
      <c r="E31" s="40">
        <v>6300000190</v>
      </c>
      <c r="F31" s="321" t="s">
        <v>340</v>
      </c>
      <c r="G31" s="319"/>
      <c r="H31" s="319"/>
      <c r="I31" s="66">
        <f>I32</f>
        <v>51.8</v>
      </c>
      <c r="J31" s="317">
        <f t="shared" si="6"/>
        <v>0</v>
      </c>
      <c r="K31" s="66">
        <f>K32</f>
        <v>51.8</v>
      </c>
      <c r="L31" s="317">
        <f t="shared" si="7"/>
        <v>0</v>
      </c>
      <c r="M31" s="66">
        <f>M32</f>
        <v>51.8</v>
      </c>
      <c r="N31" s="317">
        <f t="shared" si="8"/>
        <v>0</v>
      </c>
      <c r="O31" s="66">
        <f>O32</f>
        <v>51.8</v>
      </c>
      <c r="P31" s="317">
        <f t="shared" si="9"/>
        <v>0</v>
      </c>
      <c r="Q31" s="66">
        <f>Q32</f>
        <v>51.8</v>
      </c>
      <c r="R31" s="317">
        <f t="shared" si="10"/>
        <v>0</v>
      </c>
      <c r="S31" s="66">
        <f>S32</f>
        <v>51.8</v>
      </c>
      <c r="T31" s="317" t="e">
        <f>SUM(#REF!-S31)</f>
        <v>#REF!</v>
      </c>
      <c r="U31" s="66">
        <f>U32</f>
        <v>51.8</v>
      </c>
      <c r="V31" s="317">
        <f t="shared" si="0"/>
        <v>0</v>
      </c>
      <c r="W31" s="66">
        <f>W32</f>
        <v>51.8</v>
      </c>
      <c r="X31" s="317">
        <f t="shared" si="1"/>
        <v>0</v>
      </c>
      <c r="Y31" s="66">
        <f>Y32</f>
        <v>51.8</v>
      </c>
      <c r="Z31" s="317" t="e">
        <f>SUM(#REF!-Y31)</f>
        <v>#REF!</v>
      </c>
      <c r="AA31" s="66">
        <f>AA32</f>
        <v>51.8</v>
      </c>
      <c r="AB31" s="66">
        <f t="shared" si="2"/>
        <v>0</v>
      </c>
      <c r="AC31" s="66">
        <f>AC32</f>
        <v>51.8</v>
      </c>
      <c r="AD31" s="259">
        <f>AD32</f>
        <v>0.8</v>
      </c>
      <c r="AE31" s="260">
        <f>AE32</f>
        <v>18.8</v>
      </c>
      <c r="AF31" s="260">
        <f>AF32</f>
        <v>18.8</v>
      </c>
      <c r="AG31" s="364">
        <f t="shared" si="3"/>
        <v>100</v>
      </c>
    </row>
    <row r="32" spans="1:33" ht="25.5" customHeight="1">
      <c r="A32" s="39" t="s">
        <v>341</v>
      </c>
      <c r="B32" s="321">
        <v>901</v>
      </c>
      <c r="C32" s="321" t="s">
        <v>330</v>
      </c>
      <c r="D32" s="321" t="s">
        <v>331</v>
      </c>
      <c r="E32" s="40">
        <v>6300000190</v>
      </c>
      <c r="F32" s="321" t="s">
        <v>342</v>
      </c>
      <c r="G32" s="319"/>
      <c r="H32" s="319"/>
      <c r="I32" s="66">
        <v>51.8</v>
      </c>
      <c r="J32" s="317">
        <f t="shared" si="6"/>
        <v>0</v>
      </c>
      <c r="K32" s="66">
        <v>51.8</v>
      </c>
      <c r="L32" s="317">
        <f t="shared" si="7"/>
        <v>0</v>
      </c>
      <c r="M32" s="66">
        <v>51.8</v>
      </c>
      <c r="N32" s="317">
        <f t="shared" si="8"/>
        <v>0</v>
      </c>
      <c r="O32" s="66">
        <v>51.8</v>
      </c>
      <c r="P32" s="317">
        <f t="shared" si="9"/>
        <v>0</v>
      </c>
      <c r="Q32" s="66">
        <v>51.8</v>
      </c>
      <c r="R32" s="317">
        <f t="shared" si="10"/>
        <v>0</v>
      </c>
      <c r="S32" s="66">
        <v>51.8</v>
      </c>
      <c r="T32" s="317" t="e">
        <f>SUM(#REF!-S32)</f>
        <v>#REF!</v>
      </c>
      <c r="U32" s="66">
        <v>51.8</v>
      </c>
      <c r="V32" s="317">
        <f t="shared" si="0"/>
        <v>0</v>
      </c>
      <c r="W32" s="66">
        <v>51.8</v>
      </c>
      <c r="X32" s="317">
        <f t="shared" si="1"/>
        <v>0</v>
      </c>
      <c r="Y32" s="66">
        <v>51.8</v>
      </c>
      <c r="Z32" s="317" t="e">
        <f>SUM(#REF!-Y32)</f>
        <v>#REF!</v>
      </c>
      <c r="AA32" s="66">
        <v>51.8</v>
      </c>
      <c r="AB32" s="66">
        <f t="shared" si="2"/>
        <v>0</v>
      </c>
      <c r="AC32" s="66">
        <v>51.8</v>
      </c>
      <c r="AD32" s="66">
        <v>0.8</v>
      </c>
      <c r="AE32" s="364">
        <v>18.8</v>
      </c>
      <c r="AF32" s="364">
        <v>18.8</v>
      </c>
      <c r="AG32" s="364">
        <f t="shared" si="3"/>
        <v>100</v>
      </c>
    </row>
    <row r="33" spans="1:33" ht="25.5" customHeight="1">
      <c r="A33" s="44" t="s">
        <v>343</v>
      </c>
      <c r="B33" s="321">
        <v>901</v>
      </c>
      <c r="C33" s="321" t="s">
        <v>330</v>
      </c>
      <c r="D33" s="321" t="s">
        <v>331</v>
      </c>
      <c r="E33" s="40">
        <v>6301000110</v>
      </c>
      <c r="F33" s="321"/>
      <c r="G33" s="319"/>
      <c r="H33" s="319"/>
      <c r="I33" s="66">
        <f t="shared" ref="I33:AF34" si="12">I34</f>
        <v>87</v>
      </c>
      <c r="J33" s="317">
        <f t="shared" si="6"/>
        <v>0</v>
      </c>
      <c r="K33" s="66">
        <f t="shared" si="12"/>
        <v>87</v>
      </c>
      <c r="L33" s="317">
        <f t="shared" si="7"/>
        <v>0</v>
      </c>
      <c r="M33" s="66">
        <f t="shared" si="12"/>
        <v>87</v>
      </c>
      <c r="N33" s="317">
        <f t="shared" si="8"/>
        <v>0</v>
      </c>
      <c r="O33" s="66">
        <f t="shared" si="12"/>
        <v>87</v>
      </c>
      <c r="P33" s="317">
        <f t="shared" si="9"/>
        <v>18</v>
      </c>
      <c r="Q33" s="66">
        <f t="shared" si="12"/>
        <v>105</v>
      </c>
      <c r="R33" s="317">
        <f t="shared" si="10"/>
        <v>0</v>
      </c>
      <c r="S33" s="66">
        <f t="shared" si="12"/>
        <v>105</v>
      </c>
      <c r="T33" s="317" t="e">
        <f>SUM(#REF!-S33)</f>
        <v>#REF!</v>
      </c>
      <c r="U33" s="66">
        <f t="shared" si="12"/>
        <v>105</v>
      </c>
      <c r="V33" s="317">
        <f t="shared" si="0"/>
        <v>0</v>
      </c>
      <c r="W33" s="66">
        <f t="shared" si="12"/>
        <v>105</v>
      </c>
      <c r="X33" s="317">
        <f t="shared" si="1"/>
        <v>0</v>
      </c>
      <c r="Y33" s="66">
        <f t="shared" si="12"/>
        <v>105</v>
      </c>
      <c r="Z33" s="317" t="e">
        <f>SUM(#REF!-Y33)</f>
        <v>#REF!</v>
      </c>
      <c r="AA33" s="66">
        <f t="shared" si="12"/>
        <v>105</v>
      </c>
      <c r="AB33" s="66">
        <f t="shared" si="2"/>
        <v>0</v>
      </c>
      <c r="AC33" s="66">
        <f t="shared" si="12"/>
        <v>105</v>
      </c>
      <c r="AD33" s="259">
        <f t="shared" si="12"/>
        <v>0</v>
      </c>
      <c r="AE33" s="260">
        <f t="shared" si="12"/>
        <v>105</v>
      </c>
      <c r="AF33" s="260">
        <f t="shared" si="12"/>
        <v>105</v>
      </c>
      <c r="AG33" s="364">
        <f t="shared" si="3"/>
        <v>100</v>
      </c>
    </row>
    <row r="34" spans="1:33" ht="51" customHeight="1">
      <c r="A34" s="55" t="s">
        <v>334</v>
      </c>
      <c r="B34" s="321">
        <v>901</v>
      </c>
      <c r="C34" s="321" t="s">
        <v>330</v>
      </c>
      <c r="D34" s="321" t="s">
        <v>331</v>
      </c>
      <c r="E34" s="40">
        <v>6301000110</v>
      </c>
      <c r="F34" s="321" t="s">
        <v>335</v>
      </c>
      <c r="G34" s="319"/>
      <c r="H34" s="319"/>
      <c r="I34" s="66">
        <f t="shared" si="12"/>
        <v>87</v>
      </c>
      <c r="J34" s="317">
        <f t="shared" si="6"/>
        <v>0</v>
      </c>
      <c r="K34" s="66">
        <f t="shared" si="12"/>
        <v>87</v>
      </c>
      <c r="L34" s="317">
        <f t="shared" si="7"/>
        <v>0</v>
      </c>
      <c r="M34" s="66">
        <f t="shared" si="12"/>
        <v>87</v>
      </c>
      <c r="N34" s="317">
        <f t="shared" si="8"/>
        <v>0</v>
      </c>
      <c r="O34" s="66">
        <f t="shared" si="12"/>
        <v>87</v>
      </c>
      <c r="P34" s="317">
        <f t="shared" si="9"/>
        <v>18</v>
      </c>
      <c r="Q34" s="66">
        <f t="shared" si="12"/>
        <v>105</v>
      </c>
      <c r="R34" s="317">
        <f t="shared" si="10"/>
        <v>0</v>
      </c>
      <c r="S34" s="66">
        <f t="shared" si="12"/>
        <v>105</v>
      </c>
      <c r="T34" s="317" t="e">
        <f>SUM(#REF!-S34)</f>
        <v>#REF!</v>
      </c>
      <c r="U34" s="66">
        <f t="shared" si="12"/>
        <v>105</v>
      </c>
      <c r="V34" s="317">
        <f t="shared" si="0"/>
        <v>0</v>
      </c>
      <c r="W34" s="66">
        <f t="shared" si="12"/>
        <v>105</v>
      </c>
      <c r="X34" s="317">
        <f t="shared" si="1"/>
        <v>0</v>
      </c>
      <c r="Y34" s="66">
        <f t="shared" si="12"/>
        <v>105</v>
      </c>
      <c r="Z34" s="317" t="e">
        <f>SUM(#REF!-Y34)</f>
        <v>#REF!</v>
      </c>
      <c r="AA34" s="66">
        <f t="shared" si="12"/>
        <v>105</v>
      </c>
      <c r="AB34" s="66">
        <f t="shared" si="2"/>
        <v>0</v>
      </c>
      <c r="AC34" s="66">
        <f t="shared" si="12"/>
        <v>105</v>
      </c>
      <c r="AD34" s="259">
        <f t="shared" si="12"/>
        <v>0</v>
      </c>
      <c r="AE34" s="260">
        <f t="shared" si="12"/>
        <v>105</v>
      </c>
      <c r="AF34" s="260">
        <f t="shared" si="12"/>
        <v>105</v>
      </c>
      <c r="AG34" s="364">
        <f t="shared" si="3"/>
        <v>100</v>
      </c>
    </row>
    <row r="35" spans="1:33" ht="25.5" customHeight="1">
      <c r="A35" s="56" t="s">
        <v>336</v>
      </c>
      <c r="B35" s="321">
        <v>901</v>
      </c>
      <c r="C35" s="321" t="s">
        <v>330</v>
      </c>
      <c r="D35" s="321" t="s">
        <v>331</v>
      </c>
      <c r="E35" s="40">
        <v>6301000110</v>
      </c>
      <c r="F35" s="321" t="s">
        <v>337</v>
      </c>
      <c r="G35" s="319"/>
      <c r="H35" s="319"/>
      <c r="I35" s="66">
        <v>87</v>
      </c>
      <c r="J35" s="317">
        <f t="shared" si="6"/>
        <v>0</v>
      </c>
      <c r="K35" s="66">
        <v>87</v>
      </c>
      <c r="L35" s="317">
        <f t="shared" si="7"/>
        <v>0</v>
      </c>
      <c r="M35" s="66">
        <v>87</v>
      </c>
      <c r="N35" s="317">
        <f t="shared" si="8"/>
        <v>0</v>
      </c>
      <c r="O35" s="66">
        <v>87</v>
      </c>
      <c r="P35" s="317">
        <f t="shared" si="9"/>
        <v>18</v>
      </c>
      <c r="Q35" s="66">
        <v>105</v>
      </c>
      <c r="R35" s="317">
        <f t="shared" si="10"/>
        <v>0</v>
      </c>
      <c r="S35" s="66">
        <v>105</v>
      </c>
      <c r="T35" s="317" t="e">
        <f>SUM(#REF!-S35)</f>
        <v>#REF!</v>
      </c>
      <c r="U35" s="66">
        <v>105</v>
      </c>
      <c r="V35" s="317">
        <f t="shared" si="0"/>
        <v>0</v>
      </c>
      <c r="W35" s="66">
        <v>105</v>
      </c>
      <c r="X35" s="317">
        <f t="shared" si="1"/>
        <v>0</v>
      </c>
      <c r="Y35" s="66">
        <v>105</v>
      </c>
      <c r="Z35" s="317" t="e">
        <f>SUM(#REF!-Y35)</f>
        <v>#REF!</v>
      </c>
      <c r="AA35" s="66">
        <v>105</v>
      </c>
      <c r="AB35" s="66">
        <f t="shared" si="2"/>
        <v>0</v>
      </c>
      <c r="AC35" s="66">
        <v>105</v>
      </c>
      <c r="AD35" s="66"/>
      <c r="AE35" s="364">
        <v>105</v>
      </c>
      <c r="AF35" s="364">
        <v>105</v>
      </c>
      <c r="AG35" s="364">
        <f t="shared" si="3"/>
        <v>100</v>
      </c>
    </row>
    <row r="36" spans="1:33" ht="37.5" customHeight="1">
      <c r="A36" s="318" t="s">
        <v>747</v>
      </c>
      <c r="B36" s="321">
        <v>901</v>
      </c>
      <c r="C36" s="321" t="s">
        <v>330</v>
      </c>
      <c r="D36" s="321" t="s">
        <v>345</v>
      </c>
      <c r="E36" s="321"/>
      <c r="F36" s="321"/>
      <c r="G36" s="319">
        <f>G44</f>
        <v>10476.799999999999</v>
      </c>
      <c r="H36" s="319">
        <f>H44</f>
        <v>23.4</v>
      </c>
      <c r="I36" s="66">
        <f>I44+I37</f>
        <v>14973.600000000004</v>
      </c>
      <c r="J36" s="317">
        <f t="shared" si="6"/>
        <v>10</v>
      </c>
      <c r="K36" s="66">
        <f>K44+K37</f>
        <v>14983.600000000004</v>
      </c>
      <c r="L36" s="317">
        <f t="shared" si="7"/>
        <v>-100</v>
      </c>
      <c r="M36" s="66">
        <f>M44+M37</f>
        <v>14883.600000000004</v>
      </c>
      <c r="N36" s="317">
        <f t="shared" si="8"/>
        <v>10.699999999998909</v>
      </c>
      <c r="O36" s="66">
        <f>O44+O37</f>
        <v>14894.300000000003</v>
      </c>
      <c r="P36" s="317">
        <f t="shared" si="9"/>
        <v>0</v>
      </c>
      <c r="Q36" s="66">
        <f>Q44+Q37</f>
        <v>14894.300000000003</v>
      </c>
      <c r="R36" s="317">
        <f t="shared" si="10"/>
        <v>0</v>
      </c>
      <c r="S36" s="66">
        <f>S44+S37</f>
        <v>14894.300000000003</v>
      </c>
      <c r="T36" s="317" t="e">
        <f>SUM(#REF!-S36)</f>
        <v>#REF!</v>
      </c>
      <c r="U36" s="66">
        <f>U44+U37</f>
        <v>13153.300000000003</v>
      </c>
      <c r="V36" s="317">
        <f t="shared" si="0"/>
        <v>0</v>
      </c>
      <c r="W36" s="66">
        <f>W44+W37</f>
        <v>13153.300000000003</v>
      </c>
      <c r="X36" s="317">
        <f t="shared" si="1"/>
        <v>0</v>
      </c>
      <c r="Y36" s="66">
        <f>Y44+Y37</f>
        <v>13153.300000000003</v>
      </c>
      <c r="Z36" s="317" t="e">
        <f>SUM(#REF!-Y36)</f>
        <v>#REF!</v>
      </c>
      <c r="AA36" s="66">
        <f>AA44+AA37</f>
        <v>13428.100000000002</v>
      </c>
      <c r="AB36" s="66">
        <f t="shared" si="2"/>
        <v>-1429.8000000000011</v>
      </c>
      <c r="AC36" s="66">
        <f>AC44+AC37</f>
        <v>11998.300000000001</v>
      </c>
      <c r="AD36" s="259">
        <f>AD44+AD37</f>
        <v>0</v>
      </c>
      <c r="AE36" s="260">
        <f>AE44+AE37</f>
        <v>12240.800000000003</v>
      </c>
      <c r="AF36" s="260">
        <f>AF44+AF37</f>
        <v>12206.500000000002</v>
      </c>
      <c r="AG36" s="364">
        <f t="shared" si="3"/>
        <v>99.71978955623814</v>
      </c>
    </row>
    <row r="37" spans="1:33" ht="31.5" hidden="1" customHeight="1">
      <c r="A37" s="8" t="s">
        <v>346</v>
      </c>
      <c r="B37" s="321">
        <v>901</v>
      </c>
      <c r="C37" s="321" t="s">
        <v>330</v>
      </c>
      <c r="D37" s="321" t="s">
        <v>345</v>
      </c>
      <c r="E37" s="321" t="s">
        <v>347</v>
      </c>
      <c r="F37" s="321"/>
      <c r="G37" s="319"/>
      <c r="H37" s="319"/>
      <c r="I37" s="66">
        <f t="shared" ref="I37:AF38" si="13">I38</f>
        <v>24.7</v>
      </c>
      <c r="J37" s="317">
        <f t="shared" si="6"/>
        <v>0</v>
      </c>
      <c r="K37" s="66">
        <f t="shared" si="13"/>
        <v>24.7</v>
      </c>
      <c r="L37" s="317">
        <f t="shared" si="7"/>
        <v>0</v>
      </c>
      <c r="M37" s="66">
        <f t="shared" si="13"/>
        <v>24.7</v>
      </c>
      <c r="N37" s="317">
        <f t="shared" si="8"/>
        <v>-9.9999999999997868E-2</v>
      </c>
      <c r="O37" s="66">
        <f t="shared" si="13"/>
        <v>24.6</v>
      </c>
      <c r="P37" s="317">
        <f t="shared" si="9"/>
        <v>0</v>
      </c>
      <c r="Q37" s="66">
        <f t="shared" si="13"/>
        <v>24.6</v>
      </c>
      <c r="R37" s="317">
        <f t="shared" si="10"/>
        <v>0</v>
      </c>
      <c r="S37" s="66">
        <f t="shared" si="13"/>
        <v>24.6</v>
      </c>
      <c r="T37" s="317" t="e">
        <f>SUM(#REF!-S37)</f>
        <v>#REF!</v>
      </c>
      <c r="U37" s="66">
        <f t="shared" si="13"/>
        <v>24.6</v>
      </c>
      <c r="V37" s="317">
        <f t="shared" si="0"/>
        <v>0</v>
      </c>
      <c r="W37" s="66">
        <f t="shared" si="13"/>
        <v>24.6</v>
      </c>
      <c r="X37" s="317">
        <f t="shared" si="1"/>
        <v>0</v>
      </c>
      <c r="Y37" s="66">
        <f t="shared" si="13"/>
        <v>24.6</v>
      </c>
      <c r="Z37" s="317" t="e">
        <f>SUM(#REF!-Y37)</f>
        <v>#REF!</v>
      </c>
      <c r="AA37" s="66">
        <f t="shared" si="13"/>
        <v>24.6</v>
      </c>
      <c r="AB37" s="66">
        <f t="shared" si="2"/>
        <v>-24.6</v>
      </c>
      <c r="AC37" s="66">
        <f t="shared" si="13"/>
        <v>0</v>
      </c>
      <c r="AD37" s="259">
        <f t="shared" si="13"/>
        <v>0</v>
      </c>
      <c r="AE37" s="260">
        <f t="shared" si="13"/>
        <v>0</v>
      </c>
      <c r="AF37" s="260">
        <f t="shared" si="13"/>
        <v>0</v>
      </c>
      <c r="AG37" s="364"/>
    </row>
    <row r="38" spans="1:33" ht="25.5" hidden="1" customHeight="1">
      <c r="A38" s="8" t="s">
        <v>348</v>
      </c>
      <c r="B38" s="321">
        <v>901</v>
      </c>
      <c r="C38" s="321" t="s">
        <v>330</v>
      </c>
      <c r="D38" s="321" t="s">
        <v>345</v>
      </c>
      <c r="E38" s="321" t="s">
        <v>349</v>
      </c>
      <c r="F38" s="321"/>
      <c r="G38" s="319"/>
      <c r="H38" s="319"/>
      <c r="I38" s="66">
        <f t="shared" si="13"/>
        <v>24.7</v>
      </c>
      <c r="J38" s="317">
        <f t="shared" si="6"/>
        <v>0</v>
      </c>
      <c r="K38" s="66">
        <f t="shared" si="13"/>
        <v>24.7</v>
      </c>
      <c r="L38" s="317">
        <f t="shared" si="7"/>
        <v>0</v>
      </c>
      <c r="M38" s="66">
        <f t="shared" si="13"/>
        <v>24.7</v>
      </c>
      <c r="N38" s="317">
        <f t="shared" si="8"/>
        <v>-9.9999999999997868E-2</v>
      </c>
      <c r="O38" s="66">
        <f t="shared" si="13"/>
        <v>24.6</v>
      </c>
      <c r="P38" s="317">
        <f t="shared" si="9"/>
        <v>0</v>
      </c>
      <c r="Q38" s="66">
        <f t="shared" si="13"/>
        <v>24.6</v>
      </c>
      <c r="R38" s="317">
        <f t="shared" si="10"/>
        <v>0</v>
      </c>
      <c r="S38" s="66">
        <f t="shared" si="13"/>
        <v>24.6</v>
      </c>
      <c r="T38" s="317" t="e">
        <f>SUM(#REF!-S38)</f>
        <v>#REF!</v>
      </c>
      <c r="U38" s="66">
        <f t="shared" si="13"/>
        <v>24.6</v>
      </c>
      <c r="V38" s="317">
        <f t="shared" si="0"/>
        <v>0</v>
      </c>
      <c r="W38" s="66">
        <f t="shared" si="13"/>
        <v>24.6</v>
      </c>
      <c r="X38" s="317">
        <f t="shared" si="1"/>
        <v>0</v>
      </c>
      <c r="Y38" s="66">
        <f t="shared" si="13"/>
        <v>24.6</v>
      </c>
      <c r="Z38" s="317" t="e">
        <f>SUM(#REF!-Y38)</f>
        <v>#REF!</v>
      </c>
      <c r="AA38" s="66">
        <f t="shared" si="13"/>
        <v>24.6</v>
      </c>
      <c r="AB38" s="66">
        <f t="shared" si="2"/>
        <v>-24.6</v>
      </c>
      <c r="AC38" s="66">
        <f t="shared" si="13"/>
        <v>0</v>
      </c>
      <c r="AD38" s="259">
        <f t="shared" si="13"/>
        <v>0</v>
      </c>
      <c r="AE38" s="260">
        <f t="shared" si="13"/>
        <v>0</v>
      </c>
      <c r="AF38" s="260">
        <f t="shared" si="13"/>
        <v>0</v>
      </c>
      <c r="AG38" s="364"/>
    </row>
    <row r="39" spans="1:33" ht="41.25" hidden="1" customHeight="1">
      <c r="A39" s="8" t="s">
        <v>834</v>
      </c>
      <c r="B39" s="321">
        <v>901</v>
      </c>
      <c r="C39" s="321" t="s">
        <v>330</v>
      </c>
      <c r="D39" s="321" t="s">
        <v>345</v>
      </c>
      <c r="E39" s="40">
        <v>1030072240</v>
      </c>
      <c r="F39" s="321"/>
      <c r="G39" s="319"/>
      <c r="H39" s="319"/>
      <c r="I39" s="66">
        <f>I40+I42</f>
        <v>24.7</v>
      </c>
      <c r="J39" s="317">
        <f t="shared" si="6"/>
        <v>0</v>
      </c>
      <c r="K39" s="66">
        <f>K40+K42</f>
        <v>24.7</v>
      </c>
      <c r="L39" s="317">
        <f t="shared" si="7"/>
        <v>0</v>
      </c>
      <c r="M39" s="66">
        <f>M40+M42</f>
        <v>24.7</v>
      </c>
      <c r="N39" s="317">
        <f t="shared" si="8"/>
        <v>-9.9999999999997868E-2</v>
      </c>
      <c r="O39" s="66">
        <f>O40+O42</f>
        <v>24.6</v>
      </c>
      <c r="P39" s="317">
        <f t="shared" si="9"/>
        <v>0</v>
      </c>
      <c r="Q39" s="66">
        <f>Q40+Q42</f>
        <v>24.6</v>
      </c>
      <c r="R39" s="317">
        <f t="shared" si="10"/>
        <v>0</v>
      </c>
      <c r="S39" s="66">
        <f>S40+S42</f>
        <v>24.6</v>
      </c>
      <c r="T39" s="317" t="e">
        <f>SUM(#REF!-S39)</f>
        <v>#REF!</v>
      </c>
      <c r="U39" s="66">
        <f>U40+U42</f>
        <v>24.6</v>
      </c>
      <c r="V39" s="317">
        <f t="shared" si="0"/>
        <v>0</v>
      </c>
      <c r="W39" s="66">
        <f>W40+W42</f>
        <v>24.6</v>
      </c>
      <c r="X39" s="317">
        <f t="shared" si="1"/>
        <v>0</v>
      </c>
      <c r="Y39" s="66">
        <f>Y40+Y42</f>
        <v>24.6</v>
      </c>
      <c r="Z39" s="317" t="e">
        <f>SUM(#REF!-Y39)</f>
        <v>#REF!</v>
      </c>
      <c r="AA39" s="66">
        <f>AA40+AA42</f>
        <v>24.6</v>
      </c>
      <c r="AB39" s="66">
        <f t="shared" si="2"/>
        <v>-24.6</v>
      </c>
      <c r="AC39" s="66">
        <f>AC40+AC42</f>
        <v>0</v>
      </c>
      <c r="AD39" s="259">
        <f>AD40+AD42</f>
        <v>0</v>
      </c>
      <c r="AE39" s="260">
        <f>AE40+AE42</f>
        <v>0</v>
      </c>
      <c r="AF39" s="260">
        <f>AF40+AF42</f>
        <v>0</v>
      </c>
      <c r="AG39" s="364"/>
    </row>
    <row r="40" spans="1:33" ht="51" hidden="1" customHeight="1">
      <c r="A40" s="55" t="s">
        <v>334</v>
      </c>
      <c r="B40" s="321">
        <v>901</v>
      </c>
      <c r="C40" s="321" t="s">
        <v>330</v>
      </c>
      <c r="D40" s="321" t="s">
        <v>345</v>
      </c>
      <c r="E40" s="40">
        <v>1030072240</v>
      </c>
      <c r="F40" s="321" t="s">
        <v>335</v>
      </c>
      <c r="G40" s="319"/>
      <c r="H40" s="319"/>
      <c r="I40" s="66">
        <f>I41</f>
        <v>16</v>
      </c>
      <c r="J40" s="317">
        <f t="shared" si="6"/>
        <v>0</v>
      </c>
      <c r="K40" s="66">
        <f>K41</f>
        <v>16</v>
      </c>
      <c r="L40" s="317">
        <f t="shared" si="7"/>
        <v>0</v>
      </c>
      <c r="M40" s="66">
        <f>M41</f>
        <v>16</v>
      </c>
      <c r="N40" s="317">
        <f t="shared" si="8"/>
        <v>3.1000000000000014</v>
      </c>
      <c r="O40" s="66">
        <f>O41</f>
        <v>19.100000000000001</v>
      </c>
      <c r="P40" s="317">
        <f t="shared" si="9"/>
        <v>0</v>
      </c>
      <c r="Q40" s="66">
        <f>Q41</f>
        <v>19.100000000000001</v>
      </c>
      <c r="R40" s="317">
        <f t="shared" si="10"/>
        <v>0</v>
      </c>
      <c r="S40" s="66">
        <f>S41</f>
        <v>19.100000000000001</v>
      </c>
      <c r="T40" s="317" t="e">
        <f>SUM(#REF!-S40)</f>
        <v>#REF!</v>
      </c>
      <c r="U40" s="66">
        <f>U41</f>
        <v>19.100000000000001</v>
      </c>
      <c r="V40" s="317">
        <f t="shared" si="0"/>
        <v>0</v>
      </c>
      <c r="W40" s="66">
        <f>W41</f>
        <v>19.100000000000001</v>
      </c>
      <c r="X40" s="317">
        <f t="shared" si="1"/>
        <v>0</v>
      </c>
      <c r="Y40" s="66">
        <f>Y41</f>
        <v>19.100000000000001</v>
      </c>
      <c r="Z40" s="317" t="e">
        <f>SUM(#REF!-Y40)</f>
        <v>#REF!</v>
      </c>
      <c r="AA40" s="66">
        <f>AA41</f>
        <v>19.100000000000001</v>
      </c>
      <c r="AB40" s="66">
        <f t="shared" si="2"/>
        <v>-19.100000000000001</v>
      </c>
      <c r="AC40" s="66">
        <f>AC41</f>
        <v>0</v>
      </c>
      <c r="AD40" s="259">
        <f>AD41</f>
        <v>0</v>
      </c>
      <c r="AE40" s="260">
        <f>AE41</f>
        <v>0</v>
      </c>
      <c r="AF40" s="260">
        <f>AF41</f>
        <v>0</v>
      </c>
      <c r="AG40" s="364"/>
    </row>
    <row r="41" spans="1:33" ht="25.5" hidden="1" customHeight="1">
      <c r="A41" s="56" t="s">
        <v>336</v>
      </c>
      <c r="B41" s="321">
        <v>901</v>
      </c>
      <c r="C41" s="321" t="s">
        <v>330</v>
      </c>
      <c r="D41" s="321" t="s">
        <v>345</v>
      </c>
      <c r="E41" s="40">
        <v>1030072240</v>
      </c>
      <c r="F41" s="321" t="s">
        <v>337</v>
      </c>
      <c r="G41" s="319"/>
      <c r="H41" s="319"/>
      <c r="I41" s="66">
        <v>16</v>
      </c>
      <c r="J41" s="317">
        <f t="shared" si="6"/>
        <v>0</v>
      </c>
      <c r="K41" s="66">
        <v>16</v>
      </c>
      <c r="L41" s="317">
        <f t="shared" si="7"/>
        <v>0</v>
      </c>
      <c r="M41" s="66">
        <v>16</v>
      </c>
      <c r="N41" s="317">
        <f t="shared" si="8"/>
        <v>3.1000000000000014</v>
      </c>
      <c r="O41" s="66">
        <v>19.100000000000001</v>
      </c>
      <c r="P41" s="317">
        <f t="shared" si="9"/>
        <v>0</v>
      </c>
      <c r="Q41" s="66">
        <v>19.100000000000001</v>
      </c>
      <c r="R41" s="317">
        <f t="shared" si="10"/>
        <v>0</v>
      </c>
      <c r="S41" s="66">
        <v>19.100000000000001</v>
      </c>
      <c r="T41" s="317" t="e">
        <f>SUM(#REF!-S41)</f>
        <v>#REF!</v>
      </c>
      <c r="U41" s="66">
        <v>19.100000000000001</v>
      </c>
      <c r="V41" s="317">
        <f t="shared" si="0"/>
        <v>0</v>
      </c>
      <c r="W41" s="66">
        <v>19.100000000000001</v>
      </c>
      <c r="X41" s="317">
        <f t="shared" si="1"/>
        <v>0</v>
      </c>
      <c r="Y41" s="66">
        <v>19.100000000000001</v>
      </c>
      <c r="Z41" s="317" t="e">
        <f>SUM(#REF!-Y41)</f>
        <v>#REF!</v>
      </c>
      <c r="AA41" s="66">
        <v>19.100000000000001</v>
      </c>
      <c r="AB41" s="66">
        <f t="shared" si="2"/>
        <v>-19.100000000000001</v>
      </c>
      <c r="AC41" s="66"/>
      <c r="AD41" s="66"/>
      <c r="AE41" s="364"/>
      <c r="AF41" s="364"/>
      <c r="AG41" s="364"/>
    </row>
    <row r="42" spans="1:33" ht="25.5" hidden="1" customHeight="1">
      <c r="A42" s="8" t="s">
        <v>339</v>
      </c>
      <c r="B42" s="321">
        <v>901</v>
      </c>
      <c r="C42" s="321" t="s">
        <v>330</v>
      </c>
      <c r="D42" s="321" t="s">
        <v>345</v>
      </c>
      <c r="E42" s="40">
        <v>1030072240</v>
      </c>
      <c r="F42" s="321" t="s">
        <v>340</v>
      </c>
      <c r="G42" s="319"/>
      <c r="H42" s="319"/>
      <c r="I42" s="66">
        <f>I43</f>
        <v>8.6999999999999993</v>
      </c>
      <c r="J42" s="317">
        <f t="shared" si="6"/>
        <v>0</v>
      </c>
      <c r="K42" s="66">
        <f>K43</f>
        <v>8.6999999999999993</v>
      </c>
      <c r="L42" s="317">
        <f t="shared" si="7"/>
        <v>0</v>
      </c>
      <c r="M42" s="66">
        <f>M43</f>
        <v>8.6999999999999993</v>
      </c>
      <c r="N42" s="317">
        <f t="shared" si="8"/>
        <v>-3.1999999999999993</v>
      </c>
      <c r="O42" s="66">
        <f>O43</f>
        <v>5.5</v>
      </c>
      <c r="P42" s="317">
        <f t="shared" si="9"/>
        <v>0</v>
      </c>
      <c r="Q42" s="66">
        <f>Q43</f>
        <v>5.5</v>
      </c>
      <c r="R42" s="317">
        <f t="shared" si="10"/>
        <v>0</v>
      </c>
      <c r="S42" s="66">
        <f>S43</f>
        <v>5.5</v>
      </c>
      <c r="T42" s="317" t="e">
        <f>SUM(#REF!-S42)</f>
        <v>#REF!</v>
      </c>
      <c r="U42" s="66">
        <f>U43</f>
        <v>5.5</v>
      </c>
      <c r="V42" s="317">
        <f t="shared" si="0"/>
        <v>0</v>
      </c>
      <c r="W42" s="66">
        <f>W43</f>
        <v>5.5</v>
      </c>
      <c r="X42" s="317">
        <f t="shared" si="1"/>
        <v>0</v>
      </c>
      <c r="Y42" s="66">
        <f>Y43</f>
        <v>5.5</v>
      </c>
      <c r="Z42" s="317" t="e">
        <f>SUM(#REF!-Y42)</f>
        <v>#REF!</v>
      </c>
      <c r="AA42" s="66">
        <f>AA43</f>
        <v>5.5</v>
      </c>
      <c r="AB42" s="66">
        <f t="shared" si="2"/>
        <v>-5.5</v>
      </c>
      <c r="AC42" s="66">
        <f>AC43</f>
        <v>0</v>
      </c>
      <c r="AD42" s="259">
        <f>AD43</f>
        <v>0</v>
      </c>
      <c r="AE42" s="260">
        <f>AE43</f>
        <v>0</v>
      </c>
      <c r="AF42" s="260">
        <f>AF43</f>
        <v>0</v>
      </c>
      <c r="AG42" s="364"/>
    </row>
    <row r="43" spans="1:33" ht="25.5" hidden="1" customHeight="1">
      <c r="A43" s="39" t="s">
        <v>341</v>
      </c>
      <c r="B43" s="321">
        <v>901</v>
      </c>
      <c r="C43" s="321" t="s">
        <v>330</v>
      </c>
      <c r="D43" s="321" t="s">
        <v>345</v>
      </c>
      <c r="E43" s="40">
        <v>1030072240</v>
      </c>
      <c r="F43" s="321" t="s">
        <v>342</v>
      </c>
      <c r="G43" s="319"/>
      <c r="H43" s="319"/>
      <c r="I43" s="66">
        <v>8.6999999999999993</v>
      </c>
      <c r="J43" s="317">
        <f t="shared" si="6"/>
        <v>0</v>
      </c>
      <c r="K43" s="66">
        <v>8.6999999999999993</v>
      </c>
      <c r="L43" s="317">
        <f t="shared" si="7"/>
        <v>0</v>
      </c>
      <c r="M43" s="66">
        <v>8.6999999999999993</v>
      </c>
      <c r="N43" s="317">
        <f t="shared" si="8"/>
        <v>-3.1999999999999993</v>
      </c>
      <c r="O43" s="66">
        <v>5.5</v>
      </c>
      <c r="P43" s="317">
        <f t="shared" si="9"/>
        <v>0</v>
      </c>
      <c r="Q43" s="66">
        <v>5.5</v>
      </c>
      <c r="R43" s="317">
        <f t="shared" si="10"/>
        <v>0</v>
      </c>
      <c r="S43" s="66">
        <v>5.5</v>
      </c>
      <c r="T43" s="317" t="e">
        <f>SUM(#REF!-S43)</f>
        <v>#REF!</v>
      </c>
      <c r="U43" s="66">
        <v>5.5</v>
      </c>
      <c r="V43" s="317">
        <f t="shared" si="0"/>
        <v>0</v>
      </c>
      <c r="W43" s="66">
        <v>5.5</v>
      </c>
      <c r="X43" s="317">
        <f t="shared" si="1"/>
        <v>0</v>
      </c>
      <c r="Y43" s="66">
        <v>5.5</v>
      </c>
      <c r="Z43" s="317" t="e">
        <f>SUM(#REF!-Y43)</f>
        <v>#REF!</v>
      </c>
      <c r="AA43" s="66">
        <v>5.5</v>
      </c>
      <c r="AB43" s="66">
        <f t="shared" si="2"/>
        <v>-5.5</v>
      </c>
      <c r="AC43" s="66"/>
      <c r="AD43" s="66"/>
      <c r="AE43" s="364"/>
      <c r="AF43" s="364"/>
      <c r="AG43" s="364"/>
    </row>
    <row r="44" spans="1:33" ht="25.5" customHeight="1">
      <c r="A44" s="44" t="s">
        <v>350</v>
      </c>
      <c r="B44" s="321">
        <v>901</v>
      </c>
      <c r="C44" s="321" t="s">
        <v>330</v>
      </c>
      <c r="D44" s="321" t="s">
        <v>345</v>
      </c>
      <c r="E44" s="40">
        <v>6600000000</v>
      </c>
      <c r="F44" s="321"/>
      <c r="G44" s="319">
        <f>G45</f>
        <v>10476.799999999999</v>
      </c>
      <c r="H44" s="319">
        <f>H45</f>
        <v>23.4</v>
      </c>
      <c r="I44" s="66">
        <f>I45+I48+I55+I60+I65+I70+I73++I81+I76+I84</f>
        <v>14948.900000000003</v>
      </c>
      <c r="J44" s="317">
        <f t="shared" si="6"/>
        <v>10</v>
      </c>
      <c r="K44" s="66">
        <f>K45+K48+K55+K60+K65+K70+K73++K81+K76+K84</f>
        <v>14958.900000000003</v>
      </c>
      <c r="L44" s="317">
        <f t="shared" si="7"/>
        <v>-100</v>
      </c>
      <c r="M44" s="66">
        <f>M45+M48+M55+M60+M65+M70+M73++M81+M76+M84</f>
        <v>14858.900000000003</v>
      </c>
      <c r="N44" s="317">
        <f t="shared" si="8"/>
        <v>10.799999999999272</v>
      </c>
      <c r="O44" s="66">
        <f>O45+O48+O55+O60+O65+O70+O73++O81+O76+O84</f>
        <v>14869.700000000003</v>
      </c>
      <c r="P44" s="317">
        <f t="shared" si="9"/>
        <v>0</v>
      </c>
      <c r="Q44" s="66">
        <f>Q45+Q48+Q55+Q60+Q65+Q70+Q73++Q81+Q76+Q84</f>
        <v>14869.700000000003</v>
      </c>
      <c r="R44" s="317">
        <f t="shared" si="10"/>
        <v>0</v>
      </c>
      <c r="S44" s="66">
        <f>S45+S48+S55+S60+S65+S70+S73++S81+S76+S84</f>
        <v>14869.700000000003</v>
      </c>
      <c r="T44" s="317" t="e">
        <f>SUM(#REF!-S44)</f>
        <v>#REF!</v>
      </c>
      <c r="U44" s="66">
        <f>U45+U48+U55+U60+U65+U70+U73++U81+U76+U84</f>
        <v>13128.700000000003</v>
      </c>
      <c r="V44" s="317">
        <f t="shared" si="0"/>
        <v>0</v>
      </c>
      <c r="W44" s="66">
        <f>W45+W48+W55+W60+W65+W70+W73++W81+W76+W84</f>
        <v>13128.700000000003</v>
      </c>
      <c r="X44" s="317">
        <f t="shared" si="1"/>
        <v>0</v>
      </c>
      <c r="Y44" s="66">
        <f>Y45+Y48+Y55+Y60+Y65+Y70+Y73++Y81+Y76+Y84</f>
        <v>13128.700000000003</v>
      </c>
      <c r="Z44" s="317" t="e">
        <f>SUM(#REF!-Y44)</f>
        <v>#REF!</v>
      </c>
      <c r="AA44" s="66">
        <f>AA45+AA48+AA55+AA60+AA65+AA70+AA73++AA81+AA76+AA84+AA87</f>
        <v>13403.500000000002</v>
      </c>
      <c r="AB44" s="66">
        <f t="shared" si="2"/>
        <v>-1405.2000000000007</v>
      </c>
      <c r="AC44" s="66">
        <f>AC45+AC48+AC55+AC60+AC65+AC70+AC73++AC81+AC76+AC84+AC87</f>
        <v>11998.300000000001</v>
      </c>
      <c r="AD44" s="259">
        <f>AD45+AD48+AD55+AD60+AD65+AD70+AD73++AD81+AD76+AD84+AD87</f>
        <v>0</v>
      </c>
      <c r="AE44" s="260">
        <f>AE45+AE48+AE55+AE60+AE65+AE70+AE73++AE81+AE76+AE84+AE87</f>
        <v>12240.800000000003</v>
      </c>
      <c r="AF44" s="260">
        <f>AF45+AF48+AF55+AF60+AF65+AF70+AF73++AF81+AF76+AF84+AF87</f>
        <v>12206.500000000002</v>
      </c>
      <c r="AG44" s="364">
        <f t="shared" si="3"/>
        <v>99.71978955623814</v>
      </c>
    </row>
    <row r="45" spans="1:33" ht="25.5" customHeight="1">
      <c r="A45" s="44" t="s">
        <v>333</v>
      </c>
      <c r="B45" s="321">
        <v>901</v>
      </c>
      <c r="C45" s="321" t="s">
        <v>330</v>
      </c>
      <c r="D45" s="321" t="s">
        <v>345</v>
      </c>
      <c r="E45" s="83" t="s">
        <v>351</v>
      </c>
      <c r="F45" s="321"/>
      <c r="G45" s="319">
        <f>G48</f>
        <v>10476.799999999999</v>
      </c>
      <c r="H45" s="319">
        <f>H48</f>
        <v>23.4</v>
      </c>
      <c r="I45" s="66">
        <f t="shared" ref="I45:AF46" si="14">I46</f>
        <v>9744.4</v>
      </c>
      <c r="J45" s="317">
        <f t="shared" si="6"/>
        <v>0</v>
      </c>
      <c r="K45" s="66">
        <f t="shared" si="14"/>
        <v>9744.4</v>
      </c>
      <c r="L45" s="317">
        <f t="shared" si="7"/>
        <v>0</v>
      </c>
      <c r="M45" s="66">
        <f t="shared" si="14"/>
        <v>9744.4</v>
      </c>
      <c r="N45" s="317">
        <f t="shared" si="8"/>
        <v>0</v>
      </c>
      <c r="O45" s="66">
        <f t="shared" si="14"/>
        <v>9744.4</v>
      </c>
      <c r="P45" s="317">
        <f t="shared" si="9"/>
        <v>0</v>
      </c>
      <c r="Q45" s="66">
        <f t="shared" si="14"/>
        <v>9744.4</v>
      </c>
      <c r="R45" s="317">
        <f t="shared" si="10"/>
        <v>0</v>
      </c>
      <c r="S45" s="66">
        <f t="shared" si="14"/>
        <v>9744.4</v>
      </c>
      <c r="T45" s="317" t="e">
        <f>SUM(#REF!-S45)</f>
        <v>#REF!</v>
      </c>
      <c r="U45" s="66">
        <f t="shared" si="14"/>
        <v>8975.2000000000007</v>
      </c>
      <c r="V45" s="317">
        <f t="shared" si="0"/>
        <v>0</v>
      </c>
      <c r="W45" s="66">
        <f t="shared" si="14"/>
        <v>8975.2000000000007</v>
      </c>
      <c r="X45" s="317">
        <f t="shared" si="1"/>
        <v>0</v>
      </c>
      <c r="Y45" s="66">
        <f t="shared" si="14"/>
        <v>8975.2000000000007</v>
      </c>
      <c r="Z45" s="317" t="e">
        <f>SUM(#REF!-Y45)</f>
        <v>#REF!</v>
      </c>
      <c r="AA45" s="66">
        <f t="shared" si="14"/>
        <v>8975.2000000000007</v>
      </c>
      <c r="AB45" s="66">
        <f t="shared" si="2"/>
        <v>-679.30000000000109</v>
      </c>
      <c r="AC45" s="66">
        <f t="shared" si="14"/>
        <v>8295.9</v>
      </c>
      <c r="AD45" s="259">
        <f t="shared" si="14"/>
        <v>0</v>
      </c>
      <c r="AE45" s="260">
        <f t="shared" si="14"/>
        <v>9396.7000000000007</v>
      </c>
      <c r="AF45" s="260">
        <f t="shared" si="14"/>
        <v>9396.7000000000007</v>
      </c>
      <c r="AG45" s="364">
        <f t="shared" si="3"/>
        <v>100</v>
      </c>
    </row>
    <row r="46" spans="1:33" ht="51" customHeight="1">
      <c r="A46" s="55" t="s">
        <v>352</v>
      </c>
      <c r="B46" s="321">
        <v>901</v>
      </c>
      <c r="C46" s="321" t="s">
        <v>330</v>
      </c>
      <c r="D46" s="321" t="s">
        <v>345</v>
      </c>
      <c r="E46" s="83" t="s">
        <v>351</v>
      </c>
      <c r="F46" s="321" t="s">
        <v>335</v>
      </c>
      <c r="G46" s="319"/>
      <c r="H46" s="319"/>
      <c r="I46" s="66">
        <f t="shared" si="14"/>
        <v>9744.4</v>
      </c>
      <c r="J46" s="317">
        <f t="shared" si="6"/>
        <v>0</v>
      </c>
      <c r="K46" s="66">
        <f t="shared" si="14"/>
        <v>9744.4</v>
      </c>
      <c r="L46" s="317">
        <f t="shared" si="7"/>
        <v>0</v>
      </c>
      <c r="M46" s="66">
        <f t="shared" si="14"/>
        <v>9744.4</v>
      </c>
      <c r="N46" s="317">
        <f t="shared" si="8"/>
        <v>0</v>
      </c>
      <c r="O46" s="66">
        <f t="shared" si="14"/>
        <v>9744.4</v>
      </c>
      <c r="P46" s="317">
        <f t="shared" si="9"/>
        <v>0</v>
      </c>
      <c r="Q46" s="66">
        <f t="shared" si="14"/>
        <v>9744.4</v>
      </c>
      <c r="R46" s="317">
        <f t="shared" si="10"/>
        <v>0</v>
      </c>
      <c r="S46" s="66">
        <f t="shared" si="14"/>
        <v>9744.4</v>
      </c>
      <c r="T46" s="317" t="e">
        <f>SUM(#REF!-S46)</f>
        <v>#REF!</v>
      </c>
      <c r="U46" s="66">
        <f t="shared" si="14"/>
        <v>8975.2000000000007</v>
      </c>
      <c r="V46" s="317">
        <f t="shared" si="0"/>
        <v>0</v>
      </c>
      <c r="W46" s="66">
        <f t="shared" si="14"/>
        <v>8975.2000000000007</v>
      </c>
      <c r="X46" s="317">
        <f t="shared" si="1"/>
        <v>0</v>
      </c>
      <c r="Y46" s="66">
        <f t="shared" si="14"/>
        <v>8975.2000000000007</v>
      </c>
      <c r="Z46" s="317" t="e">
        <f>SUM(#REF!-Y46)</f>
        <v>#REF!</v>
      </c>
      <c r="AA46" s="66">
        <f t="shared" si="14"/>
        <v>8975.2000000000007</v>
      </c>
      <c r="AB46" s="66">
        <f t="shared" si="2"/>
        <v>-679.30000000000109</v>
      </c>
      <c r="AC46" s="66">
        <f t="shared" si="14"/>
        <v>8295.9</v>
      </c>
      <c r="AD46" s="259">
        <f t="shared" si="14"/>
        <v>0</v>
      </c>
      <c r="AE46" s="260">
        <f t="shared" si="14"/>
        <v>9396.7000000000007</v>
      </c>
      <c r="AF46" s="260">
        <f t="shared" si="14"/>
        <v>9396.7000000000007</v>
      </c>
      <c r="AG46" s="364">
        <f t="shared" si="3"/>
        <v>100</v>
      </c>
    </row>
    <row r="47" spans="1:33" ht="25.5" customHeight="1">
      <c r="A47" s="56" t="s">
        <v>336</v>
      </c>
      <c r="B47" s="321">
        <v>901</v>
      </c>
      <c r="C47" s="321" t="s">
        <v>330</v>
      </c>
      <c r="D47" s="321" t="s">
        <v>345</v>
      </c>
      <c r="E47" s="83" t="s">
        <v>351</v>
      </c>
      <c r="F47" s="321" t="s">
        <v>337</v>
      </c>
      <c r="G47" s="319"/>
      <c r="H47" s="319"/>
      <c r="I47" s="66">
        <v>9744.4</v>
      </c>
      <c r="J47" s="317">
        <f t="shared" si="6"/>
        <v>0</v>
      </c>
      <c r="K47" s="66">
        <v>9744.4</v>
      </c>
      <c r="L47" s="317">
        <f t="shared" si="7"/>
        <v>0</v>
      </c>
      <c r="M47" s="66">
        <v>9744.4</v>
      </c>
      <c r="N47" s="317">
        <f t="shared" si="8"/>
        <v>0</v>
      </c>
      <c r="O47" s="66">
        <v>9744.4</v>
      </c>
      <c r="P47" s="317">
        <f t="shared" si="9"/>
        <v>0</v>
      </c>
      <c r="Q47" s="66">
        <v>9744.4</v>
      </c>
      <c r="R47" s="317">
        <f t="shared" si="10"/>
        <v>0</v>
      </c>
      <c r="S47" s="66">
        <v>9744.4</v>
      </c>
      <c r="T47" s="317" t="e">
        <f>SUM(#REF!-S47)</f>
        <v>#REF!</v>
      </c>
      <c r="U47" s="66">
        <f>9783-807.8</f>
        <v>8975.2000000000007</v>
      </c>
      <c r="V47" s="317">
        <f t="shared" si="0"/>
        <v>0</v>
      </c>
      <c r="W47" s="66">
        <f>9783-807.8</f>
        <v>8975.2000000000007</v>
      </c>
      <c r="X47" s="317">
        <f t="shared" si="1"/>
        <v>0</v>
      </c>
      <c r="Y47" s="66">
        <f>9783-807.8</f>
        <v>8975.2000000000007</v>
      </c>
      <c r="Z47" s="317" t="e">
        <f>SUM(#REF!-Y47)</f>
        <v>#REF!</v>
      </c>
      <c r="AA47" s="66">
        <f>9783-807.8</f>
        <v>8975.2000000000007</v>
      </c>
      <c r="AB47" s="66">
        <f t="shared" si="2"/>
        <v>-679.30000000000109</v>
      </c>
      <c r="AC47" s="66">
        <v>8295.9</v>
      </c>
      <c r="AD47" s="66"/>
      <c r="AE47" s="364">
        <v>9396.7000000000007</v>
      </c>
      <c r="AF47" s="364">
        <v>9396.7000000000007</v>
      </c>
      <c r="AG47" s="364">
        <f t="shared" si="3"/>
        <v>100</v>
      </c>
    </row>
    <row r="48" spans="1:33" ht="25.5" customHeight="1">
      <c r="A48" s="44" t="s">
        <v>338</v>
      </c>
      <c r="B48" s="321">
        <v>901</v>
      </c>
      <c r="C48" s="321" t="s">
        <v>330</v>
      </c>
      <c r="D48" s="321" t="s">
        <v>345</v>
      </c>
      <c r="E48" s="40" t="s">
        <v>353</v>
      </c>
      <c r="F48" s="321"/>
      <c r="G48" s="319">
        <v>10476.799999999999</v>
      </c>
      <c r="H48" s="319">
        <v>23.4</v>
      </c>
      <c r="I48" s="66">
        <f>I49+I51+I53</f>
        <v>1176.1000000000001</v>
      </c>
      <c r="J48" s="317">
        <f t="shared" si="6"/>
        <v>0</v>
      </c>
      <c r="K48" s="66">
        <f>K49+K51+K53</f>
        <v>1176.1000000000001</v>
      </c>
      <c r="L48" s="317">
        <f t="shared" si="7"/>
        <v>-100</v>
      </c>
      <c r="M48" s="66">
        <f>M49+M51+M53</f>
        <v>1076.1000000000001</v>
      </c>
      <c r="N48" s="317">
        <f t="shared" si="8"/>
        <v>10.799999999999955</v>
      </c>
      <c r="O48" s="66">
        <f>O49+O51+O53</f>
        <v>1086.9000000000001</v>
      </c>
      <c r="P48" s="317">
        <f t="shared" si="9"/>
        <v>0</v>
      </c>
      <c r="Q48" s="66">
        <f>Q49+Q51+Q53</f>
        <v>1086.9000000000001</v>
      </c>
      <c r="R48" s="317">
        <f t="shared" si="10"/>
        <v>0</v>
      </c>
      <c r="S48" s="66">
        <f>S49+S51+S53</f>
        <v>1086.9000000000001</v>
      </c>
      <c r="T48" s="317" t="e">
        <f>SUM(#REF!-S48)</f>
        <v>#REF!</v>
      </c>
      <c r="U48" s="66">
        <f>U49+U51+U53</f>
        <v>1099.5999999999999</v>
      </c>
      <c r="V48" s="317">
        <f t="shared" si="0"/>
        <v>0</v>
      </c>
      <c r="W48" s="66">
        <f>W49+W51+W53</f>
        <v>1099.5999999999999</v>
      </c>
      <c r="X48" s="317">
        <f t="shared" si="1"/>
        <v>0</v>
      </c>
      <c r="Y48" s="66">
        <f>Y49+Y51+Y53</f>
        <v>1099.5999999999999</v>
      </c>
      <c r="Z48" s="317" t="e">
        <f>SUM(#REF!-Y48)</f>
        <v>#REF!</v>
      </c>
      <c r="AA48" s="66">
        <f>AA49+AA51+AA53</f>
        <v>1099.5999999999999</v>
      </c>
      <c r="AB48" s="66">
        <f t="shared" si="2"/>
        <v>-740.39999999999986</v>
      </c>
      <c r="AC48" s="66">
        <f>AC49+AC51+AC53</f>
        <v>359.20000000000005</v>
      </c>
      <c r="AD48" s="259">
        <f>AD49+AD51+AD53</f>
        <v>0</v>
      </c>
      <c r="AE48" s="260">
        <f>AE49+AE51+AE53</f>
        <v>308.7</v>
      </c>
      <c r="AF48" s="260">
        <f>AF49+AF51+AF53</f>
        <v>308.7</v>
      </c>
      <c r="AG48" s="364">
        <f t="shared" si="3"/>
        <v>100</v>
      </c>
    </row>
    <row r="49" spans="1:33" ht="51" customHeight="1">
      <c r="A49" s="55" t="s">
        <v>352</v>
      </c>
      <c r="B49" s="321">
        <v>901</v>
      </c>
      <c r="C49" s="321" t="s">
        <v>330</v>
      </c>
      <c r="D49" s="321" t="s">
        <v>345</v>
      </c>
      <c r="E49" s="40" t="s">
        <v>353</v>
      </c>
      <c r="F49" s="321" t="s">
        <v>335</v>
      </c>
      <c r="G49" s="319"/>
      <c r="H49" s="319"/>
      <c r="I49" s="66">
        <f>I50</f>
        <v>40</v>
      </c>
      <c r="J49" s="317">
        <f t="shared" si="6"/>
        <v>0</v>
      </c>
      <c r="K49" s="66">
        <f>K50</f>
        <v>40</v>
      </c>
      <c r="L49" s="317">
        <f t="shared" si="7"/>
        <v>0</v>
      </c>
      <c r="M49" s="66">
        <f>M50</f>
        <v>40</v>
      </c>
      <c r="N49" s="317">
        <f t="shared" si="8"/>
        <v>0</v>
      </c>
      <c r="O49" s="66">
        <f>O50</f>
        <v>40</v>
      </c>
      <c r="P49" s="317">
        <f t="shared" si="9"/>
        <v>0</v>
      </c>
      <c r="Q49" s="66">
        <f>Q50</f>
        <v>40</v>
      </c>
      <c r="R49" s="317">
        <f t="shared" si="10"/>
        <v>0</v>
      </c>
      <c r="S49" s="66">
        <f>S50</f>
        <v>40</v>
      </c>
      <c r="T49" s="317" t="e">
        <f>SUM(#REF!-S49)</f>
        <v>#REF!</v>
      </c>
      <c r="U49" s="66">
        <f>U50</f>
        <v>40</v>
      </c>
      <c r="V49" s="317">
        <f t="shared" si="0"/>
        <v>0</v>
      </c>
      <c r="W49" s="66">
        <f>W50</f>
        <v>40</v>
      </c>
      <c r="X49" s="317">
        <f t="shared" si="1"/>
        <v>0</v>
      </c>
      <c r="Y49" s="66">
        <f>Y50</f>
        <v>40</v>
      </c>
      <c r="Z49" s="317" t="e">
        <f>SUM(#REF!-Y49)</f>
        <v>#REF!</v>
      </c>
      <c r="AA49" s="66">
        <f>AA50</f>
        <v>50</v>
      </c>
      <c r="AB49" s="66">
        <f t="shared" si="2"/>
        <v>0.5</v>
      </c>
      <c r="AC49" s="66">
        <f>AC50</f>
        <v>50.5</v>
      </c>
      <c r="AD49" s="259">
        <f>AD50</f>
        <v>0</v>
      </c>
      <c r="AE49" s="260">
        <f>AE50</f>
        <v>50.3</v>
      </c>
      <c r="AF49" s="260">
        <f>AF50</f>
        <v>50.3</v>
      </c>
      <c r="AG49" s="364">
        <f t="shared" si="3"/>
        <v>100</v>
      </c>
    </row>
    <row r="50" spans="1:33" ht="25.5" customHeight="1">
      <c r="A50" s="56" t="s">
        <v>336</v>
      </c>
      <c r="B50" s="321">
        <v>901</v>
      </c>
      <c r="C50" s="321" t="s">
        <v>330</v>
      </c>
      <c r="D50" s="321" t="s">
        <v>345</v>
      </c>
      <c r="E50" s="40" t="s">
        <v>353</v>
      </c>
      <c r="F50" s="321" t="s">
        <v>337</v>
      </c>
      <c r="G50" s="319"/>
      <c r="H50" s="319"/>
      <c r="I50" s="66">
        <v>40</v>
      </c>
      <c r="J50" s="317">
        <f t="shared" si="6"/>
        <v>0</v>
      </c>
      <c r="K50" s="66">
        <v>40</v>
      </c>
      <c r="L50" s="317">
        <f t="shared" si="7"/>
        <v>0</v>
      </c>
      <c r="M50" s="66">
        <v>40</v>
      </c>
      <c r="N50" s="317">
        <f t="shared" si="8"/>
        <v>0</v>
      </c>
      <c r="O50" s="66">
        <v>40</v>
      </c>
      <c r="P50" s="317">
        <f t="shared" si="9"/>
        <v>0</v>
      </c>
      <c r="Q50" s="66">
        <v>40</v>
      </c>
      <c r="R50" s="317">
        <f t="shared" si="10"/>
        <v>0</v>
      </c>
      <c r="S50" s="66">
        <v>40</v>
      </c>
      <c r="T50" s="317" t="e">
        <f>SUM(#REF!-S50)</f>
        <v>#REF!</v>
      </c>
      <c r="U50" s="66">
        <v>40</v>
      </c>
      <c r="V50" s="317">
        <f t="shared" si="0"/>
        <v>0</v>
      </c>
      <c r="W50" s="66">
        <v>40</v>
      </c>
      <c r="X50" s="317">
        <f t="shared" si="1"/>
        <v>0</v>
      </c>
      <c r="Y50" s="66">
        <v>40</v>
      </c>
      <c r="Z50" s="317" t="e">
        <f>SUM(#REF!-Y50)</f>
        <v>#REF!</v>
      </c>
      <c r="AA50" s="66">
        <v>50</v>
      </c>
      <c r="AB50" s="66">
        <f t="shared" si="2"/>
        <v>0.5</v>
      </c>
      <c r="AC50" s="66">
        <v>50.5</v>
      </c>
      <c r="AD50" s="66"/>
      <c r="AE50" s="364">
        <v>50.3</v>
      </c>
      <c r="AF50" s="364">
        <v>50.3</v>
      </c>
      <c r="AG50" s="364">
        <f t="shared" si="3"/>
        <v>100</v>
      </c>
    </row>
    <row r="51" spans="1:33" ht="25.5" customHeight="1">
      <c r="A51" s="8" t="s">
        <v>339</v>
      </c>
      <c r="B51" s="321">
        <v>901</v>
      </c>
      <c r="C51" s="321" t="s">
        <v>330</v>
      </c>
      <c r="D51" s="321" t="s">
        <v>345</v>
      </c>
      <c r="E51" s="40" t="s">
        <v>353</v>
      </c>
      <c r="F51" s="321" t="s">
        <v>340</v>
      </c>
      <c r="G51" s="319"/>
      <c r="H51" s="319"/>
      <c r="I51" s="66">
        <f>I52</f>
        <v>1091.2</v>
      </c>
      <c r="J51" s="317">
        <f t="shared" si="6"/>
        <v>0</v>
      </c>
      <c r="K51" s="66">
        <f>K52</f>
        <v>1091.2</v>
      </c>
      <c r="L51" s="317">
        <f t="shared" si="7"/>
        <v>-100</v>
      </c>
      <c r="M51" s="66">
        <f>M52</f>
        <v>991.2</v>
      </c>
      <c r="N51" s="317">
        <f t="shared" si="8"/>
        <v>10.799999999999955</v>
      </c>
      <c r="O51" s="66">
        <f>O52</f>
        <v>1002</v>
      </c>
      <c r="P51" s="317">
        <f t="shared" si="9"/>
        <v>0</v>
      </c>
      <c r="Q51" s="66">
        <f>Q52</f>
        <v>1002</v>
      </c>
      <c r="R51" s="317">
        <f t="shared" si="10"/>
        <v>0</v>
      </c>
      <c r="S51" s="66">
        <f>S52</f>
        <v>1002</v>
      </c>
      <c r="T51" s="317" t="e">
        <f>SUM(#REF!-S51)</f>
        <v>#REF!</v>
      </c>
      <c r="U51" s="66">
        <f>U52</f>
        <v>1002</v>
      </c>
      <c r="V51" s="317">
        <f t="shared" si="0"/>
        <v>0</v>
      </c>
      <c r="W51" s="66">
        <f>W52</f>
        <v>1002</v>
      </c>
      <c r="X51" s="317">
        <f t="shared" si="1"/>
        <v>0</v>
      </c>
      <c r="Y51" s="66">
        <f>Y52</f>
        <v>1002</v>
      </c>
      <c r="Z51" s="317" t="e">
        <f>SUM(#REF!-Y51)</f>
        <v>#REF!</v>
      </c>
      <c r="AA51" s="66">
        <f>AA52</f>
        <v>992</v>
      </c>
      <c r="AB51" s="66">
        <f t="shared" si="2"/>
        <v>-700.9</v>
      </c>
      <c r="AC51" s="66">
        <f>AC52</f>
        <v>291.10000000000002</v>
      </c>
      <c r="AD51" s="259">
        <f>AD52</f>
        <v>0</v>
      </c>
      <c r="AE51" s="260">
        <f>AE52</f>
        <v>248.1</v>
      </c>
      <c r="AF51" s="260">
        <f>AF52</f>
        <v>248.1</v>
      </c>
      <c r="AG51" s="364">
        <f t="shared" si="3"/>
        <v>100</v>
      </c>
    </row>
    <row r="52" spans="1:33" ht="25.5" customHeight="1">
      <c r="A52" s="39" t="s">
        <v>341</v>
      </c>
      <c r="B52" s="321">
        <v>901</v>
      </c>
      <c r="C52" s="321" t="s">
        <v>330</v>
      </c>
      <c r="D52" s="321" t="s">
        <v>345</v>
      </c>
      <c r="E52" s="40" t="s">
        <v>353</v>
      </c>
      <c r="F52" s="321" t="s">
        <v>342</v>
      </c>
      <c r="G52" s="319"/>
      <c r="H52" s="319"/>
      <c r="I52" s="66">
        <v>1091.2</v>
      </c>
      <c r="J52" s="317">
        <f t="shared" si="6"/>
        <v>0</v>
      </c>
      <c r="K52" s="66">
        <v>1091.2</v>
      </c>
      <c r="L52" s="317">
        <f t="shared" si="7"/>
        <v>-100</v>
      </c>
      <c r="M52" s="66">
        <v>991.2</v>
      </c>
      <c r="N52" s="317">
        <f t="shared" si="8"/>
        <v>10.799999999999955</v>
      </c>
      <c r="O52" s="66">
        <v>1002</v>
      </c>
      <c r="P52" s="317">
        <f t="shared" si="9"/>
        <v>0</v>
      </c>
      <c r="Q52" s="66">
        <v>1002</v>
      </c>
      <c r="R52" s="317">
        <f t="shared" si="10"/>
        <v>0</v>
      </c>
      <c r="S52" s="66">
        <v>1002</v>
      </c>
      <c r="T52" s="317" t="e">
        <f>SUM(#REF!-S52)</f>
        <v>#REF!</v>
      </c>
      <c r="U52" s="66">
        <v>1002</v>
      </c>
      <c r="V52" s="317">
        <f t="shared" si="0"/>
        <v>0</v>
      </c>
      <c r="W52" s="66">
        <v>1002</v>
      </c>
      <c r="X52" s="317">
        <f t="shared" si="1"/>
        <v>0</v>
      </c>
      <c r="Y52" s="66">
        <v>1002</v>
      </c>
      <c r="Z52" s="317" t="e">
        <f>SUM(#REF!-Y52)</f>
        <v>#REF!</v>
      </c>
      <c r="AA52" s="66">
        <v>992</v>
      </c>
      <c r="AB52" s="66">
        <f t="shared" si="2"/>
        <v>-700.9</v>
      </c>
      <c r="AC52" s="66">
        <v>291.10000000000002</v>
      </c>
      <c r="AD52" s="66"/>
      <c r="AE52" s="364">
        <v>248.1</v>
      </c>
      <c r="AF52" s="364">
        <v>248.1</v>
      </c>
      <c r="AG52" s="364">
        <f t="shared" si="3"/>
        <v>100</v>
      </c>
    </row>
    <row r="53" spans="1:33" ht="12.75" customHeight="1">
      <c r="A53" s="8" t="s">
        <v>354</v>
      </c>
      <c r="B53" s="321">
        <v>901</v>
      </c>
      <c r="C53" s="321" t="s">
        <v>330</v>
      </c>
      <c r="D53" s="321" t="s">
        <v>345</v>
      </c>
      <c r="E53" s="40" t="s">
        <v>353</v>
      </c>
      <c r="F53" s="321" t="s">
        <v>355</v>
      </c>
      <c r="G53" s="319"/>
      <c r="H53" s="319"/>
      <c r="I53" s="66">
        <f>SUM(I54:I54)</f>
        <v>44.9</v>
      </c>
      <c r="J53" s="317">
        <f t="shared" si="6"/>
        <v>0</v>
      </c>
      <c r="K53" s="66">
        <f>SUM(K54:K54)</f>
        <v>44.9</v>
      </c>
      <c r="L53" s="317">
        <f t="shared" si="7"/>
        <v>0</v>
      </c>
      <c r="M53" s="66">
        <f>SUM(M54:M54)</f>
        <v>44.9</v>
      </c>
      <c r="N53" s="317">
        <f t="shared" si="8"/>
        <v>0</v>
      </c>
      <c r="O53" s="66">
        <f>SUM(O54:O54)</f>
        <v>44.9</v>
      </c>
      <c r="P53" s="317">
        <f t="shared" si="9"/>
        <v>0</v>
      </c>
      <c r="Q53" s="66">
        <f>SUM(Q54:Q54)</f>
        <v>44.9</v>
      </c>
      <c r="R53" s="317">
        <f t="shared" si="10"/>
        <v>0</v>
      </c>
      <c r="S53" s="66">
        <f>SUM(S54:S54)</f>
        <v>44.9</v>
      </c>
      <c r="T53" s="317" t="e">
        <f>SUM(#REF!-S53)</f>
        <v>#REF!</v>
      </c>
      <c r="U53" s="66">
        <f>SUM(U54:U54)</f>
        <v>57.6</v>
      </c>
      <c r="V53" s="317">
        <f t="shared" si="0"/>
        <v>0</v>
      </c>
      <c r="W53" s="66">
        <f>SUM(W54:W54)</f>
        <v>57.6</v>
      </c>
      <c r="X53" s="317">
        <f t="shared" si="1"/>
        <v>0</v>
      </c>
      <c r="Y53" s="66">
        <f>SUM(Y54:Y54)</f>
        <v>57.6</v>
      </c>
      <c r="Z53" s="317" t="e">
        <f>SUM(#REF!-Y53)</f>
        <v>#REF!</v>
      </c>
      <c r="AA53" s="66">
        <f>SUM(AA54:AA54)</f>
        <v>57.6</v>
      </c>
      <c r="AB53" s="66">
        <f t="shared" si="2"/>
        <v>-40</v>
      </c>
      <c r="AC53" s="66">
        <f>SUM(AC54:AC54)</f>
        <v>17.600000000000001</v>
      </c>
      <c r="AD53" s="259">
        <f>SUM(AD54:AD54)</f>
        <v>0</v>
      </c>
      <c r="AE53" s="260">
        <f>SUM(AE54:AE54)</f>
        <v>10.3</v>
      </c>
      <c r="AF53" s="260">
        <f>SUM(AF54:AF54)</f>
        <v>10.3</v>
      </c>
      <c r="AG53" s="364">
        <f t="shared" si="3"/>
        <v>100</v>
      </c>
    </row>
    <row r="54" spans="1:33" ht="12.75" customHeight="1">
      <c r="A54" s="39" t="s">
        <v>356</v>
      </c>
      <c r="B54" s="321">
        <v>901</v>
      </c>
      <c r="C54" s="321" t="s">
        <v>330</v>
      </c>
      <c r="D54" s="321" t="s">
        <v>345</v>
      </c>
      <c r="E54" s="40" t="s">
        <v>353</v>
      </c>
      <c r="F54" s="321" t="s">
        <v>0</v>
      </c>
      <c r="G54" s="319"/>
      <c r="H54" s="319"/>
      <c r="I54" s="95">
        <v>44.9</v>
      </c>
      <c r="J54" s="317">
        <f t="shared" si="6"/>
        <v>0</v>
      </c>
      <c r="K54" s="95">
        <v>44.9</v>
      </c>
      <c r="L54" s="317">
        <f t="shared" si="7"/>
        <v>0</v>
      </c>
      <c r="M54" s="95">
        <v>44.9</v>
      </c>
      <c r="N54" s="317">
        <f t="shared" si="8"/>
        <v>0</v>
      </c>
      <c r="O54" s="95">
        <v>44.9</v>
      </c>
      <c r="P54" s="317">
        <f t="shared" si="9"/>
        <v>0</v>
      </c>
      <c r="Q54" s="95">
        <v>44.9</v>
      </c>
      <c r="R54" s="317">
        <f t="shared" si="10"/>
        <v>0</v>
      </c>
      <c r="S54" s="95">
        <v>44.9</v>
      </c>
      <c r="T54" s="317" t="e">
        <f>SUM(#REF!-S54)</f>
        <v>#REF!</v>
      </c>
      <c r="U54" s="95">
        <v>57.6</v>
      </c>
      <c r="V54" s="317">
        <f t="shared" si="0"/>
        <v>0</v>
      </c>
      <c r="W54" s="95">
        <v>57.6</v>
      </c>
      <c r="X54" s="317">
        <f t="shared" si="1"/>
        <v>0</v>
      </c>
      <c r="Y54" s="95">
        <v>57.6</v>
      </c>
      <c r="Z54" s="317" t="e">
        <f>SUM(#REF!-Y54)</f>
        <v>#REF!</v>
      </c>
      <c r="AA54" s="95">
        <v>57.6</v>
      </c>
      <c r="AB54" s="66">
        <f t="shared" si="2"/>
        <v>-40</v>
      </c>
      <c r="AC54" s="95">
        <v>17.600000000000001</v>
      </c>
      <c r="AD54" s="95"/>
      <c r="AE54" s="446">
        <v>10.3</v>
      </c>
      <c r="AF54" s="446">
        <v>10.3</v>
      </c>
      <c r="AG54" s="364">
        <f t="shared" si="3"/>
        <v>100</v>
      </c>
    </row>
    <row r="55" spans="1:33" ht="27.75" customHeight="1">
      <c r="A55" s="31" t="s">
        <v>835</v>
      </c>
      <c r="B55" s="321">
        <v>901</v>
      </c>
      <c r="C55" s="321" t="s">
        <v>330</v>
      </c>
      <c r="D55" s="321" t="s">
        <v>345</v>
      </c>
      <c r="E55" s="40" t="s">
        <v>1</v>
      </c>
      <c r="F55" s="321"/>
      <c r="G55" s="319"/>
      <c r="H55" s="319"/>
      <c r="I55" s="66">
        <f>I56+I58</f>
        <v>738.4</v>
      </c>
      <c r="J55" s="317">
        <f t="shared" si="6"/>
        <v>0</v>
      </c>
      <c r="K55" s="66">
        <f>K56+K58</f>
        <v>738.4</v>
      </c>
      <c r="L55" s="317">
        <f t="shared" si="7"/>
        <v>0</v>
      </c>
      <c r="M55" s="66">
        <f>M56+M58</f>
        <v>738.4</v>
      </c>
      <c r="N55" s="317">
        <f t="shared" si="8"/>
        <v>0</v>
      </c>
      <c r="O55" s="66">
        <f>O56+O58</f>
        <v>738.4</v>
      </c>
      <c r="P55" s="317">
        <f t="shared" si="9"/>
        <v>0</v>
      </c>
      <c r="Q55" s="66">
        <f>Q56+Q58</f>
        <v>738.4</v>
      </c>
      <c r="R55" s="317">
        <f t="shared" si="10"/>
        <v>0</v>
      </c>
      <c r="S55" s="66">
        <f>S56+S58</f>
        <v>738.4</v>
      </c>
      <c r="T55" s="317" t="e">
        <f>SUM(#REF!-S55)</f>
        <v>#REF!</v>
      </c>
      <c r="U55" s="66">
        <f>U56+U58</f>
        <v>738.4</v>
      </c>
      <c r="V55" s="317">
        <f t="shared" si="0"/>
        <v>0</v>
      </c>
      <c r="W55" s="66">
        <f>W56+W58</f>
        <v>738.4</v>
      </c>
      <c r="X55" s="317">
        <f t="shared" si="1"/>
        <v>0</v>
      </c>
      <c r="Y55" s="66">
        <f>Y56+Y58</f>
        <v>738.4</v>
      </c>
      <c r="Z55" s="317" t="e">
        <f>SUM(#REF!-Y55)</f>
        <v>#REF!</v>
      </c>
      <c r="AA55" s="66">
        <f>AA56+AA58</f>
        <v>738.4</v>
      </c>
      <c r="AB55" s="66">
        <f t="shared" si="2"/>
        <v>14.5</v>
      </c>
      <c r="AC55" s="66">
        <f>AC56+AC58</f>
        <v>752.9</v>
      </c>
      <c r="AD55" s="259">
        <f>AD56+AD58</f>
        <v>0</v>
      </c>
      <c r="AE55" s="260">
        <f>AE56+AE58</f>
        <v>752.9</v>
      </c>
      <c r="AF55" s="260">
        <f>AF56+AF58</f>
        <v>752.9</v>
      </c>
      <c r="AG55" s="364">
        <f t="shared" si="3"/>
        <v>100</v>
      </c>
    </row>
    <row r="56" spans="1:33" ht="51" customHeight="1">
      <c r="A56" s="55" t="s">
        <v>352</v>
      </c>
      <c r="B56" s="321">
        <v>901</v>
      </c>
      <c r="C56" s="321" t="s">
        <v>330</v>
      </c>
      <c r="D56" s="321" t="s">
        <v>345</v>
      </c>
      <c r="E56" s="40" t="s">
        <v>1</v>
      </c>
      <c r="F56" s="321" t="s">
        <v>335</v>
      </c>
      <c r="G56" s="319"/>
      <c r="H56" s="319"/>
      <c r="I56" s="66">
        <f>I57</f>
        <v>702.5</v>
      </c>
      <c r="J56" s="317">
        <f t="shared" si="6"/>
        <v>0</v>
      </c>
      <c r="K56" s="66">
        <f>K57</f>
        <v>702.5</v>
      </c>
      <c r="L56" s="317">
        <f t="shared" si="7"/>
        <v>0</v>
      </c>
      <c r="M56" s="66">
        <f>M57</f>
        <v>702.5</v>
      </c>
      <c r="N56" s="317">
        <f t="shared" si="8"/>
        <v>0</v>
      </c>
      <c r="O56" s="66">
        <f>O57</f>
        <v>702.5</v>
      </c>
      <c r="P56" s="317">
        <f t="shared" si="9"/>
        <v>0</v>
      </c>
      <c r="Q56" s="66">
        <f>Q57</f>
        <v>702.5</v>
      </c>
      <c r="R56" s="317">
        <f t="shared" si="10"/>
        <v>0</v>
      </c>
      <c r="S56" s="66">
        <f>S57</f>
        <v>702.5</v>
      </c>
      <c r="T56" s="317" t="e">
        <f>SUM(#REF!-S56)</f>
        <v>#REF!</v>
      </c>
      <c r="U56" s="66">
        <f>U57</f>
        <v>702.5</v>
      </c>
      <c r="V56" s="317">
        <f t="shared" si="0"/>
        <v>0</v>
      </c>
      <c r="W56" s="66">
        <f>W57</f>
        <v>702.5</v>
      </c>
      <c r="X56" s="317">
        <f t="shared" si="1"/>
        <v>0</v>
      </c>
      <c r="Y56" s="66">
        <f>Y57</f>
        <v>702.5</v>
      </c>
      <c r="Z56" s="317" t="e">
        <f>SUM(#REF!-Y56)</f>
        <v>#REF!</v>
      </c>
      <c r="AA56" s="66">
        <f>AA57</f>
        <v>676.5</v>
      </c>
      <c r="AB56" s="66">
        <f t="shared" si="2"/>
        <v>0</v>
      </c>
      <c r="AC56" s="66">
        <f>AC57</f>
        <v>676.5</v>
      </c>
      <c r="AD56" s="259">
        <f>AD57</f>
        <v>0</v>
      </c>
      <c r="AE56" s="260">
        <f>AE57</f>
        <v>645</v>
      </c>
      <c r="AF56" s="260">
        <f>AF57</f>
        <v>645</v>
      </c>
      <c r="AG56" s="364">
        <f t="shared" si="3"/>
        <v>100</v>
      </c>
    </row>
    <row r="57" spans="1:33" ht="25.5" customHeight="1">
      <c r="A57" s="56" t="s">
        <v>336</v>
      </c>
      <c r="B57" s="321">
        <v>901</v>
      </c>
      <c r="C57" s="321" t="s">
        <v>330</v>
      </c>
      <c r="D57" s="321" t="s">
        <v>345</v>
      </c>
      <c r="E57" s="40" t="s">
        <v>1</v>
      </c>
      <c r="F57" s="321" t="s">
        <v>337</v>
      </c>
      <c r="G57" s="319"/>
      <c r="H57" s="319"/>
      <c r="I57" s="66">
        <v>702.5</v>
      </c>
      <c r="J57" s="317">
        <f t="shared" si="6"/>
        <v>0</v>
      </c>
      <c r="K57" s="66">
        <v>702.5</v>
      </c>
      <c r="L57" s="317">
        <f t="shared" si="7"/>
        <v>0</v>
      </c>
      <c r="M57" s="66">
        <v>702.5</v>
      </c>
      <c r="N57" s="317">
        <f t="shared" si="8"/>
        <v>0</v>
      </c>
      <c r="O57" s="66">
        <v>702.5</v>
      </c>
      <c r="P57" s="317">
        <f t="shared" si="9"/>
        <v>0</v>
      </c>
      <c r="Q57" s="66">
        <v>702.5</v>
      </c>
      <c r="R57" s="317">
        <f t="shared" si="10"/>
        <v>0</v>
      </c>
      <c r="S57" s="66">
        <v>702.5</v>
      </c>
      <c r="T57" s="317" t="e">
        <f>SUM(#REF!-S57)</f>
        <v>#REF!</v>
      </c>
      <c r="U57" s="66">
        <v>702.5</v>
      </c>
      <c r="V57" s="317">
        <f t="shared" si="0"/>
        <v>0</v>
      </c>
      <c r="W57" s="66">
        <v>702.5</v>
      </c>
      <c r="X57" s="317">
        <f t="shared" si="1"/>
        <v>0</v>
      </c>
      <c r="Y57" s="66">
        <v>702.5</v>
      </c>
      <c r="Z57" s="317" t="e">
        <f>SUM(#REF!-Y57)</f>
        <v>#REF!</v>
      </c>
      <c r="AA57" s="66">
        <v>676.5</v>
      </c>
      <c r="AB57" s="66">
        <f t="shared" si="2"/>
        <v>0</v>
      </c>
      <c r="AC57" s="66">
        <v>676.5</v>
      </c>
      <c r="AD57" s="66"/>
      <c r="AE57" s="364">
        <v>645</v>
      </c>
      <c r="AF57" s="364">
        <v>645</v>
      </c>
      <c r="AG57" s="364">
        <f t="shared" si="3"/>
        <v>100</v>
      </c>
    </row>
    <row r="58" spans="1:33" ht="25.5" customHeight="1">
      <c r="A58" s="8" t="s">
        <v>339</v>
      </c>
      <c r="B58" s="321">
        <v>901</v>
      </c>
      <c r="C58" s="321" t="s">
        <v>330</v>
      </c>
      <c r="D58" s="321" t="s">
        <v>345</v>
      </c>
      <c r="E58" s="40" t="s">
        <v>1</v>
      </c>
      <c r="F58" s="321" t="s">
        <v>340</v>
      </c>
      <c r="G58" s="319"/>
      <c r="H58" s="319"/>
      <c r="I58" s="66">
        <f>I59</f>
        <v>35.9</v>
      </c>
      <c r="J58" s="317">
        <f t="shared" si="6"/>
        <v>0</v>
      </c>
      <c r="K58" s="66">
        <f>K59</f>
        <v>35.9</v>
      </c>
      <c r="L58" s="317">
        <f t="shared" si="7"/>
        <v>0</v>
      </c>
      <c r="M58" s="66">
        <f>M59</f>
        <v>35.9</v>
      </c>
      <c r="N58" s="317">
        <f t="shared" si="8"/>
        <v>0</v>
      </c>
      <c r="O58" s="66">
        <f>O59</f>
        <v>35.9</v>
      </c>
      <c r="P58" s="317">
        <f t="shared" si="9"/>
        <v>0</v>
      </c>
      <c r="Q58" s="66">
        <f>Q59</f>
        <v>35.9</v>
      </c>
      <c r="R58" s="317">
        <f t="shared" si="10"/>
        <v>0</v>
      </c>
      <c r="S58" s="66">
        <f>S59</f>
        <v>35.9</v>
      </c>
      <c r="T58" s="317" t="e">
        <f>SUM(#REF!-S58)</f>
        <v>#REF!</v>
      </c>
      <c r="U58" s="66">
        <f>U59</f>
        <v>35.9</v>
      </c>
      <c r="V58" s="317">
        <f t="shared" si="0"/>
        <v>0</v>
      </c>
      <c r="W58" s="66">
        <f>W59</f>
        <v>35.9</v>
      </c>
      <c r="X58" s="317">
        <f t="shared" si="1"/>
        <v>0</v>
      </c>
      <c r="Y58" s="66">
        <f>Y59</f>
        <v>35.9</v>
      </c>
      <c r="Z58" s="317" t="e">
        <f>SUM(#REF!-Y58)</f>
        <v>#REF!</v>
      </c>
      <c r="AA58" s="66">
        <f>AA59</f>
        <v>61.9</v>
      </c>
      <c r="AB58" s="66">
        <f t="shared" si="2"/>
        <v>14.500000000000007</v>
      </c>
      <c r="AC58" s="66">
        <f>AC59</f>
        <v>76.400000000000006</v>
      </c>
      <c r="AD58" s="259">
        <f>AD59</f>
        <v>0</v>
      </c>
      <c r="AE58" s="260">
        <f>AE59</f>
        <v>107.9</v>
      </c>
      <c r="AF58" s="260">
        <f>AF59</f>
        <v>107.9</v>
      </c>
      <c r="AG58" s="364">
        <f t="shared" si="3"/>
        <v>100</v>
      </c>
    </row>
    <row r="59" spans="1:33" ht="25.5" customHeight="1">
      <c r="A59" s="39" t="s">
        <v>341</v>
      </c>
      <c r="B59" s="321">
        <v>901</v>
      </c>
      <c r="C59" s="321" t="s">
        <v>330</v>
      </c>
      <c r="D59" s="321" t="s">
        <v>345</v>
      </c>
      <c r="E59" s="40" t="s">
        <v>1</v>
      </c>
      <c r="F59" s="321" t="s">
        <v>342</v>
      </c>
      <c r="G59" s="319"/>
      <c r="H59" s="319"/>
      <c r="I59" s="66">
        <v>35.9</v>
      </c>
      <c r="J59" s="317">
        <f t="shared" si="6"/>
        <v>0</v>
      </c>
      <c r="K59" s="66">
        <v>35.9</v>
      </c>
      <c r="L59" s="317">
        <f t="shared" si="7"/>
        <v>0</v>
      </c>
      <c r="M59" s="66">
        <v>35.9</v>
      </c>
      <c r="N59" s="317">
        <f t="shared" si="8"/>
        <v>0</v>
      </c>
      <c r="O59" s="66">
        <v>35.9</v>
      </c>
      <c r="P59" s="317">
        <f t="shared" si="9"/>
        <v>0</v>
      </c>
      <c r="Q59" s="66">
        <v>35.9</v>
      </c>
      <c r="R59" s="317">
        <f t="shared" si="10"/>
        <v>0</v>
      </c>
      <c r="S59" s="66">
        <v>35.9</v>
      </c>
      <c r="T59" s="317" t="e">
        <f>SUM(#REF!-S59)</f>
        <v>#REF!</v>
      </c>
      <c r="U59" s="66">
        <v>35.9</v>
      </c>
      <c r="V59" s="317">
        <f t="shared" si="0"/>
        <v>0</v>
      </c>
      <c r="W59" s="66">
        <v>35.9</v>
      </c>
      <c r="X59" s="317">
        <f t="shared" si="1"/>
        <v>0</v>
      </c>
      <c r="Y59" s="66">
        <v>35.9</v>
      </c>
      <c r="Z59" s="317" t="e">
        <f>SUM(#REF!-Y59)</f>
        <v>#REF!</v>
      </c>
      <c r="AA59" s="66">
        <v>61.9</v>
      </c>
      <c r="AB59" s="66">
        <f t="shared" si="2"/>
        <v>14.500000000000007</v>
      </c>
      <c r="AC59" s="66">
        <v>76.400000000000006</v>
      </c>
      <c r="AD59" s="66"/>
      <c r="AE59" s="364">
        <v>107.9</v>
      </c>
      <c r="AF59" s="364">
        <v>107.9</v>
      </c>
      <c r="AG59" s="364">
        <f t="shared" si="3"/>
        <v>100</v>
      </c>
    </row>
    <row r="60" spans="1:33" ht="42.75" customHeight="1">
      <c r="A60" s="31" t="s">
        <v>836</v>
      </c>
      <c r="B60" s="321">
        <v>901</v>
      </c>
      <c r="C60" s="321" t="s">
        <v>330</v>
      </c>
      <c r="D60" s="321" t="s">
        <v>345</v>
      </c>
      <c r="E60" s="40" t="s">
        <v>2</v>
      </c>
      <c r="F60" s="321"/>
      <c r="G60" s="319"/>
      <c r="H60" s="319"/>
      <c r="I60" s="66">
        <f>I61</f>
        <v>332.2</v>
      </c>
      <c r="J60" s="317">
        <f t="shared" si="6"/>
        <v>0</v>
      </c>
      <c r="K60" s="66">
        <f>K61</f>
        <v>332.2</v>
      </c>
      <c r="L60" s="317">
        <f t="shared" si="7"/>
        <v>0</v>
      </c>
      <c r="M60" s="66">
        <f>M61</f>
        <v>332.2</v>
      </c>
      <c r="N60" s="317">
        <f t="shared" si="8"/>
        <v>0</v>
      </c>
      <c r="O60" s="66">
        <f>O61+O63</f>
        <v>332.2</v>
      </c>
      <c r="P60" s="317">
        <f t="shared" si="9"/>
        <v>0</v>
      </c>
      <c r="Q60" s="66">
        <f>Q61+Q63</f>
        <v>332.2</v>
      </c>
      <c r="R60" s="317">
        <f t="shared" si="10"/>
        <v>0</v>
      </c>
      <c r="S60" s="66">
        <f>S61+S63</f>
        <v>332.2</v>
      </c>
      <c r="T60" s="317" t="e">
        <f>SUM(#REF!-S60)</f>
        <v>#REF!</v>
      </c>
      <c r="U60" s="66">
        <f>U61+U63</f>
        <v>332.2</v>
      </c>
      <c r="V60" s="317">
        <f t="shared" si="0"/>
        <v>0</v>
      </c>
      <c r="W60" s="66">
        <f>W61+W63</f>
        <v>332.2</v>
      </c>
      <c r="X60" s="317">
        <f t="shared" si="1"/>
        <v>0</v>
      </c>
      <c r="Y60" s="66">
        <f>Y61+Y63</f>
        <v>332.2</v>
      </c>
      <c r="Z60" s="317" t="e">
        <f>SUM(#REF!-Y60)</f>
        <v>#REF!</v>
      </c>
      <c r="AA60" s="66">
        <f>AA61+AA63</f>
        <v>332.2</v>
      </c>
      <c r="AB60" s="66">
        <f t="shared" si="2"/>
        <v>0</v>
      </c>
      <c r="AC60" s="66">
        <f>AC61+AC63</f>
        <v>332.2</v>
      </c>
      <c r="AD60" s="259">
        <f>AD61+AD63</f>
        <v>0</v>
      </c>
      <c r="AE60" s="260">
        <f>AE61+AE63</f>
        <v>332.2</v>
      </c>
      <c r="AF60" s="260">
        <f>AF61+AF63</f>
        <v>330.3</v>
      </c>
      <c r="AG60" s="364">
        <f t="shared" si="3"/>
        <v>99.428055388320288</v>
      </c>
    </row>
    <row r="61" spans="1:33" ht="51" customHeight="1">
      <c r="A61" s="55" t="s">
        <v>352</v>
      </c>
      <c r="B61" s="321">
        <v>901</v>
      </c>
      <c r="C61" s="321" t="s">
        <v>330</v>
      </c>
      <c r="D61" s="321" t="s">
        <v>345</v>
      </c>
      <c r="E61" s="40" t="s">
        <v>2</v>
      </c>
      <c r="F61" s="321" t="s">
        <v>335</v>
      </c>
      <c r="G61" s="319"/>
      <c r="H61" s="319"/>
      <c r="I61" s="66">
        <f>I62</f>
        <v>332.2</v>
      </c>
      <c r="J61" s="317">
        <f t="shared" si="6"/>
        <v>0</v>
      </c>
      <c r="K61" s="66">
        <f>K62</f>
        <v>332.2</v>
      </c>
      <c r="L61" s="317">
        <f t="shared" si="7"/>
        <v>0</v>
      </c>
      <c r="M61" s="66">
        <f>M62</f>
        <v>332.2</v>
      </c>
      <c r="N61" s="317">
        <f t="shared" si="8"/>
        <v>-12</v>
      </c>
      <c r="O61" s="66">
        <f>O62</f>
        <v>320.2</v>
      </c>
      <c r="P61" s="317">
        <f t="shared" si="9"/>
        <v>0</v>
      </c>
      <c r="Q61" s="66">
        <f>Q62</f>
        <v>320.2</v>
      </c>
      <c r="R61" s="317">
        <f t="shared" si="10"/>
        <v>0</v>
      </c>
      <c r="S61" s="66">
        <f>S62</f>
        <v>320.2</v>
      </c>
      <c r="T61" s="317" t="e">
        <f>SUM(#REF!-S61)</f>
        <v>#REF!</v>
      </c>
      <c r="U61" s="66">
        <f>U62</f>
        <v>320.2</v>
      </c>
      <c r="V61" s="317">
        <f t="shared" si="0"/>
        <v>0</v>
      </c>
      <c r="W61" s="66">
        <f>W62</f>
        <v>320.2</v>
      </c>
      <c r="X61" s="317">
        <f t="shared" si="1"/>
        <v>0</v>
      </c>
      <c r="Y61" s="66">
        <f>Y62</f>
        <v>320.2</v>
      </c>
      <c r="Z61" s="317" t="e">
        <f>SUM(#REF!-Y61)</f>
        <v>#REF!</v>
      </c>
      <c r="AA61" s="66">
        <f>AA62</f>
        <v>320.2</v>
      </c>
      <c r="AB61" s="66">
        <f t="shared" si="2"/>
        <v>0</v>
      </c>
      <c r="AC61" s="66">
        <f>AC62</f>
        <v>320.2</v>
      </c>
      <c r="AD61" s="259">
        <f>AD62</f>
        <v>0</v>
      </c>
      <c r="AE61" s="260">
        <f>AE62</f>
        <v>260.89999999999998</v>
      </c>
      <c r="AF61" s="260">
        <f>AF62</f>
        <v>259</v>
      </c>
      <c r="AG61" s="364">
        <f t="shared" si="3"/>
        <v>99.271751628976617</v>
      </c>
    </row>
    <row r="62" spans="1:33" ht="25.5" customHeight="1">
      <c r="A62" s="56" t="s">
        <v>336</v>
      </c>
      <c r="B62" s="321">
        <v>901</v>
      </c>
      <c r="C62" s="321" t="s">
        <v>330</v>
      </c>
      <c r="D62" s="321" t="s">
        <v>345</v>
      </c>
      <c r="E62" s="40" t="s">
        <v>2</v>
      </c>
      <c r="F62" s="321" t="s">
        <v>337</v>
      </c>
      <c r="G62" s="319"/>
      <c r="H62" s="319"/>
      <c r="I62" s="66">
        <v>332.2</v>
      </c>
      <c r="J62" s="317">
        <f t="shared" si="6"/>
        <v>0</v>
      </c>
      <c r="K62" s="66">
        <v>332.2</v>
      </c>
      <c r="L62" s="317">
        <f t="shared" si="7"/>
        <v>0</v>
      </c>
      <c r="M62" s="66">
        <v>332.2</v>
      </c>
      <c r="N62" s="317">
        <f t="shared" si="8"/>
        <v>-12</v>
      </c>
      <c r="O62" s="66">
        <v>320.2</v>
      </c>
      <c r="P62" s="317">
        <f t="shared" si="9"/>
        <v>0</v>
      </c>
      <c r="Q62" s="66">
        <v>320.2</v>
      </c>
      <c r="R62" s="317">
        <f t="shared" si="10"/>
        <v>0</v>
      </c>
      <c r="S62" s="66">
        <v>320.2</v>
      </c>
      <c r="T62" s="317" t="e">
        <f>SUM(#REF!-S62)</f>
        <v>#REF!</v>
      </c>
      <c r="U62" s="66">
        <v>320.2</v>
      </c>
      <c r="V62" s="317">
        <f t="shared" si="0"/>
        <v>0</v>
      </c>
      <c r="W62" s="66">
        <v>320.2</v>
      </c>
      <c r="X62" s="317">
        <f t="shared" si="1"/>
        <v>0</v>
      </c>
      <c r="Y62" s="66">
        <v>320.2</v>
      </c>
      <c r="Z62" s="317" t="e">
        <f>SUM(#REF!-Y62)</f>
        <v>#REF!</v>
      </c>
      <c r="AA62" s="66">
        <v>320.2</v>
      </c>
      <c r="AB62" s="66">
        <f t="shared" si="2"/>
        <v>0</v>
      </c>
      <c r="AC62" s="66">
        <v>320.2</v>
      </c>
      <c r="AD62" s="66"/>
      <c r="AE62" s="364">
        <v>260.89999999999998</v>
      </c>
      <c r="AF62" s="364">
        <v>259</v>
      </c>
      <c r="AG62" s="364">
        <f t="shared" si="3"/>
        <v>99.271751628976617</v>
      </c>
    </row>
    <row r="63" spans="1:33" s="220" customFormat="1" ht="25.5" customHeight="1">
      <c r="A63" s="8" t="s">
        <v>339</v>
      </c>
      <c r="B63" s="321">
        <v>901</v>
      </c>
      <c r="C63" s="321" t="s">
        <v>330</v>
      </c>
      <c r="D63" s="321" t="s">
        <v>345</v>
      </c>
      <c r="E63" s="40" t="s">
        <v>2</v>
      </c>
      <c r="F63" s="321" t="s">
        <v>340</v>
      </c>
      <c r="G63" s="319"/>
      <c r="H63" s="319"/>
      <c r="I63" s="66"/>
      <c r="J63" s="317"/>
      <c r="K63" s="66"/>
      <c r="L63" s="317"/>
      <c r="M63" s="66"/>
      <c r="N63" s="317">
        <f t="shared" si="8"/>
        <v>12</v>
      </c>
      <c r="O63" s="66">
        <f>SUM(O64)</f>
        <v>12</v>
      </c>
      <c r="P63" s="317">
        <f t="shared" si="9"/>
        <v>0</v>
      </c>
      <c r="Q63" s="66">
        <f>SUM(Q64)</f>
        <v>12</v>
      </c>
      <c r="R63" s="317">
        <f t="shared" si="10"/>
        <v>0</v>
      </c>
      <c r="S63" s="66">
        <f>SUM(S64)</f>
        <v>12</v>
      </c>
      <c r="T63" s="317" t="e">
        <f>SUM(#REF!-S63)</f>
        <v>#REF!</v>
      </c>
      <c r="U63" s="66">
        <f>SUM(U64)</f>
        <v>12</v>
      </c>
      <c r="V63" s="317">
        <f t="shared" si="0"/>
        <v>0</v>
      </c>
      <c r="W63" s="66">
        <f>SUM(W64)</f>
        <v>12</v>
      </c>
      <c r="X63" s="317">
        <f t="shared" si="1"/>
        <v>0</v>
      </c>
      <c r="Y63" s="66">
        <f>SUM(Y64)</f>
        <v>12</v>
      </c>
      <c r="Z63" s="317" t="e">
        <f>SUM(#REF!-Y63)</f>
        <v>#REF!</v>
      </c>
      <c r="AA63" s="66">
        <f>SUM(AA64)</f>
        <v>12</v>
      </c>
      <c r="AB63" s="66">
        <f t="shared" si="2"/>
        <v>0</v>
      </c>
      <c r="AC63" s="66">
        <f>SUM(AC64)</f>
        <v>12</v>
      </c>
      <c r="AD63" s="259">
        <f>SUM(AD64)</f>
        <v>0</v>
      </c>
      <c r="AE63" s="260">
        <f>SUM(AE64)</f>
        <v>71.3</v>
      </c>
      <c r="AF63" s="260">
        <f>SUM(AF64)</f>
        <v>71.3</v>
      </c>
      <c r="AG63" s="364">
        <f t="shared" si="3"/>
        <v>100</v>
      </c>
    </row>
    <row r="64" spans="1:33" s="220" customFormat="1" ht="25.5" customHeight="1">
      <c r="A64" s="39" t="s">
        <v>341</v>
      </c>
      <c r="B64" s="321">
        <v>901</v>
      </c>
      <c r="C64" s="321" t="s">
        <v>330</v>
      </c>
      <c r="D64" s="321" t="s">
        <v>345</v>
      </c>
      <c r="E64" s="40" t="s">
        <v>2</v>
      </c>
      <c r="F64" s="321" t="s">
        <v>342</v>
      </c>
      <c r="G64" s="319"/>
      <c r="H64" s="319"/>
      <c r="I64" s="66"/>
      <c r="J64" s="317"/>
      <c r="K64" s="66"/>
      <c r="L64" s="317"/>
      <c r="M64" s="66"/>
      <c r="N64" s="317">
        <f t="shared" si="8"/>
        <v>12</v>
      </c>
      <c r="O64" s="66">
        <v>12</v>
      </c>
      <c r="P64" s="317">
        <f t="shared" si="9"/>
        <v>0</v>
      </c>
      <c r="Q64" s="66">
        <v>12</v>
      </c>
      <c r="R64" s="317">
        <f t="shared" si="10"/>
        <v>0</v>
      </c>
      <c r="S64" s="66">
        <v>12</v>
      </c>
      <c r="T64" s="317" t="e">
        <f>SUM(#REF!-S64)</f>
        <v>#REF!</v>
      </c>
      <c r="U64" s="66">
        <v>12</v>
      </c>
      <c r="V64" s="317">
        <f t="shared" si="0"/>
        <v>0</v>
      </c>
      <c r="W64" s="66">
        <v>12</v>
      </c>
      <c r="X64" s="317">
        <f t="shared" si="1"/>
        <v>0</v>
      </c>
      <c r="Y64" s="66">
        <v>12</v>
      </c>
      <c r="Z64" s="317" t="e">
        <f>SUM(#REF!-Y64)</f>
        <v>#REF!</v>
      </c>
      <c r="AA64" s="66">
        <v>12</v>
      </c>
      <c r="AB64" s="66">
        <f t="shared" si="2"/>
        <v>0</v>
      </c>
      <c r="AC64" s="66">
        <v>12</v>
      </c>
      <c r="AD64" s="66"/>
      <c r="AE64" s="364">
        <v>71.3</v>
      </c>
      <c r="AF64" s="364">
        <v>71.3</v>
      </c>
      <c r="AG64" s="364">
        <f t="shared" si="3"/>
        <v>100</v>
      </c>
    </row>
    <row r="65" spans="1:33" ht="53.25" customHeight="1">
      <c r="A65" s="31" t="s">
        <v>837</v>
      </c>
      <c r="B65" s="321">
        <v>901</v>
      </c>
      <c r="C65" s="321" t="s">
        <v>330</v>
      </c>
      <c r="D65" s="321" t="s">
        <v>345</v>
      </c>
      <c r="E65" s="40" t="s">
        <v>3</v>
      </c>
      <c r="F65" s="321"/>
      <c r="G65" s="319"/>
      <c r="H65" s="319"/>
      <c r="I65" s="66">
        <f>I66</f>
        <v>332.2</v>
      </c>
      <c r="J65" s="317">
        <f t="shared" si="6"/>
        <v>0</v>
      </c>
      <c r="K65" s="66">
        <f>K66</f>
        <v>332.2</v>
      </c>
      <c r="L65" s="317">
        <f t="shared" si="7"/>
        <v>0</v>
      </c>
      <c r="M65" s="66">
        <f>M66</f>
        <v>332.2</v>
      </c>
      <c r="N65" s="317">
        <f t="shared" si="8"/>
        <v>10</v>
      </c>
      <c r="O65" s="66">
        <f>O66+O68</f>
        <v>342.2</v>
      </c>
      <c r="P65" s="317">
        <f t="shared" si="9"/>
        <v>0</v>
      </c>
      <c r="Q65" s="66">
        <f>Q66+Q68</f>
        <v>342.2</v>
      </c>
      <c r="R65" s="317">
        <f t="shared" si="10"/>
        <v>0</v>
      </c>
      <c r="S65" s="66">
        <f>S66+S68</f>
        <v>342.2</v>
      </c>
      <c r="T65" s="317" t="e">
        <f>SUM(#REF!-S65)</f>
        <v>#REF!</v>
      </c>
      <c r="U65" s="66">
        <f>U66+U68</f>
        <v>342.2</v>
      </c>
      <c r="V65" s="317">
        <f t="shared" si="0"/>
        <v>0</v>
      </c>
      <c r="W65" s="66">
        <f>W66+W68</f>
        <v>342.2</v>
      </c>
      <c r="X65" s="317">
        <f t="shared" si="1"/>
        <v>0</v>
      </c>
      <c r="Y65" s="66">
        <f>Y66+Y68</f>
        <v>342.2</v>
      </c>
      <c r="Z65" s="317" t="e">
        <f>SUM(#REF!-Y65)</f>
        <v>#REF!</v>
      </c>
      <c r="AA65" s="66">
        <f>AA66+AA68</f>
        <v>342.2</v>
      </c>
      <c r="AB65" s="66">
        <f t="shared" si="2"/>
        <v>0</v>
      </c>
      <c r="AC65" s="66">
        <f>AC66+AC68</f>
        <v>342.2</v>
      </c>
      <c r="AD65" s="259">
        <f>AD66+AD68</f>
        <v>0</v>
      </c>
      <c r="AE65" s="260">
        <f>AE66+AE68</f>
        <v>342.2</v>
      </c>
      <c r="AF65" s="260">
        <f>AF66+AF68</f>
        <v>318.2</v>
      </c>
      <c r="AG65" s="364">
        <f t="shared" si="3"/>
        <v>92.986557568673291</v>
      </c>
    </row>
    <row r="66" spans="1:33" ht="51" customHeight="1">
      <c r="A66" s="55" t="s">
        <v>352</v>
      </c>
      <c r="B66" s="321">
        <v>901</v>
      </c>
      <c r="C66" s="321" t="s">
        <v>330</v>
      </c>
      <c r="D66" s="321" t="s">
        <v>345</v>
      </c>
      <c r="E66" s="40" t="s">
        <v>3</v>
      </c>
      <c r="F66" s="321" t="s">
        <v>335</v>
      </c>
      <c r="G66" s="319"/>
      <c r="H66" s="319"/>
      <c r="I66" s="66">
        <f>I67</f>
        <v>332.2</v>
      </c>
      <c r="J66" s="317">
        <f t="shared" si="6"/>
        <v>0</v>
      </c>
      <c r="K66" s="66">
        <f>K67</f>
        <v>332.2</v>
      </c>
      <c r="L66" s="317">
        <f t="shared" si="7"/>
        <v>0</v>
      </c>
      <c r="M66" s="66">
        <f>M67</f>
        <v>332.2</v>
      </c>
      <c r="N66" s="317">
        <f t="shared" si="8"/>
        <v>-2.8999999999999773</v>
      </c>
      <c r="O66" s="66">
        <f>O67</f>
        <v>329.3</v>
      </c>
      <c r="P66" s="317">
        <f t="shared" si="9"/>
        <v>0</v>
      </c>
      <c r="Q66" s="66">
        <f>Q67</f>
        <v>329.3</v>
      </c>
      <c r="R66" s="317">
        <f t="shared" si="10"/>
        <v>0</v>
      </c>
      <c r="S66" s="66">
        <f>S67</f>
        <v>329.3</v>
      </c>
      <c r="T66" s="317" t="e">
        <f>SUM(#REF!-S66)</f>
        <v>#REF!</v>
      </c>
      <c r="U66" s="66">
        <f>U67</f>
        <v>329.3</v>
      </c>
      <c r="V66" s="317">
        <f t="shared" si="0"/>
        <v>0</v>
      </c>
      <c r="W66" s="66">
        <f>W67</f>
        <v>329.3</v>
      </c>
      <c r="X66" s="317">
        <f t="shared" si="1"/>
        <v>2.8999999999999773</v>
      </c>
      <c r="Y66" s="66">
        <f>Y67</f>
        <v>332.2</v>
      </c>
      <c r="Z66" s="317" t="e">
        <f>SUM(#REF!-Y66)</f>
        <v>#REF!</v>
      </c>
      <c r="AA66" s="66">
        <f>AA67</f>
        <v>332.7</v>
      </c>
      <c r="AB66" s="66">
        <f t="shared" si="2"/>
        <v>0</v>
      </c>
      <c r="AC66" s="66">
        <f>AC67</f>
        <v>332.7</v>
      </c>
      <c r="AD66" s="259">
        <f>AD67</f>
        <v>0</v>
      </c>
      <c r="AE66" s="260">
        <f>AE67</f>
        <v>239.7</v>
      </c>
      <c r="AF66" s="260">
        <f>AF67</f>
        <v>215.7</v>
      </c>
      <c r="AG66" s="364">
        <f t="shared" si="3"/>
        <v>89.987484355444309</v>
      </c>
    </row>
    <row r="67" spans="1:33" ht="25.5" customHeight="1">
      <c r="A67" s="56" t="s">
        <v>336</v>
      </c>
      <c r="B67" s="321">
        <v>901</v>
      </c>
      <c r="C67" s="321" t="s">
        <v>330</v>
      </c>
      <c r="D67" s="321" t="s">
        <v>345</v>
      </c>
      <c r="E67" s="40" t="s">
        <v>3</v>
      </c>
      <c r="F67" s="321" t="s">
        <v>337</v>
      </c>
      <c r="G67" s="319"/>
      <c r="H67" s="319"/>
      <c r="I67" s="66">
        <v>332.2</v>
      </c>
      <c r="J67" s="317">
        <f t="shared" si="6"/>
        <v>0</v>
      </c>
      <c r="K67" s="66">
        <v>332.2</v>
      </c>
      <c r="L67" s="317">
        <f t="shared" si="7"/>
        <v>0</v>
      </c>
      <c r="M67" s="66">
        <v>332.2</v>
      </c>
      <c r="N67" s="317">
        <f t="shared" si="8"/>
        <v>-2.8999999999999773</v>
      </c>
      <c r="O67" s="66">
        <v>329.3</v>
      </c>
      <c r="P67" s="317">
        <f t="shared" si="9"/>
        <v>0</v>
      </c>
      <c r="Q67" s="66">
        <v>329.3</v>
      </c>
      <c r="R67" s="317">
        <f t="shared" si="10"/>
        <v>0</v>
      </c>
      <c r="S67" s="66">
        <v>329.3</v>
      </c>
      <c r="T67" s="317" t="e">
        <f>SUM(#REF!-S67)</f>
        <v>#REF!</v>
      </c>
      <c r="U67" s="66">
        <v>329.3</v>
      </c>
      <c r="V67" s="317">
        <f t="shared" si="0"/>
        <v>0</v>
      </c>
      <c r="W67" s="66">
        <v>329.3</v>
      </c>
      <c r="X67" s="317">
        <f t="shared" si="1"/>
        <v>2.8999999999999773</v>
      </c>
      <c r="Y67" s="66">
        <v>332.2</v>
      </c>
      <c r="Z67" s="317" t="e">
        <f>SUM(#REF!-Y67)</f>
        <v>#REF!</v>
      </c>
      <c r="AA67" s="66">
        <v>332.7</v>
      </c>
      <c r="AB67" s="66">
        <f t="shared" si="2"/>
        <v>0</v>
      </c>
      <c r="AC67" s="66">
        <v>332.7</v>
      </c>
      <c r="AD67" s="66"/>
      <c r="AE67" s="364">
        <v>239.7</v>
      </c>
      <c r="AF67" s="364">
        <v>215.7</v>
      </c>
      <c r="AG67" s="364">
        <f t="shared" si="3"/>
        <v>89.987484355444309</v>
      </c>
    </row>
    <row r="68" spans="1:33" s="220" customFormat="1" ht="25.5" customHeight="1">
      <c r="A68" s="8" t="s">
        <v>339</v>
      </c>
      <c r="B68" s="321">
        <v>901</v>
      </c>
      <c r="C68" s="321" t="s">
        <v>330</v>
      </c>
      <c r="D68" s="321" t="s">
        <v>345</v>
      </c>
      <c r="E68" s="40" t="s">
        <v>3</v>
      </c>
      <c r="F68" s="321" t="s">
        <v>340</v>
      </c>
      <c r="G68" s="319"/>
      <c r="H68" s="319"/>
      <c r="I68" s="66"/>
      <c r="J68" s="317"/>
      <c r="K68" s="66"/>
      <c r="L68" s="317"/>
      <c r="M68" s="66"/>
      <c r="N68" s="317">
        <f t="shared" si="8"/>
        <v>12.9</v>
      </c>
      <c r="O68" s="66">
        <f>SUM(O69)</f>
        <v>12.9</v>
      </c>
      <c r="P68" s="317">
        <f t="shared" si="9"/>
        <v>0</v>
      </c>
      <c r="Q68" s="66">
        <f>SUM(Q69)</f>
        <v>12.9</v>
      </c>
      <c r="R68" s="317">
        <f t="shared" si="10"/>
        <v>0</v>
      </c>
      <c r="S68" s="66">
        <f>SUM(S69)</f>
        <v>12.9</v>
      </c>
      <c r="T68" s="317" t="e">
        <f>SUM(#REF!-S68)</f>
        <v>#REF!</v>
      </c>
      <c r="U68" s="66">
        <f>SUM(U69)</f>
        <v>12.9</v>
      </c>
      <c r="V68" s="317">
        <f t="shared" si="0"/>
        <v>0</v>
      </c>
      <c r="W68" s="66">
        <f>SUM(W69)</f>
        <v>12.9</v>
      </c>
      <c r="X68" s="317">
        <f t="shared" si="1"/>
        <v>-2.9000000000000004</v>
      </c>
      <c r="Y68" s="66">
        <f>SUM(Y69)</f>
        <v>10</v>
      </c>
      <c r="Z68" s="317" t="e">
        <f>SUM(#REF!-Y68)</f>
        <v>#REF!</v>
      </c>
      <c r="AA68" s="66">
        <f>SUM(AA69)</f>
        <v>9.5</v>
      </c>
      <c r="AB68" s="66">
        <f t="shared" si="2"/>
        <v>0</v>
      </c>
      <c r="AC68" s="66">
        <f>SUM(AC69)</f>
        <v>9.5</v>
      </c>
      <c r="AD68" s="259">
        <f>SUM(AD69)</f>
        <v>0</v>
      </c>
      <c r="AE68" s="260">
        <f>SUM(AE69)</f>
        <v>102.5</v>
      </c>
      <c r="AF68" s="260">
        <f>SUM(AF69)</f>
        <v>102.5</v>
      </c>
      <c r="AG68" s="364">
        <f t="shared" si="3"/>
        <v>100</v>
      </c>
    </row>
    <row r="69" spans="1:33" s="220" customFormat="1" ht="25.5" customHeight="1">
      <c r="A69" s="39" t="s">
        <v>341</v>
      </c>
      <c r="B69" s="321">
        <v>901</v>
      </c>
      <c r="C69" s="321" t="s">
        <v>330</v>
      </c>
      <c r="D69" s="321" t="s">
        <v>345</v>
      </c>
      <c r="E69" s="40" t="s">
        <v>3</v>
      </c>
      <c r="F69" s="321" t="s">
        <v>342</v>
      </c>
      <c r="G69" s="319"/>
      <c r="H69" s="319"/>
      <c r="I69" s="66"/>
      <c r="J69" s="317"/>
      <c r="K69" s="66"/>
      <c r="L69" s="317"/>
      <c r="M69" s="66"/>
      <c r="N69" s="317">
        <f t="shared" si="8"/>
        <v>12.9</v>
      </c>
      <c r="O69" s="66">
        <v>12.9</v>
      </c>
      <c r="P69" s="317">
        <f t="shared" si="9"/>
        <v>0</v>
      </c>
      <c r="Q69" s="66">
        <v>12.9</v>
      </c>
      <c r="R69" s="317">
        <f t="shared" si="10"/>
        <v>0</v>
      </c>
      <c r="S69" s="66">
        <v>12.9</v>
      </c>
      <c r="T69" s="317" t="e">
        <f>SUM(#REF!-S69)</f>
        <v>#REF!</v>
      </c>
      <c r="U69" s="66">
        <v>12.9</v>
      </c>
      <c r="V69" s="317">
        <f t="shared" si="0"/>
        <v>0</v>
      </c>
      <c r="W69" s="66">
        <v>12.9</v>
      </c>
      <c r="X69" s="317">
        <f t="shared" si="1"/>
        <v>-2.9000000000000004</v>
      </c>
      <c r="Y69" s="66">
        <v>10</v>
      </c>
      <c r="Z69" s="317" t="e">
        <f>SUM(#REF!-Y69)</f>
        <v>#REF!</v>
      </c>
      <c r="AA69" s="66">
        <v>9.5</v>
      </c>
      <c r="AB69" s="66">
        <f t="shared" si="2"/>
        <v>0</v>
      </c>
      <c r="AC69" s="66">
        <v>9.5</v>
      </c>
      <c r="AD69" s="66"/>
      <c r="AE69" s="364">
        <v>102.5</v>
      </c>
      <c r="AF69" s="364">
        <v>102.5</v>
      </c>
      <c r="AG69" s="364">
        <f t="shared" si="3"/>
        <v>100</v>
      </c>
    </row>
    <row r="70" spans="1:33" ht="42.75" customHeight="1">
      <c r="A70" s="31" t="s">
        <v>838</v>
      </c>
      <c r="B70" s="321">
        <v>901</v>
      </c>
      <c r="C70" s="321" t="s">
        <v>330</v>
      </c>
      <c r="D70" s="321" t="s">
        <v>345</v>
      </c>
      <c r="E70" s="40" t="s">
        <v>4</v>
      </c>
      <c r="F70" s="321"/>
      <c r="G70" s="319"/>
      <c r="H70" s="319"/>
      <c r="I70" s="66">
        <f t="shared" ref="I70:AF71" si="15">I71</f>
        <v>28.2</v>
      </c>
      <c r="J70" s="317">
        <f t="shared" si="6"/>
        <v>10.000000000000004</v>
      </c>
      <c r="K70" s="66">
        <f t="shared" si="15"/>
        <v>38.200000000000003</v>
      </c>
      <c r="L70" s="317">
        <f t="shared" si="7"/>
        <v>0</v>
      </c>
      <c r="M70" s="66">
        <f t="shared" si="15"/>
        <v>38.200000000000003</v>
      </c>
      <c r="N70" s="317">
        <f t="shared" si="8"/>
        <v>-10.000000000000004</v>
      </c>
      <c r="O70" s="66">
        <f t="shared" si="15"/>
        <v>28.2</v>
      </c>
      <c r="P70" s="317">
        <f t="shared" si="9"/>
        <v>0</v>
      </c>
      <c r="Q70" s="66">
        <f t="shared" si="15"/>
        <v>28.2</v>
      </c>
      <c r="R70" s="317">
        <f t="shared" si="10"/>
        <v>0</v>
      </c>
      <c r="S70" s="66">
        <f t="shared" si="15"/>
        <v>28.2</v>
      </c>
      <c r="T70" s="317" t="e">
        <f>SUM(#REF!-S70)</f>
        <v>#REF!</v>
      </c>
      <c r="U70" s="66">
        <f t="shared" si="15"/>
        <v>28.2</v>
      </c>
      <c r="V70" s="317">
        <f t="shared" si="0"/>
        <v>0</v>
      </c>
      <c r="W70" s="66">
        <f t="shared" si="15"/>
        <v>28.2</v>
      </c>
      <c r="X70" s="317">
        <f t="shared" si="1"/>
        <v>0</v>
      </c>
      <c r="Y70" s="66">
        <f t="shared" si="15"/>
        <v>28.2</v>
      </c>
      <c r="Z70" s="317" t="e">
        <f>SUM(#REF!-Y70)</f>
        <v>#REF!</v>
      </c>
      <c r="AA70" s="66">
        <f t="shared" si="15"/>
        <v>28.2</v>
      </c>
      <c r="AB70" s="66">
        <f t="shared" si="2"/>
        <v>0</v>
      </c>
      <c r="AC70" s="66">
        <f t="shared" si="15"/>
        <v>28.2</v>
      </c>
      <c r="AD70" s="259">
        <f t="shared" si="15"/>
        <v>0</v>
      </c>
      <c r="AE70" s="260">
        <f t="shared" si="15"/>
        <v>28.2</v>
      </c>
      <c r="AF70" s="260">
        <f t="shared" si="15"/>
        <v>28.2</v>
      </c>
      <c r="AG70" s="364">
        <f t="shared" si="3"/>
        <v>100</v>
      </c>
    </row>
    <row r="71" spans="1:33" ht="25.5" customHeight="1">
      <c r="A71" s="8" t="s">
        <v>339</v>
      </c>
      <c r="B71" s="321">
        <v>901</v>
      </c>
      <c r="C71" s="321" t="s">
        <v>330</v>
      </c>
      <c r="D71" s="321" t="s">
        <v>345</v>
      </c>
      <c r="E71" s="40" t="s">
        <v>4</v>
      </c>
      <c r="F71" s="321" t="s">
        <v>340</v>
      </c>
      <c r="G71" s="319"/>
      <c r="H71" s="319"/>
      <c r="I71" s="66">
        <f t="shared" si="15"/>
        <v>28.2</v>
      </c>
      <c r="J71" s="317">
        <f t="shared" si="6"/>
        <v>10.000000000000004</v>
      </c>
      <c r="K71" s="66">
        <f t="shared" si="15"/>
        <v>38.200000000000003</v>
      </c>
      <c r="L71" s="317">
        <f t="shared" si="7"/>
        <v>0</v>
      </c>
      <c r="M71" s="66">
        <f t="shared" si="15"/>
        <v>38.200000000000003</v>
      </c>
      <c r="N71" s="317">
        <f t="shared" si="8"/>
        <v>-10.000000000000004</v>
      </c>
      <c r="O71" s="66">
        <f t="shared" si="15"/>
        <v>28.2</v>
      </c>
      <c r="P71" s="317">
        <f t="shared" si="9"/>
        <v>0</v>
      </c>
      <c r="Q71" s="66">
        <f t="shared" si="15"/>
        <v>28.2</v>
      </c>
      <c r="R71" s="317">
        <f t="shared" si="10"/>
        <v>0</v>
      </c>
      <c r="S71" s="66">
        <f t="shared" si="15"/>
        <v>28.2</v>
      </c>
      <c r="T71" s="317" t="e">
        <f>SUM(#REF!-S71)</f>
        <v>#REF!</v>
      </c>
      <c r="U71" s="66">
        <f t="shared" si="15"/>
        <v>28.2</v>
      </c>
      <c r="V71" s="317">
        <f t="shared" si="0"/>
        <v>0</v>
      </c>
      <c r="W71" s="66">
        <f t="shared" si="15"/>
        <v>28.2</v>
      </c>
      <c r="X71" s="317">
        <f t="shared" si="1"/>
        <v>0</v>
      </c>
      <c r="Y71" s="66">
        <f t="shared" si="15"/>
        <v>28.2</v>
      </c>
      <c r="Z71" s="317" t="e">
        <f>SUM(#REF!-Y71)</f>
        <v>#REF!</v>
      </c>
      <c r="AA71" s="66">
        <f t="shared" si="15"/>
        <v>28.2</v>
      </c>
      <c r="AB71" s="66">
        <f t="shared" si="2"/>
        <v>0</v>
      </c>
      <c r="AC71" s="66">
        <f t="shared" si="15"/>
        <v>28.2</v>
      </c>
      <c r="AD71" s="259">
        <f t="shared" si="15"/>
        <v>0</v>
      </c>
      <c r="AE71" s="260">
        <f t="shared" si="15"/>
        <v>28.2</v>
      </c>
      <c r="AF71" s="260">
        <f t="shared" si="15"/>
        <v>28.2</v>
      </c>
      <c r="AG71" s="364">
        <f t="shared" si="3"/>
        <v>100</v>
      </c>
    </row>
    <row r="72" spans="1:33" ht="25.5" customHeight="1">
      <c r="A72" s="39" t="s">
        <v>341</v>
      </c>
      <c r="B72" s="321">
        <v>901</v>
      </c>
      <c r="C72" s="321" t="s">
        <v>330</v>
      </c>
      <c r="D72" s="321" t="s">
        <v>345</v>
      </c>
      <c r="E72" s="40" t="s">
        <v>4</v>
      </c>
      <c r="F72" s="321" t="s">
        <v>342</v>
      </c>
      <c r="G72" s="319"/>
      <c r="H72" s="319"/>
      <c r="I72" s="66">
        <v>28.2</v>
      </c>
      <c r="J72" s="317">
        <f t="shared" si="6"/>
        <v>10.000000000000004</v>
      </c>
      <c r="K72" s="66">
        <f>28.2+10</f>
        <v>38.200000000000003</v>
      </c>
      <c r="L72" s="317">
        <f t="shared" si="7"/>
        <v>0</v>
      </c>
      <c r="M72" s="66">
        <f>28.2+10</f>
        <v>38.200000000000003</v>
      </c>
      <c r="N72" s="317">
        <f t="shared" si="8"/>
        <v>-10.000000000000004</v>
      </c>
      <c r="O72" s="66">
        <v>28.2</v>
      </c>
      <c r="P72" s="317">
        <f t="shared" si="9"/>
        <v>0</v>
      </c>
      <c r="Q72" s="66">
        <v>28.2</v>
      </c>
      <c r="R72" s="317">
        <f t="shared" si="10"/>
        <v>0</v>
      </c>
      <c r="S72" s="66">
        <v>28.2</v>
      </c>
      <c r="T72" s="317" t="e">
        <f>SUM(#REF!-S72)</f>
        <v>#REF!</v>
      </c>
      <c r="U72" s="66">
        <v>28.2</v>
      </c>
      <c r="V72" s="317">
        <f t="shared" si="0"/>
        <v>0</v>
      </c>
      <c r="W72" s="66">
        <v>28.2</v>
      </c>
      <c r="X72" s="317">
        <f t="shared" si="1"/>
        <v>0</v>
      </c>
      <c r="Y72" s="66">
        <v>28.2</v>
      </c>
      <c r="Z72" s="317" t="e">
        <f>SUM(#REF!-Y72)</f>
        <v>#REF!</v>
      </c>
      <c r="AA72" s="66">
        <v>28.2</v>
      </c>
      <c r="AB72" s="66">
        <f t="shared" si="2"/>
        <v>0</v>
      </c>
      <c r="AC72" s="66">
        <v>28.2</v>
      </c>
      <c r="AD72" s="66"/>
      <c r="AE72" s="364">
        <v>28.2</v>
      </c>
      <c r="AF72" s="364">
        <v>28.2</v>
      </c>
      <c r="AG72" s="364">
        <f t="shared" si="3"/>
        <v>100</v>
      </c>
    </row>
    <row r="73" spans="1:33" ht="44.25" customHeight="1">
      <c r="A73" s="31" t="s">
        <v>839</v>
      </c>
      <c r="B73" s="321">
        <v>901</v>
      </c>
      <c r="C73" s="321" t="s">
        <v>330</v>
      </c>
      <c r="D73" s="321" t="s">
        <v>345</v>
      </c>
      <c r="E73" s="40" t="s">
        <v>5</v>
      </c>
      <c r="F73" s="321"/>
      <c r="G73" s="319"/>
      <c r="H73" s="319"/>
      <c r="I73" s="66">
        <f t="shared" ref="I73:AF74" si="16">I74</f>
        <v>18.100000000000001</v>
      </c>
      <c r="J73" s="317">
        <f t="shared" si="6"/>
        <v>0</v>
      </c>
      <c r="K73" s="66">
        <f t="shared" si="16"/>
        <v>18.100000000000001</v>
      </c>
      <c r="L73" s="317">
        <f t="shared" si="7"/>
        <v>0</v>
      </c>
      <c r="M73" s="66">
        <f t="shared" si="16"/>
        <v>18.100000000000001</v>
      </c>
      <c r="N73" s="317">
        <f t="shared" si="8"/>
        <v>0</v>
      </c>
      <c r="O73" s="66">
        <f t="shared" si="16"/>
        <v>18.100000000000001</v>
      </c>
      <c r="P73" s="317">
        <f t="shared" si="9"/>
        <v>0</v>
      </c>
      <c r="Q73" s="66">
        <f t="shared" si="16"/>
        <v>18.100000000000001</v>
      </c>
      <c r="R73" s="317">
        <f t="shared" si="10"/>
        <v>0</v>
      </c>
      <c r="S73" s="66">
        <f t="shared" si="16"/>
        <v>18.100000000000001</v>
      </c>
      <c r="T73" s="317" t="e">
        <f>SUM(#REF!-S73)</f>
        <v>#REF!</v>
      </c>
      <c r="U73" s="66">
        <f t="shared" si="16"/>
        <v>18.100000000000001</v>
      </c>
      <c r="V73" s="317">
        <f t="shared" si="0"/>
        <v>0</v>
      </c>
      <c r="W73" s="66">
        <f t="shared" si="16"/>
        <v>18.100000000000001</v>
      </c>
      <c r="X73" s="317">
        <f t="shared" si="1"/>
        <v>0</v>
      </c>
      <c r="Y73" s="66">
        <f t="shared" si="16"/>
        <v>18.100000000000001</v>
      </c>
      <c r="Z73" s="317" t="e">
        <f>SUM(#REF!-Y73)</f>
        <v>#REF!</v>
      </c>
      <c r="AA73" s="66">
        <f t="shared" si="16"/>
        <v>18.100000000000001</v>
      </c>
      <c r="AB73" s="66">
        <f t="shared" si="2"/>
        <v>0</v>
      </c>
      <c r="AC73" s="66">
        <f t="shared" si="16"/>
        <v>18.100000000000001</v>
      </c>
      <c r="AD73" s="259">
        <f t="shared" si="16"/>
        <v>0</v>
      </c>
      <c r="AE73" s="260">
        <f t="shared" si="16"/>
        <v>18.100000000000001</v>
      </c>
      <c r="AF73" s="260">
        <f t="shared" si="16"/>
        <v>18.100000000000001</v>
      </c>
      <c r="AG73" s="364">
        <f t="shared" si="3"/>
        <v>100</v>
      </c>
    </row>
    <row r="74" spans="1:33" ht="25.5" customHeight="1">
      <c r="A74" s="8" t="s">
        <v>339</v>
      </c>
      <c r="B74" s="321">
        <v>901</v>
      </c>
      <c r="C74" s="321" t="s">
        <v>330</v>
      </c>
      <c r="D74" s="321" t="s">
        <v>345</v>
      </c>
      <c r="E74" s="40" t="s">
        <v>5</v>
      </c>
      <c r="F74" s="321" t="s">
        <v>340</v>
      </c>
      <c r="G74" s="319"/>
      <c r="H74" s="319"/>
      <c r="I74" s="66">
        <f t="shared" si="16"/>
        <v>18.100000000000001</v>
      </c>
      <c r="J74" s="317">
        <f t="shared" si="6"/>
        <v>0</v>
      </c>
      <c r="K74" s="66">
        <f t="shared" si="16"/>
        <v>18.100000000000001</v>
      </c>
      <c r="L74" s="317">
        <f t="shared" si="7"/>
        <v>0</v>
      </c>
      <c r="M74" s="66">
        <f t="shared" si="16"/>
        <v>18.100000000000001</v>
      </c>
      <c r="N74" s="317">
        <f t="shared" si="8"/>
        <v>0</v>
      </c>
      <c r="O74" s="66">
        <f t="shared" si="16"/>
        <v>18.100000000000001</v>
      </c>
      <c r="P74" s="317">
        <f t="shared" si="9"/>
        <v>0</v>
      </c>
      <c r="Q74" s="66">
        <f t="shared" si="16"/>
        <v>18.100000000000001</v>
      </c>
      <c r="R74" s="317">
        <f t="shared" si="10"/>
        <v>0</v>
      </c>
      <c r="S74" s="66">
        <f t="shared" si="16"/>
        <v>18.100000000000001</v>
      </c>
      <c r="T74" s="317" t="e">
        <f>SUM(#REF!-S74)</f>
        <v>#REF!</v>
      </c>
      <c r="U74" s="66">
        <f t="shared" si="16"/>
        <v>18.100000000000001</v>
      </c>
      <c r="V74" s="317">
        <f t="shared" si="0"/>
        <v>0</v>
      </c>
      <c r="W74" s="66">
        <f t="shared" si="16"/>
        <v>18.100000000000001</v>
      </c>
      <c r="X74" s="317">
        <f t="shared" si="1"/>
        <v>0</v>
      </c>
      <c r="Y74" s="66">
        <f t="shared" si="16"/>
        <v>18.100000000000001</v>
      </c>
      <c r="Z74" s="317" t="e">
        <f>SUM(#REF!-Y74)</f>
        <v>#REF!</v>
      </c>
      <c r="AA74" s="66">
        <f t="shared" si="16"/>
        <v>18.100000000000001</v>
      </c>
      <c r="AB74" s="66">
        <f t="shared" si="2"/>
        <v>0</v>
      </c>
      <c r="AC74" s="66">
        <f t="shared" si="16"/>
        <v>18.100000000000001</v>
      </c>
      <c r="AD74" s="259">
        <f t="shared" si="16"/>
        <v>0</v>
      </c>
      <c r="AE74" s="260">
        <f t="shared" si="16"/>
        <v>18.100000000000001</v>
      </c>
      <c r="AF74" s="260">
        <f t="shared" si="16"/>
        <v>18.100000000000001</v>
      </c>
      <c r="AG74" s="364">
        <f t="shared" si="3"/>
        <v>100</v>
      </c>
    </row>
    <row r="75" spans="1:33" ht="25.5" customHeight="1">
      <c r="A75" s="39" t="s">
        <v>341</v>
      </c>
      <c r="B75" s="321">
        <v>901</v>
      </c>
      <c r="C75" s="321" t="s">
        <v>330</v>
      </c>
      <c r="D75" s="321" t="s">
        <v>345</v>
      </c>
      <c r="E75" s="40" t="s">
        <v>5</v>
      </c>
      <c r="F75" s="321" t="s">
        <v>342</v>
      </c>
      <c r="G75" s="319"/>
      <c r="H75" s="319"/>
      <c r="I75" s="66">
        <v>18.100000000000001</v>
      </c>
      <c r="J75" s="317">
        <f t="shared" si="6"/>
        <v>0</v>
      </c>
      <c r="K75" s="66">
        <v>18.100000000000001</v>
      </c>
      <c r="L75" s="317">
        <f t="shared" si="7"/>
        <v>0</v>
      </c>
      <c r="M75" s="66">
        <v>18.100000000000001</v>
      </c>
      <c r="N75" s="317">
        <f t="shared" si="8"/>
        <v>0</v>
      </c>
      <c r="O75" s="66">
        <v>18.100000000000001</v>
      </c>
      <c r="P75" s="317">
        <f t="shared" si="9"/>
        <v>0</v>
      </c>
      <c r="Q75" s="66">
        <v>18.100000000000001</v>
      </c>
      <c r="R75" s="317">
        <f t="shared" si="10"/>
        <v>0</v>
      </c>
      <c r="S75" s="66">
        <v>18.100000000000001</v>
      </c>
      <c r="T75" s="317" t="e">
        <f>SUM(#REF!-S75)</f>
        <v>#REF!</v>
      </c>
      <c r="U75" s="66">
        <v>18.100000000000001</v>
      </c>
      <c r="V75" s="317">
        <f t="shared" si="0"/>
        <v>0</v>
      </c>
      <c r="W75" s="66">
        <v>18.100000000000001</v>
      </c>
      <c r="X75" s="317">
        <f t="shared" si="1"/>
        <v>0</v>
      </c>
      <c r="Y75" s="66">
        <v>18.100000000000001</v>
      </c>
      <c r="Z75" s="317" t="e">
        <f>SUM(#REF!-Y75)</f>
        <v>#REF!</v>
      </c>
      <c r="AA75" s="66">
        <v>18.100000000000001</v>
      </c>
      <c r="AB75" s="66">
        <f t="shared" si="2"/>
        <v>0</v>
      </c>
      <c r="AC75" s="66">
        <v>18.100000000000001</v>
      </c>
      <c r="AD75" s="66"/>
      <c r="AE75" s="364">
        <v>18.100000000000001</v>
      </c>
      <c r="AF75" s="364">
        <v>18.100000000000001</v>
      </c>
      <c r="AG75" s="364">
        <f t="shared" si="3"/>
        <v>100</v>
      </c>
    </row>
    <row r="76" spans="1:33" ht="54.75" customHeight="1">
      <c r="A76" s="57" t="s">
        <v>840</v>
      </c>
      <c r="B76" s="321">
        <v>901</v>
      </c>
      <c r="C76" s="321" t="s">
        <v>330</v>
      </c>
      <c r="D76" s="321" t="s">
        <v>345</v>
      </c>
      <c r="E76" s="40" t="s">
        <v>6</v>
      </c>
      <c r="F76" s="321"/>
      <c r="G76" s="319"/>
      <c r="H76" s="319"/>
      <c r="I76" s="66">
        <f>I79+I77</f>
        <v>787</v>
      </c>
      <c r="J76" s="317">
        <f t="shared" si="6"/>
        <v>0</v>
      </c>
      <c r="K76" s="66">
        <f>K79+K77</f>
        <v>787</v>
      </c>
      <c r="L76" s="317">
        <f t="shared" si="7"/>
        <v>0</v>
      </c>
      <c r="M76" s="66">
        <f>M79+M77</f>
        <v>787</v>
      </c>
      <c r="N76" s="317">
        <f t="shared" si="8"/>
        <v>0</v>
      </c>
      <c r="O76" s="66">
        <f>O79+O77</f>
        <v>787</v>
      </c>
      <c r="P76" s="317">
        <f t="shared" si="9"/>
        <v>0</v>
      </c>
      <c r="Q76" s="66">
        <f>Q79+Q77</f>
        <v>787</v>
      </c>
      <c r="R76" s="317">
        <f t="shared" si="10"/>
        <v>0</v>
      </c>
      <c r="S76" s="66">
        <f>S79+S77</f>
        <v>787</v>
      </c>
      <c r="T76" s="317" t="e">
        <f>SUM(#REF!-S76)</f>
        <v>#REF!</v>
      </c>
      <c r="U76" s="66">
        <f>U79+U77</f>
        <v>787</v>
      </c>
      <c r="V76" s="317">
        <f t="shared" si="0"/>
        <v>0</v>
      </c>
      <c r="W76" s="66">
        <f>W79+W77</f>
        <v>787</v>
      </c>
      <c r="X76" s="317">
        <f t="shared" si="1"/>
        <v>0</v>
      </c>
      <c r="Y76" s="66">
        <f>Y79+Y77</f>
        <v>787</v>
      </c>
      <c r="Z76" s="317" t="e">
        <f>SUM(#REF!-Y76)</f>
        <v>#REF!</v>
      </c>
      <c r="AA76" s="66">
        <f>AA79+AA77</f>
        <v>787</v>
      </c>
      <c r="AB76" s="66">
        <f t="shared" si="2"/>
        <v>0</v>
      </c>
      <c r="AC76" s="66">
        <f>AC79+AC77</f>
        <v>787</v>
      </c>
      <c r="AD76" s="259">
        <f>AD79+AD77</f>
        <v>0</v>
      </c>
      <c r="AE76" s="260">
        <f>AE79+AE77</f>
        <v>787</v>
      </c>
      <c r="AF76" s="260">
        <f>AF79+AF77</f>
        <v>778.6</v>
      </c>
      <c r="AG76" s="364">
        <f t="shared" si="3"/>
        <v>98.932655654383737</v>
      </c>
    </row>
    <row r="77" spans="1:33" ht="51" customHeight="1">
      <c r="A77" s="55" t="s">
        <v>352</v>
      </c>
      <c r="B77" s="321">
        <v>901</v>
      </c>
      <c r="C77" s="321" t="s">
        <v>330</v>
      </c>
      <c r="D77" s="321" t="s">
        <v>345</v>
      </c>
      <c r="E77" s="40" t="s">
        <v>6</v>
      </c>
      <c r="F77" s="321" t="s">
        <v>335</v>
      </c>
      <c r="G77" s="319"/>
      <c r="H77" s="319"/>
      <c r="I77" s="66">
        <f>I78</f>
        <v>646.29999999999995</v>
      </c>
      <c r="J77" s="317">
        <f t="shared" si="6"/>
        <v>0</v>
      </c>
      <c r="K77" s="66">
        <f>K78</f>
        <v>646.29999999999995</v>
      </c>
      <c r="L77" s="317">
        <f t="shared" si="7"/>
        <v>0</v>
      </c>
      <c r="M77" s="66">
        <f>M78</f>
        <v>646.29999999999995</v>
      </c>
      <c r="N77" s="317">
        <f t="shared" si="8"/>
        <v>0</v>
      </c>
      <c r="O77" s="66">
        <f>O78</f>
        <v>646.29999999999995</v>
      </c>
      <c r="P77" s="317">
        <f t="shared" si="9"/>
        <v>0</v>
      </c>
      <c r="Q77" s="66">
        <f>Q78</f>
        <v>646.29999999999995</v>
      </c>
      <c r="R77" s="317">
        <f t="shared" si="10"/>
        <v>0</v>
      </c>
      <c r="S77" s="66">
        <f>S78</f>
        <v>646.29999999999995</v>
      </c>
      <c r="T77" s="317" t="e">
        <f>SUM(#REF!-S77)</f>
        <v>#REF!</v>
      </c>
      <c r="U77" s="66">
        <f>U78</f>
        <v>646.29999999999995</v>
      </c>
      <c r="V77" s="317">
        <f t="shared" si="0"/>
        <v>0</v>
      </c>
      <c r="W77" s="66">
        <f>W78</f>
        <v>646.29999999999995</v>
      </c>
      <c r="X77" s="317">
        <f t="shared" si="1"/>
        <v>0</v>
      </c>
      <c r="Y77" s="66">
        <f>Y78</f>
        <v>646.29999999999995</v>
      </c>
      <c r="Z77" s="317" t="e">
        <f>SUM(#REF!-Y77)</f>
        <v>#REF!</v>
      </c>
      <c r="AA77" s="66">
        <f>AA78</f>
        <v>646.29999999999995</v>
      </c>
      <c r="AB77" s="66">
        <f t="shared" si="2"/>
        <v>0</v>
      </c>
      <c r="AC77" s="66">
        <f>AC78</f>
        <v>646.29999999999995</v>
      </c>
      <c r="AD77" s="259">
        <f>AD78</f>
        <v>0</v>
      </c>
      <c r="AE77" s="260">
        <f>AE78</f>
        <v>545.70000000000005</v>
      </c>
      <c r="AF77" s="260">
        <f>AF78</f>
        <v>542.5</v>
      </c>
      <c r="AG77" s="364">
        <f t="shared" si="3"/>
        <v>99.413597214586758</v>
      </c>
    </row>
    <row r="78" spans="1:33" ht="25.5" customHeight="1">
      <c r="A78" s="56" t="s">
        <v>336</v>
      </c>
      <c r="B78" s="321">
        <v>901</v>
      </c>
      <c r="C78" s="321" t="s">
        <v>330</v>
      </c>
      <c r="D78" s="321" t="s">
        <v>345</v>
      </c>
      <c r="E78" s="40" t="s">
        <v>6</v>
      </c>
      <c r="F78" s="321" t="s">
        <v>337</v>
      </c>
      <c r="G78" s="319"/>
      <c r="H78" s="319"/>
      <c r="I78" s="66">
        <v>646.29999999999995</v>
      </c>
      <c r="J78" s="317">
        <f t="shared" si="6"/>
        <v>0</v>
      </c>
      <c r="K78" s="66">
        <v>646.29999999999995</v>
      </c>
      <c r="L78" s="317">
        <f t="shared" si="7"/>
        <v>0</v>
      </c>
      <c r="M78" s="66">
        <v>646.29999999999995</v>
      </c>
      <c r="N78" s="317">
        <f t="shared" si="8"/>
        <v>0</v>
      </c>
      <c r="O78" s="66">
        <v>646.29999999999995</v>
      </c>
      <c r="P78" s="317">
        <f t="shared" si="9"/>
        <v>0</v>
      </c>
      <c r="Q78" s="66">
        <v>646.29999999999995</v>
      </c>
      <c r="R78" s="317">
        <f t="shared" si="10"/>
        <v>0</v>
      </c>
      <c r="S78" s="66">
        <v>646.29999999999995</v>
      </c>
      <c r="T78" s="317" t="e">
        <f>SUM(#REF!-S78)</f>
        <v>#REF!</v>
      </c>
      <c r="U78" s="66">
        <v>646.29999999999995</v>
      </c>
      <c r="V78" s="317">
        <f t="shared" si="0"/>
        <v>0</v>
      </c>
      <c r="W78" s="66">
        <v>646.29999999999995</v>
      </c>
      <c r="X78" s="317">
        <f t="shared" si="1"/>
        <v>0</v>
      </c>
      <c r="Y78" s="66">
        <v>646.29999999999995</v>
      </c>
      <c r="Z78" s="317" t="e">
        <f>SUM(#REF!-Y78)</f>
        <v>#REF!</v>
      </c>
      <c r="AA78" s="66">
        <v>646.29999999999995</v>
      </c>
      <c r="AB78" s="66">
        <f t="shared" si="2"/>
        <v>0</v>
      </c>
      <c r="AC78" s="66">
        <v>646.29999999999995</v>
      </c>
      <c r="AD78" s="66"/>
      <c r="AE78" s="364">
        <v>545.70000000000005</v>
      </c>
      <c r="AF78" s="364">
        <v>542.5</v>
      </c>
      <c r="AG78" s="364">
        <f t="shared" si="3"/>
        <v>99.413597214586758</v>
      </c>
    </row>
    <row r="79" spans="1:33" ht="25.5" customHeight="1">
      <c r="A79" s="8" t="s">
        <v>339</v>
      </c>
      <c r="B79" s="321">
        <v>901</v>
      </c>
      <c r="C79" s="321" t="s">
        <v>330</v>
      </c>
      <c r="D79" s="321" t="s">
        <v>345</v>
      </c>
      <c r="E79" s="40" t="s">
        <v>6</v>
      </c>
      <c r="F79" s="321" t="s">
        <v>340</v>
      </c>
      <c r="G79" s="319"/>
      <c r="H79" s="319"/>
      <c r="I79" s="66">
        <f>I80</f>
        <v>140.69999999999999</v>
      </c>
      <c r="J79" s="317">
        <f t="shared" si="6"/>
        <v>0</v>
      </c>
      <c r="K79" s="66">
        <f>K80</f>
        <v>140.69999999999999</v>
      </c>
      <c r="L79" s="317">
        <f t="shared" si="7"/>
        <v>0</v>
      </c>
      <c r="M79" s="66">
        <f>M80</f>
        <v>140.69999999999999</v>
      </c>
      <c r="N79" s="317">
        <f t="shared" si="8"/>
        <v>0</v>
      </c>
      <c r="O79" s="66">
        <f>O80</f>
        <v>140.69999999999999</v>
      </c>
      <c r="P79" s="317">
        <f t="shared" si="9"/>
        <v>0</v>
      </c>
      <c r="Q79" s="66">
        <f>Q80</f>
        <v>140.69999999999999</v>
      </c>
      <c r="R79" s="317">
        <f t="shared" si="10"/>
        <v>0</v>
      </c>
      <c r="S79" s="66">
        <f>S80</f>
        <v>140.69999999999999</v>
      </c>
      <c r="T79" s="317" t="e">
        <f>SUM(#REF!-S79)</f>
        <v>#REF!</v>
      </c>
      <c r="U79" s="66">
        <f>U80</f>
        <v>140.69999999999999</v>
      </c>
      <c r="V79" s="317">
        <f t="shared" si="0"/>
        <v>0</v>
      </c>
      <c r="W79" s="66">
        <f>W80</f>
        <v>140.69999999999999</v>
      </c>
      <c r="X79" s="317">
        <f t="shared" si="1"/>
        <v>0</v>
      </c>
      <c r="Y79" s="66">
        <f>Y80</f>
        <v>140.69999999999999</v>
      </c>
      <c r="Z79" s="317" t="e">
        <f>SUM(#REF!-Y79)</f>
        <v>#REF!</v>
      </c>
      <c r="AA79" s="66">
        <f>AA80</f>
        <v>140.69999999999999</v>
      </c>
      <c r="AB79" s="66">
        <f t="shared" ref="AB79:AB142" si="17">AC79-AA79</f>
        <v>0</v>
      </c>
      <c r="AC79" s="66">
        <f>AC80</f>
        <v>140.69999999999999</v>
      </c>
      <c r="AD79" s="259">
        <f>AD80</f>
        <v>0</v>
      </c>
      <c r="AE79" s="260">
        <f>AE80</f>
        <v>241.3</v>
      </c>
      <c r="AF79" s="260">
        <f>AF80</f>
        <v>236.1</v>
      </c>
      <c r="AG79" s="364">
        <f t="shared" ref="AG79:AG139" si="18">AF79/AE79*100</f>
        <v>97.845006216328215</v>
      </c>
    </row>
    <row r="80" spans="1:33" ht="25.5" customHeight="1">
      <c r="A80" s="39" t="s">
        <v>341</v>
      </c>
      <c r="B80" s="321">
        <v>901</v>
      </c>
      <c r="C80" s="321" t="s">
        <v>330</v>
      </c>
      <c r="D80" s="321" t="s">
        <v>345</v>
      </c>
      <c r="E80" s="40" t="s">
        <v>6</v>
      </c>
      <c r="F80" s="321" t="s">
        <v>342</v>
      </c>
      <c r="G80" s="319"/>
      <c r="H80" s="319"/>
      <c r="I80" s="66">
        <v>140.69999999999999</v>
      </c>
      <c r="J80" s="317">
        <f t="shared" si="6"/>
        <v>0</v>
      </c>
      <c r="K80" s="66">
        <v>140.69999999999999</v>
      </c>
      <c r="L80" s="317">
        <f t="shared" si="7"/>
        <v>0</v>
      </c>
      <c r="M80" s="66">
        <v>140.69999999999999</v>
      </c>
      <c r="N80" s="317">
        <f t="shared" si="8"/>
        <v>0</v>
      </c>
      <c r="O80" s="66">
        <v>140.69999999999999</v>
      </c>
      <c r="P80" s="317">
        <f t="shared" si="9"/>
        <v>0</v>
      </c>
      <c r="Q80" s="66">
        <v>140.69999999999999</v>
      </c>
      <c r="R80" s="317">
        <f t="shared" si="10"/>
        <v>0</v>
      </c>
      <c r="S80" s="66">
        <v>140.69999999999999</v>
      </c>
      <c r="T80" s="317" t="e">
        <f>SUM(#REF!-S80)</f>
        <v>#REF!</v>
      </c>
      <c r="U80" s="66">
        <v>140.69999999999999</v>
      </c>
      <c r="V80" s="317">
        <f t="shared" si="0"/>
        <v>0</v>
      </c>
      <c r="W80" s="66">
        <v>140.69999999999999</v>
      </c>
      <c r="X80" s="317">
        <f t="shared" si="1"/>
        <v>0</v>
      </c>
      <c r="Y80" s="66">
        <v>140.69999999999999</v>
      </c>
      <c r="Z80" s="317" t="e">
        <f>SUM(#REF!-Y80)</f>
        <v>#REF!</v>
      </c>
      <c r="AA80" s="66">
        <v>140.69999999999999</v>
      </c>
      <c r="AB80" s="66">
        <f t="shared" si="17"/>
        <v>0</v>
      </c>
      <c r="AC80" s="66">
        <v>140.69999999999999</v>
      </c>
      <c r="AD80" s="66"/>
      <c r="AE80" s="364">
        <v>241.3</v>
      </c>
      <c r="AF80" s="364">
        <v>236.1</v>
      </c>
      <c r="AG80" s="364">
        <f t="shared" si="18"/>
        <v>97.845006216328215</v>
      </c>
    </row>
    <row r="81" spans="1:33" ht="0.75" customHeight="1">
      <c r="A81" s="44" t="s">
        <v>343</v>
      </c>
      <c r="B81" s="321">
        <v>901</v>
      </c>
      <c r="C81" s="321" t="s">
        <v>330</v>
      </c>
      <c r="D81" s="321" t="s">
        <v>345</v>
      </c>
      <c r="E81" s="83" t="s">
        <v>7</v>
      </c>
      <c r="F81" s="321"/>
      <c r="G81" s="319"/>
      <c r="H81" s="319"/>
      <c r="I81" s="66">
        <f t="shared" ref="I81:AF82" si="19">I82</f>
        <v>1779.6</v>
      </c>
      <c r="J81" s="317">
        <f t="shared" si="6"/>
        <v>0</v>
      </c>
      <c r="K81" s="66">
        <f t="shared" si="19"/>
        <v>1779.6</v>
      </c>
      <c r="L81" s="317">
        <f t="shared" si="7"/>
        <v>0</v>
      </c>
      <c r="M81" s="66">
        <f t="shared" si="19"/>
        <v>1779.6</v>
      </c>
      <c r="N81" s="317">
        <f t="shared" si="8"/>
        <v>0</v>
      </c>
      <c r="O81" s="66">
        <f t="shared" si="19"/>
        <v>1779.6</v>
      </c>
      <c r="P81" s="317">
        <f t="shared" si="9"/>
        <v>0</v>
      </c>
      <c r="Q81" s="66">
        <f t="shared" si="19"/>
        <v>1779.6</v>
      </c>
      <c r="R81" s="317">
        <f t="shared" si="10"/>
        <v>0</v>
      </c>
      <c r="S81" s="66">
        <f t="shared" si="19"/>
        <v>1779.6</v>
      </c>
      <c r="T81" s="317" t="e">
        <f>SUM(#REF!-S81)</f>
        <v>#REF!</v>
      </c>
      <c r="U81" s="66">
        <f t="shared" si="19"/>
        <v>807.8</v>
      </c>
      <c r="V81" s="317">
        <f t="shared" si="0"/>
        <v>0</v>
      </c>
      <c r="W81" s="66">
        <f t="shared" si="19"/>
        <v>807.8</v>
      </c>
      <c r="X81" s="317">
        <f t="shared" si="1"/>
        <v>0</v>
      </c>
      <c r="Y81" s="66">
        <f t="shared" si="19"/>
        <v>807.8</v>
      </c>
      <c r="Z81" s="317" t="e">
        <f>SUM(#REF!-Y81)</f>
        <v>#REF!</v>
      </c>
      <c r="AA81" s="66">
        <f t="shared" si="19"/>
        <v>807.8</v>
      </c>
      <c r="AB81" s="66">
        <f t="shared" si="17"/>
        <v>0</v>
      </c>
      <c r="AC81" s="66">
        <f t="shared" si="19"/>
        <v>807.8</v>
      </c>
      <c r="AD81" s="259">
        <f t="shared" si="19"/>
        <v>0</v>
      </c>
      <c r="AE81" s="260">
        <f t="shared" si="19"/>
        <v>0</v>
      </c>
      <c r="AF81" s="260">
        <f t="shared" si="19"/>
        <v>0</v>
      </c>
      <c r="AG81" s="364"/>
    </row>
    <row r="82" spans="1:33" ht="51" hidden="1" customHeight="1">
      <c r="A82" s="55" t="s">
        <v>352</v>
      </c>
      <c r="B82" s="321">
        <v>901</v>
      </c>
      <c r="C82" s="321" t="s">
        <v>330</v>
      </c>
      <c r="D82" s="321" t="s">
        <v>345</v>
      </c>
      <c r="E82" s="40" t="s">
        <v>7</v>
      </c>
      <c r="F82" s="321" t="s">
        <v>335</v>
      </c>
      <c r="G82" s="319"/>
      <c r="H82" s="319"/>
      <c r="I82" s="66">
        <f t="shared" si="19"/>
        <v>1779.6</v>
      </c>
      <c r="J82" s="317">
        <f t="shared" si="6"/>
        <v>0</v>
      </c>
      <c r="K82" s="66">
        <f t="shared" si="19"/>
        <v>1779.6</v>
      </c>
      <c r="L82" s="317">
        <f t="shared" si="7"/>
        <v>0</v>
      </c>
      <c r="M82" s="66">
        <f t="shared" si="19"/>
        <v>1779.6</v>
      </c>
      <c r="N82" s="317">
        <f t="shared" si="8"/>
        <v>0</v>
      </c>
      <c r="O82" s="66">
        <f t="shared" si="19"/>
        <v>1779.6</v>
      </c>
      <c r="P82" s="317">
        <f t="shared" si="9"/>
        <v>0</v>
      </c>
      <c r="Q82" s="66">
        <f t="shared" si="19"/>
        <v>1779.6</v>
      </c>
      <c r="R82" s="317">
        <f t="shared" si="10"/>
        <v>0</v>
      </c>
      <c r="S82" s="66">
        <f t="shared" si="19"/>
        <v>1779.6</v>
      </c>
      <c r="T82" s="317" t="e">
        <f>SUM(#REF!-S82)</f>
        <v>#REF!</v>
      </c>
      <c r="U82" s="66">
        <f t="shared" si="19"/>
        <v>807.8</v>
      </c>
      <c r="V82" s="317">
        <f t="shared" ref="V82:V151" si="20">SUM(W82-U82)</f>
        <v>0</v>
      </c>
      <c r="W82" s="66">
        <f t="shared" si="19"/>
        <v>807.8</v>
      </c>
      <c r="X82" s="317">
        <f t="shared" ref="X82:X151" si="21">SUM(Y82-W82)</f>
        <v>0</v>
      </c>
      <c r="Y82" s="66">
        <f t="shared" si="19"/>
        <v>807.8</v>
      </c>
      <c r="Z82" s="317" t="e">
        <f>SUM(#REF!-Y82)</f>
        <v>#REF!</v>
      </c>
      <c r="AA82" s="66">
        <f t="shared" si="19"/>
        <v>807.8</v>
      </c>
      <c r="AB82" s="66">
        <f t="shared" si="17"/>
        <v>0</v>
      </c>
      <c r="AC82" s="66">
        <f t="shared" si="19"/>
        <v>807.8</v>
      </c>
      <c r="AD82" s="259">
        <f t="shared" si="19"/>
        <v>0</v>
      </c>
      <c r="AE82" s="260">
        <f t="shared" si="19"/>
        <v>0</v>
      </c>
      <c r="AF82" s="260">
        <f t="shared" si="19"/>
        <v>0</v>
      </c>
      <c r="AG82" s="364"/>
    </row>
    <row r="83" spans="1:33" ht="25.5" hidden="1" customHeight="1">
      <c r="A83" s="56" t="s">
        <v>336</v>
      </c>
      <c r="B83" s="321">
        <v>901</v>
      </c>
      <c r="C83" s="321" t="s">
        <v>330</v>
      </c>
      <c r="D83" s="321" t="s">
        <v>345</v>
      </c>
      <c r="E83" s="40" t="s">
        <v>7</v>
      </c>
      <c r="F83" s="321" t="s">
        <v>337</v>
      </c>
      <c r="G83" s="319"/>
      <c r="H83" s="319"/>
      <c r="I83" s="66">
        <v>1779.6</v>
      </c>
      <c r="J83" s="317">
        <f t="shared" si="6"/>
        <v>0</v>
      </c>
      <c r="K83" s="66">
        <v>1779.6</v>
      </c>
      <c r="L83" s="317">
        <f t="shared" si="7"/>
        <v>0</v>
      </c>
      <c r="M83" s="66">
        <v>1779.6</v>
      </c>
      <c r="N83" s="317">
        <f t="shared" si="8"/>
        <v>0</v>
      </c>
      <c r="O83" s="66">
        <v>1779.6</v>
      </c>
      <c r="P83" s="317">
        <f t="shared" si="9"/>
        <v>0</v>
      </c>
      <c r="Q83" s="66">
        <v>1779.6</v>
      </c>
      <c r="R83" s="317">
        <f t="shared" si="10"/>
        <v>0</v>
      </c>
      <c r="S83" s="66">
        <v>1779.6</v>
      </c>
      <c r="T83" s="317" t="e">
        <f>SUM(#REF!-S83)</f>
        <v>#REF!</v>
      </c>
      <c r="U83" s="66">
        <v>807.8</v>
      </c>
      <c r="V83" s="317">
        <f t="shared" si="20"/>
        <v>0</v>
      </c>
      <c r="W83" s="66">
        <v>807.8</v>
      </c>
      <c r="X83" s="317">
        <f t="shared" si="21"/>
        <v>0</v>
      </c>
      <c r="Y83" s="66">
        <v>807.8</v>
      </c>
      <c r="Z83" s="317" t="e">
        <f>SUM(#REF!-Y83)</f>
        <v>#REF!</v>
      </c>
      <c r="AA83" s="66">
        <v>807.8</v>
      </c>
      <c r="AB83" s="66">
        <f t="shared" si="17"/>
        <v>0</v>
      </c>
      <c r="AC83" s="66">
        <v>807.8</v>
      </c>
      <c r="AD83" s="66"/>
      <c r="AE83" s="364">
        <v>0</v>
      </c>
      <c r="AF83" s="364">
        <v>0</v>
      </c>
      <c r="AG83" s="364"/>
    </row>
    <row r="84" spans="1:33" ht="25.5" hidden="1" customHeight="1">
      <c r="A84" s="44" t="s">
        <v>8</v>
      </c>
      <c r="B84" s="321">
        <v>901</v>
      </c>
      <c r="C84" s="321" t="s">
        <v>330</v>
      </c>
      <c r="D84" s="321" t="s">
        <v>345</v>
      </c>
      <c r="E84" s="40" t="s">
        <v>9</v>
      </c>
      <c r="F84" s="321"/>
      <c r="G84" s="319"/>
      <c r="H84" s="319"/>
      <c r="I84" s="66">
        <f t="shared" ref="I84:AF85" si="22">I85</f>
        <v>12.7</v>
      </c>
      <c r="J84" s="317">
        <f t="shared" si="6"/>
        <v>0</v>
      </c>
      <c r="K84" s="66">
        <f t="shared" si="22"/>
        <v>12.7</v>
      </c>
      <c r="L84" s="317">
        <f t="shared" si="7"/>
        <v>0</v>
      </c>
      <c r="M84" s="66">
        <f t="shared" si="22"/>
        <v>12.7</v>
      </c>
      <c r="N84" s="317">
        <f t="shared" si="8"/>
        <v>0</v>
      </c>
      <c r="O84" s="66">
        <f t="shared" si="22"/>
        <v>12.7</v>
      </c>
      <c r="P84" s="317">
        <f t="shared" si="9"/>
        <v>0</v>
      </c>
      <c r="Q84" s="66">
        <f t="shared" si="22"/>
        <v>12.7</v>
      </c>
      <c r="R84" s="317">
        <f t="shared" si="10"/>
        <v>0</v>
      </c>
      <c r="S84" s="66">
        <f t="shared" si="22"/>
        <v>12.7</v>
      </c>
      <c r="T84" s="317" t="e">
        <f>SUM(#REF!-S84)</f>
        <v>#REF!</v>
      </c>
      <c r="U84" s="66">
        <f t="shared" si="22"/>
        <v>0</v>
      </c>
      <c r="V84" s="317">
        <f t="shared" si="20"/>
        <v>0</v>
      </c>
      <c r="W84" s="66">
        <f t="shared" si="22"/>
        <v>0</v>
      </c>
      <c r="X84" s="317">
        <f t="shared" si="21"/>
        <v>0</v>
      </c>
      <c r="Y84" s="66">
        <f t="shared" si="22"/>
        <v>0</v>
      </c>
      <c r="Z84" s="317" t="e">
        <f>SUM(#REF!-Y84)</f>
        <v>#REF!</v>
      </c>
      <c r="AA84" s="66">
        <f t="shared" si="22"/>
        <v>0</v>
      </c>
      <c r="AB84" s="66">
        <f t="shared" si="17"/>
        <v>0</v>
      </c>
      <c r="AC84" s="66">
        <f t="shared" si="22"/>
        <v>0</v>
      </c>
      <c r="AD84" s="259">
        <f t="shared" si="22"/>
        <v>0</v>
      </c>
      <c r="AE84" s="260">
        <f t="shared" si="22"/>
        <v>0</v>
      </c>
      <c r="AF84" s="260">
        <f t="shared" si="22"/>
        <v>0</v>
      </c>
      <c r="AG84" s="364"/>
    </row>
    <row r="85" spans="1:33" ht="12.75" hidden="1" customHeight="1">
      <c r="A85" s="8" t="s">
        <v>354</v>
      </c>
      <c r="B85" s="321">
        <v>901</v>
      </c>
      <c r="C85" s="321" t="s">
        <v>330</v>
      </c>
      <c r="D85" s="321" t="s">
        <v>345</v>
      </c>
      <c r="E85" s="40" t="s">
        <v>9</v>
      </c>
      <c r="F85" s="321" t="s">
        <v>355</v>
      </c>
      <c r="G85" s="319"/>
      <c r="H85" s="319"/>
      <c r="I85" s="66">
        <f t="shared" si="22"/>
        <v>12.7</v>
      </c>
      <c r="J85" s="317">
        <f t="shared" si="6"/>
        <v>0</v>
      </c>
      <c r="K85" s="66">
        <f t="shared" si="22"/>
        <v>12.7</v>
      </c>
      <c r="L85" s="317">
        <f t="shared" si="7"/>
        <v>0</v>
      </c>
      <c r="M85" s="66">
        <f t="shared" si="22"/>
        <v>12.7</v>
      </c>
      <c r="N85" s="317">
        <f t="shared" si="8"/>
        <v>0</v>
      </c>
      <c r="O85" s="66">
        <f t="shared" si="22"/>
        <v>12.7</v>
      </c>
      <c r="P85" s="317">
        <f t="shared" si="9"/>
        <v>0</v>
      </c>
      <c r="Q85" s="66">
        <f t="shared" si="22"/>
        <v>12.7</v>
      </c>
      <c r="R85" s="317">
        <f t="shared" si="10"/>
        <v>0</v>
      </c>
      <c r="S85" s="66">
        <f t="shared" si="22"/>
        <v>12.7</v>
      </c>
      <c r="T85" s="317" t="e">
        <f>SUM(#REF!-S85)</f>
        <v>#REF!</v>
      </c>
      <c r="U85" s="66">
        <f t="shared" si="22"/>
        <v>0</v>
      </c>
      <c r="V85" s="317">
        <f t="shared" si="20"/>
        <v>0</v>
      </c>
      <c r="W85" s="66">
        <f t="shared" si="22"/>
        <v>0</v>
      </c>
      <c r="X85" s="317">
        <f t="shared" si="21"/>
        <v>0</v>
      </c>
      <c r="Y85" s="66">
        <f t="shared" si="22"/>
        <v>0</v>
      </c>
      <c r="Z85" s="317" t="e">
        <f>SUM(#REF!-Y85)</f>
        <v>#REF!</v>
      </c>
      <c r="AA85" s="66">
        <f t="shared" si="22"/>
        <v>0</v>
      </c>
      <c r="AB85" s="66">
        <f t="shared" si="17"/>
        <v>0</v>
      </c>
      <c r="AC85" s="66">
        <f t="shared" si="22"/>
        <v>0</v>
      </c>
      <c r="AD85" s="259">
        <f t="shared" si="22"/>
        <v>0</v>
      </c>
      <c r="AE85" s="260">
        <f t="shared" si="22"/>
        <v>0</v>
      </c>
      <c r="AF85" s="260">
        <f t="shared" si="22"/>
        <v>0</v>
      </c>
      <c r="AG85" s="364"/>
    </row>
    <row r="86" spans="1:33" ht="12.75" hidden="1" customHeight="1">
      <c r="A86" s="39" t="s">
        <v>356</v>
      </c>
      <c r="B86" s="321">
        <v>901</v>
      </c>
      <c r="C86" s="321" t="s">
        <v>330</v>
      </c>
      <c r="D86" s="321" t="s">
        <v>345</v>
      </c>
      <c r="E86" s="40" t="s">
        <v>9</v>
      </c>
      <c r="F86" s="321" t="s">
        <v>0</v>
      </c>
      <c r="G86" s="319"/>
      <c r="H86" s="319"/>
      <c r="I86" s="66">
        <v>12.7</v>
      </c>
      <c r="J86" s="317">
        <f t="shared" si="6"/>
        <v>0</v>
      </c>
      <c r="K86" s="66">
        <v>12.7</v>
      </c>
      <c r="L86" s="317">
        <f t="shared" si="7"/>
        <v>0</v>
      </c>
      <c r="M86" s="66">
        <v>12.7</v>
      </c>
      <c r="N86" s="317">
        <f t="shared" si="8"/>
        <v>0</v>
      </c>
      <c r="O86" s="66">
        <v>12.7</v>
      </c>
      <c r="P86" s="317">
        <f t="shared" si="9"/>
        <v>0</v>
      </c>
      <c r="Q86" s="66">
        <v>12.7</v>
      </c>
      <c r="R86" s="317">
        <f t="shared" si="10"/>
        <v>0</v>
      </c>
      <c r="S86" s="66">
        <v>12.7</v>
      </c>
      <c r="T86" s="317" t="e">
        <f>SUM(#REF!-S86)</f>
        <v>#REF!</v>
      </c>
      <c r="U86" s="66">
        <v>0</v>
      </c>
      <c r="V86" s="317">
        <f t="shared" si="20"/>
        <v>0</v>
      </c>
      <c r="W86" s="66">
        <v>0</v>
      </c>
      <c r="X86" s="317">
        <f t="shared" si="21"/>
        <v>0</v>
      </c>
      <c r="Y86" s="66">
        <v>0</v>
      </c>
      <c r="Z86" s="317" t="e">
        <f>SUM(#REF!-Y86)</f>
        <v>#REF!</v>
      </c>
      <c r="AA86" s="66">
        <v>0</v>
      </c>
      <c r="AB86" s="66">
        <f t="shared" si="17"/>
        <v>0</v>
      </c>
      <c r="AC86" s="66">
        <v>0</v>
      </c>
      <c r="AD86" s="66"/>
      <c r="AE86" s="364">
        <v>0</v>
      </c>
      <c r="AF86" s="364">
        <v>0</v>
      </c>
      <c r="AG86" s="364"/>
    </row>
    <row r="87" spans="1:33" s="220" customFormat="1" ht="39" customHeight="1">
      <c r="A87" s="39" t="s">
        <v>874</v>
      </c>
      <c r="B87" s="321" t="s">
        <v>329</v>
      </c>
      <c r="C87" s="321" t="s">
        <v>330</v>
      </c>
      <c r="D87" s="321" t="s">
        <v>345</v>
      </c>
      <c r="E87" s="40" t="s">
        <v>873</v>
      </c>
      <c r="F87" s="321"/>
      <c r="G87" s="319"/>
      <c r="H87" s="319"/>
      <c r="I87" s="66"/>
      <c r="J87" s="317"/>
      <c r="K87" s="66"/>
      <c r="L87" s="317"/>
      <c r="M87" s="66"/>
      <c r="N87" s="317"/>
      <c r="O87" s="66"/>
      <c r="P87" s="317"/>
      <c r="Q87" s="66"/>
      <c r="R87" s="317"/>
      <c r="S87" s="66"/>
      <c r="T87" s="317"/>
      <c r="U87" s="66"/>
      <c r="V87" s="317"/>
      <c r="W87" s="66"/>
      <c r="X87" s="317"/>
      <c r="Y87" s="66"/>
      <c r="Z87" s="317"/>
      <c r="AA87" s="66">
        <f>AA88</f>
        <v>274.8</v>
      </c>
      <c r="AB87" s="66">
        <f t="shared" si="17"/>
        <v>0</v>
      </c>
      <c r="AC87" s="66">
        <f t="shared" ref="AC87:AF88" si="23">AC88</f>
        <v>274.8</v>
      </c>
      <c r="AD87" s="259">
        <f t="shared" si="23"/>
        <v>0</v>
      </c>
      <c r="AE87" s="260">
        <f t="shared" si="23"/>
        <v>274.8</v>
      </c>
      <c r="AF87" s="260">
        <f t="shared" si="23"/>
        <v>274.8</v>
      </c>
      <c r="AG87" s="364">
        <f t="shared" si="18"/>
        <v>100</v>
      </c>
    </row>
    <row r="88" spans="1:33" s="220" customFormat="1" ht="53.25" customHeight="1">
      <c r="A88" s="39" t="s">
        <v>334</v>
      </c>
      <c r="B88" s="321" t="s">
        <v>329</v>
      </c>
      <c r="C88" s="321" t="s">
        <v>330</v>
      </c>
      <c r="D88" s="321" t="s">
        <v>345</v>
      </c>
      <c r="E88" s="40" t="s">
        <v>873</v>
      </c>
      <c r="F88" s="321" t="s">
        <v>335</v>
      </c>
      <c r="G88" s="319"/>
      <c r="H88" s="319"/>
      <c r="I88" s="66"/>
      <c r="J88" s="317"/>
      <c r="K88" s="66"/>
      <c r="L88" s="317"/>
      <c r="M88" s="66"/>
      <c r="N88" s="317"/>
      <c r="O88" s="66"/>
      <c r="P88" s="317"/>
      <c r="Q88" s="66"/>
      <c r="R88" s="317"/>
      <c r="S88" s="66"/>
      <c r="T88" s="317"/>
      <c r="U88" s="66"/>
      <c r="V88" s="317"/>
      <c r="W88" s="66"/>
      <c r="X88" s="317"/>
      <c r="Y88" s="66"/>
      <c r="Z88" s="317"/>
      <c r="AA88" s="66">
        <f>AA89</f>
        <v>274.8</v>
      </c>
      <c r="AB88" s="66">
        <f t="shared" si="17"/>
        <v>0</v>
      </c>
      <c r="AC88" s="66">
        <f t="shared" si="23"/>
        <v>274.8</v>
      </c>
      <c r="AD88" s="259">
        <f t="shared" si="23"/>
        <v>0</v>
      </c>
      <c r="AE88" s="260">
        <f t="shared" si="23"/>
        <v>274.8</v>
      </c>
      <c r="AF88" s="260">
        <f t="shared" si="23"/>
        <v>274.8</v>
      </c>
      <c r="AG88" s="364">
        <f t="shared" si="18"/>
        <v>100</v>
      </c>
    </row>
    <row r="89" spans="1:33" s="220" customFormat="1" ht="27.75" customHeight="1">
      <c r="A89" s="39" t="s">
        <v>336</v>
      </c>
      <c r="B89" s="321" t="s">
        <v>329</v>
      </c>
      <c r="C89" s="321" t="s">
        <v>330</v>
      </c>
      <c r="D89" s="321" t="s">
        <v>345</v>
      </c>
      <c r="E89" s="40" t="s">
        <v>873</v>
      </c>
      <c r="F89" s="321" t="s">
        <v>337</v>
      </c>
      <c r="G89" s="319"/>
      <c r="H89" s="319"/>
      <c r="I89" s="66"/>
      <c r="J89" s="317"/>
      <c r="K89" s="66"/>
      <c r="L89" s="317"/>
      <c r="M89" s="66"/>
      <c r="N89" s="317"/>
      <c r="O89" s="66"/>
      <c r="P89" s="317"/>
      <c r="Q89" s="66"/>
      <c r="R89" s="317"/>
      <c r="S89" s="66"/>
      <c r="T89" s="317"/>
      <c r="U89" s="66"/>
      <c r="V89" s="317"/>
      <c r="W89" s="66"/>
      <c r="X89" s="317"/>
      <c r="Y89" s="66"/>
      <c r="Z89" s="317"/>
      <c r="AA89" s="66">
        <v>274.8</v>
      </c>
      <c r="AB89" s="66">
        <f t="shared" si="17"/>
        <v>0</v>
      </c>
      <c r="AC89" s="66">
        <v>274.8</v>
      </c>
      <c r="AD89" s="66"/>
      <c r="AE89" s="364">
        <v>274.8</v>
      </c>
      <c r="AF89" s="364">
        <v>274.8</v>
      </c>
      <c r="AG89" s="364">
        <f t="shared" si="18"/>
        <v>100</v>
      </c>
    </row>
    <row r="90" spans="1:33" ht="12.75" customHeight="1">
      <c r="A90" s="7" t="s">
        <v>10</v>
      </c>
      <c r="B90" s="321" t="s">
        <v>329</v>
      </c>
      <c r="C90" s="321" t="s">
        <v>330</v>
      </c>
      <c r="D90" s="321" t="s">
        <v>11</v>
      </c>
      <c r="E90" s="40"/>
      <c r="F90" s="321"/>
      <c r="G90" s="319"/>
      <c r="H90" s="319"/>
      <c r="I90" s="66">
        <f>I91</f>
        <v>0</v>
      </c>
      <c r="J90" s="66">
        <f>J91</f>
        <v>0</v>
      </c>
      <c r="K90" s="66">
        <f>K91</f>
        <v>0</v>
      </c>
      <c r="L90" s="317">
        <f t="shared" si="7"/>
        <v>0</v>
      </c>
      <c r="M90" s="66">
        <f>M91</f>
        <v>0</v>
      </c>
      <c r="N90" s="317">
        <f t="shared" si="8"/>
        <v>0</v>
      </c>
      <c r="O90" s="66">
        <f>O91</f>
        <v>0</v>
      </c>
      <c r="P90" s="317">
        <f t="shared" ref="P90:P156" si="24">SUM(Q90-O90)</f>
        <v>0</v>
      </c>
      <c r="Q90" s="66">
        <f>Q91</f>
        <v>0</v>
      </c>
      <c r="R90" s="317">
        <f t="shared" ref="R90:R156" si="25">SUM(S90-Q90)</f>
        <v>0</v>
      </c>
      <c r="S90" s="66">
        <f>S91</f>
        <v>0</v>
      </c>
      <c r="T90" s="317" t="e">
        <f>SUM(#REF!-S90)</f>
        <v>#REF!</v>
      </c>
      <c r="U90" s="66">
        <f>U91</f>
        <v>0</v>
      </c>
      <c r="V90" s="317">
        <f t="shared" si="20"/>
        <v>0</v>
      </c>
      <c r="W90" s="66">
        <f>W91</f>
        <v>0</v>
      </c>
      <c r="X90" s="317">
        <f t="shared" si="21"/>
        <v>0</v>
      </c>
      <c r="Y90" s="66">
        <f>Y91</f>
        <v>0</v>
      </c>
      <c r="Z90" s="317" t="e">
        <f>SUM(#REF!-Y90)</f>
        <v>#REF!</v>
      </c>
      <c r="AA90" s="66">
        <f>AA91</f>
        <v>0</v>
      </c>
      <c r="AB90" s="66">
        <f t="shared" si="17"/>
        <v>10</v>
      </c>
      <c r="AC90" s="66">
        <f>AC91</f>
        <v>10</v>
      </c>
      <c r="AD90" s="259">
        <f>AD91</f>
        <v>0</v>
      </c>
      <c r="AE90" s="260">
        <f>AE91</f>
        <v>10</v>
      </c>
      <c r="AF90" s="260">
        <f>AF91</f>
        <v>10</v>
      </c>
      <c r="AG90" s="364">
        <f t="shared" si="18"/>
        <v>100</v>
      </c>
    </row>
    <row r="91" spans="1:33" ht="38.25" customHeight="1">
      <c r="A91" s="39" t="s">
        <v>12</v>
      </c>
      <c r="B91" s="321" t="s">
        <v>329</v>
      </c>
      <c r="C91" s="321" t="s">
        <v>330</v>
      </c>
      <c r="D91" s="321" t="s">
        <v>11</v>
      </c>
      <c r="E91" s="40" t="s">
        <v>13</v>
      </c>
      <c r="F91" s="321"/>
      <c r="G91" s="319"/>
      <c r="H91" s="319"/>
      <c r="I91" s="66">
        <f>I92+I94</f>
        <v>0</v>
      </c>
      <c r="J91" s="66">
        <f>J92+J94</f>
        <v>0</v>
      </c>
      <c r="K91" s="66">
        <f>K92+K94</f>
        <v>0</v>
      </c>
      <c r="L91" s="317">
        <f t="shared" si="7"/>
        <v>0</v>
      </c>
      <c r="M91" s="66">
        <f>M92+M94</f>
        <v>0</v>
      </c>
      <c r="N91" s="317">
        <f t="shared" si="8"/>
        <v>0</v>
      </c>
      <c r="O91" s="66">
        <f>O92+O94</f>
        <v>0</v>
      </c>
      <c r="P91" s="317">
        <f t="shared" si="24"/>
        <v>0</v>
      </c>
      <c r="Q91" s="66">
        <f>Q92+Q94</f>
        <v>0</v>
      </c>
      <c r="R91" s="317">
        <f t="shared" si="25"/>
        <v>0</v>
      </c>
      <c r="S91" s="66">
        <f>S92+S94</f>
        <v>0</v>
      </c>
      <c r="T91" s="317" t="e">
        <f>SUM(#REF!-S91)</f>
        <v>#REF!</v>
      </c>
      <c r="U91" s="66">
        <f>U92+U94</f>
        <v>0</v>
      </c>
      <c r="V91" s="317">
        <f t="shared" si="20"/>
        <v>0</v>
      </c>
      <c r="W91" s="66">
        <f>W92+W94</f>
        <v>0</v>
      </c>
      <c r="X91" s="317">
        <f t="shared" si="21"/>
        <v>0</v>
      </c>
      <c r="Y91" s="66">
        <f>Y92+Y94</f>
        <v>0</v>
      </c>
      <c r="Z91" s="317" t="e">
        <f>SUM(#REF!-Y91)</f>
        <v>#REF!</v>
      </c>
      <c r="AA91" s="66">
        <f>AA92+AA94</f>
        <v>0</v>
      </c>
      <c r="AB91" s="66">
        <f t="shared" si="17"/>
        <v>10</v>
      </c>
      <c r="AC91" s="66">
        <f>AC92+AC94+AC96</f>
        <v>10</v>
      </c>
      <c r="AD91" s="259">
        <f>AD92+AD94+AD96</f>
        <v>0</v>
      </c>
      <c r="AE91" s="260">
        <f>AE92+AE94+AE96</f>
        <v>10</v>
      </c>
      <c r="AF91" s="260">
        <f>AF92+AF94+AF96</f>
        <v>10</v>
      </c>
      <c r="AG91" s="364">
        <f t="shared" si="18"/>
        <v>100</v>
      </c>
    </row>
    <row r="92" spans="1:33" ht="0.75" customHeight="1">
      <c r="A92" s="39" t="s">
        <v>14</v>
      </c>
      <c r="B92" s="321" t="s">
        <v>329</v>
      </c>
      <c r="C92" s="321" t="s">
        <v>330</v>
      </c>
      <c r="D92" s="321" t="s">
        <v>11</v>
      </c>
      <c r="E92" s="40" t="s">
        <v>15</v>
      </c>
      <c r="F92" s="321" t="s">
        <v>335</v>
      </c>
      <c r="G92" s="319"/>
      <c r="H92" s="319"/>
      <c r="I92" s="66">
        <f>I93</f>
        <v>0</v>
      </c>
      <c r="J92" s="66">
        <f>J93</f>
        <v>0</v>
      </c>
      <c r="K92" s="66">
        <f>K93</f>
        <v>0</v>
      </c>
      <c r="L92" s="317">
        <f t="shared" si="7"/>
        <v>0</v>
      </c>
      <c r="M92" s="66">
        <f>M93</f>
        <v>0</v>
      </c>
      <c r="N92" s="317">
        <f t="shared" si="8"/>
        <v>0</v>
      </c>
      <c r="O92" s="66">
        <f>O93</f>
        <v>0</v>
      </c>
      <c r="P92" s="317">
        <f t="shared" si="24"/>
        <v>0</v>
      </c>
      <c r="Q92" s="66">
        <f>Q93</f>
        <v>0</v>
      </c>
      <c r="R92" s="317">
        <f t="shared" si="25"/>
        <v>0</v>
      </c>
      <c r="S92" s="66">
        <f>S93</f>
        <v>0</v>
      </c>
      <c r="T92" s="317" t="e">
        <f>SUM(#REF!-S92)</f>
        <v>#REF!</v>
      </c>
      <c r="U92" s="66">
        <f>U93</f>
        <v>0</v>
      </c>
      <c r="V92" s="317">
        <f t="shared" si="20"/>
        <v>0</v>
      </c>
      <c r="W92" s="66">
        <f>W93</f>
        <v>0</v>
      </c>
      <c r="X92" s="317">
        <f t="shared" si="21"/>
        <v>0</v>
      </c>
      <c r="Y92" s="66">
        <f>Y93</f>
        <v>0</v>
      </c>
      <c r="Z92" s="317" t="e">
        <f>SUM(#REF!-Y92)</f>
        <v>#REF!</v>
      </c>
      <c r="AA92" s="66">
        <f>AA93</f>
        <v>0</v>
      </c>
      <c r="AB92" s="66">
        <f t="shared" si="17"/>
        <v>0</v>
      </c>
      <c r="AC92" s="66">
        <f>AC93</f>
        <v>0</v>
      </c>
      <c r="AD92" s="259">
        <f>AD93</f>
        <v>0</v>
      </c>
      <c r="AE92" s="260">
        <f>AE93</f>
        <v>0</v>
      </c>
      <c r="AF92" s="260">
        <f>AF93</f>
        <v>0</v>
      </c>
      <c r="AG92" s="364"/>
    </row>
    <row r="93" spans="1:33" ht="12.75" hidden="1" customHeight="1">
      <c r="A93" s="320" t="s">
        <v>16</v>
      </c>
      <c r="B93" s="321" t="s">
        <v>329</v>
      </c>
      <c r="C93" s="321" t="s">
        <v>330</v>
      </c>
      <c r="D93" s="321" t="s">
        <v>11</v>
      </c>
      <c r="E93" s="40" t="s">
        <v>15</v>
      </c>
      <c r="F93" s="321" t="s">
        <v>17</v>
      </c>
      <c r="G93" s="319"/>
      <c r="H93" s="319"/>
      <c r="I93" s="66"/>
      <c r="J93" s="66"/>
      <c r="K93" s="66"/>
      <c r="L93" s="317">
        <f t="shared" si="7"/>
        <v>0</v>
      </c>
      <c r="M93" s="66"/>
      <c r="N93" s="317">
        <f t="shared" si="8"/>
        <v>0</v>
      </c>
      <c r="O93" s="66"/>
      <c r="P93" s="317">
        <f t="shared" si="24"/>
        <v>0</v>
      </c>
      <c r="Q93" s="66"/>
      <c r="R93" s="317">
        <f t="shared" si="25"/>
        <v>0</v>
      </c>
      <c r="S93" s="66"/>
      <c r="T93" s="317" t="e">
        <f>SUM(#REF!-S93)</f>
        <v>#REF!</v>
      </c>
      <c r="U93" s="66"/>
      <c r="V93" s="317">
        <f t="shared" si="20"/>
        <v>0</v>
      </c>
      <c r="W93" s="66"/>
      <c r="X93" s="317">
        <f t="shared" si="21"/>
        <v>0</v>
      </c>
      <c r="Y93" s="66"/>
      <c r="Z93" s="317" t="e">
        <f>SUM(#REF!-Y93)</f>
        <v>#REF!</v>
      </c>
      <c r="AA93" s="66"/>
      <c r="AB93" s="66">
        <f t="shared" si="17"/>
        <v>0</v>
      </c>
      <c r="AC93" s="66"/>
      <c r="AD93" s="66"/>
      <c r="AE93" s="364"/>
      <c r="AF93" s="364"/>
      <c r="AG93" s="364"/>
    </row>
    <row r="94" spans="1:33" ht="25.5" hidden="1" customHeight="1">
      <c r="A94" s="8" t="s">
        <v>339</v>
      </c>
      <c r="B94" s="321" t="s">
        <v>329</v>
      </c>
      <c r="C94" s="321" t="s">
        <v>330</v>
      </c>
      <c r="D94" s="321" t="s">
        <v>11</v>
      </c>
      <c r="E94" s="40" t="s">
        <v>15</v>
      </c>
      <c r="F94" s="321" t="s">
        <v>340</v>
      </c>
      <c r="G94" s="319"/>
      <c r="H94" s="319"/>
      <c r="I94" s="66">
        <f>I95</f>
        <v>0</v>
      </c>
      <c r="J94" s="66">
        <f>J95</f>
        <v>0</v>
      </c>
      <c r="K94" s="66">
        <f>K95</f>
        <v>0</v>
      </c>
      <c r="L94" s="317">
        <f t="shared" ref="L94:L163" si="26">SUM(M94-K94)</f>
        <v>0</v>
      </c>
      <c r="M94" s="66">
        <f>M95</f>
        <v>0</v>
      </c>
      <c r="N94" s="317">
        <f t="shared" ref="N94:N160" si="27">SUM(O94-M94)</f>
        <v>0</v>
      </c>
      <c r="O94" s="66">
        <f>O95</f>
        <v>0</v>
      </c>
      <c r="P94" s="317">
        <f t="shared" si="24"/>
        <v>0</v>
      </c>
      <c r="Q94" s="66">
        <f>Q95</f>
        <v>0</v>
      </c>
      <c r="R94" s="317">
        <f t="shared" si="25"/>
        <v>0</v>
      </c>
      <c r="S94" s="66">
        <f>S95</f>
        <v>0</v>
      </c>
      <c r="T94" s="317" t="e">
        <f>SUM(#REF!-S94)</f>
        <v>#REF!</v>
      </c>
      <c r="U94" s="66">
        <f>U95</f>
        <v>0</v>
      </c>
      <c r="V94" s="317">
        <f t="shared" si="20"/>
        <v>0</v>
      </c>
      <c r="W94" s="66">
        <f>W95</f>
        <v>0</v>
      </c>
      <c r="X94" s="317">
        <f t="shared" si="21"/>
        <v>0</v>
      </c>
      <c r="Y94" s="66">
        <f>Y95</f>
        <v>0</v>
      </c>
      <c r="Z94" s="317" t="e">
        <f>SUM(#REF!-Y94)</f>
        <v>#REF!</v>
      </c>
      <c r="AA94" s="66">
        <f>AA95</f>
        <v>0</v>
      </c>
      <c r="AB94" s="66">
        <f t="shared" si="17"/>
        <v>0</v>
      </c>
      <c r="AC94" s="66">
        <f>AC95</f>
        <v>0</v>
      </c>
      <c r="AD94" s="259">
        <f>AD95</f>
        <v>0</v>
      </c>
      <c r="AE94" s="260">
        <f>AE95</f>
        <v>0</v>
      </c>
      <c r="AF94" s="260">
        <f>AF95</f>
        <v>0</v>
      </c>
      <c r="AG94" s="364"/>
    </row>
    <row r="95" spans="1:33" ht="25.5" hidden="1" customHeight="1">
      <c r="A95" s="39" t="s">
        <v>341</v>
      </c>
      <c r="B95" s="321" t="s">
        <v>329</v>
      </c>
      <c r="C95" s="321" t="s">
        <v>330</v>
      </c>
      <c r="D95" s="321" t="s">
        <v>11</v>
      </c>
      <c r="E95" s="40" t="s">
        <v>15</v>
      </c>
      <c r="F95" s="321" t="s">
        <v>342</v>
      </c>
      <c r="G95" s="319"/>
      <c r="H95" s="319"/>
      <c r="I95" s="66"/>
      <c r="J95" s="66"/>
      <c r="K95" s="66"/>
      <c r="L95" s="317">
        <f t="shared" si="26"/>
        <v>0</v>
      </c>
      <c r="M95" s="66"/>
      <c r="N95" s="317">
        <f t="shared" si="27"/>
        <v>0</v>
      </c>
      <c r="O95" s="66"/>
      <c r="P95" s="317">
        <f t="shared" si="24"/>
        <v>0</v>
      </c>
      <c r="Q95" s="66"/>
      <c r="R95" s="317">
        <f t="shared" si="25"/>
        <v>0</v>
      </c>
      <c r="S95" s="66"/>
      <c r="T95" s="317" t="e">
        <f>SUM(#REF!-S95)</f>
        <v>#REF!</v>
      </c>
      <c r="U95" s="66"/>
      <c r="V95" s="317">
        <f t="shared" si="20"/>
        <v>0</v>
      </c>
      <c r="W95" s="66"/>
      <c r="X95" s="317">
        <f t="shared" si="21"/>
        <v>0</v>
      </c>
      <c r="Y95" s="66"/>
      <c r="Z95" s="317" t="e">
        <f>SUM(#REF!-Y95)</f>
        <v>#REF!</v>
      </c>
      <c r="AA95" s="66"/>
      <c r="AB95" s="66">
        <f t="shared" si="17"/>
        <v>0</v>
      </c>
      <c r="AC95" s="66"/>
      <c r="AD95" s="66"/>
      <c r="AE95" s="364"/>
      <c r="AF95" s="364"/>
      <c r="AG95" s="364"/>
    </row>
    <row r="96" spans="1:33" s="220" customFormat="1" ht="25.5" customHeight="1">
      <c r="A96" s="32" t="s">
        <v>97</v>
      </c>
      <c r="B96" s="321" t="s">
        <v>329</v>
      </c>
      <c r="C96" s="321" t="s">
        <v>330</v>
      </c>
      <c r="D96" s="321" t="s">
        <v>11</v>
      </c>
      <c r="E96" s="74">
        <v>2300042140</v>
      </c>
      <c r="F96" s="74"/>
      <c r="G96" s="37">
        <f t="shared" ref="G96:S97" si="28">G97</f>
        <v>0</v>
      </c>
      <c r="H96" s="37">
        <f t="shared" si="28"/>
        <v>0</v>
      </c>
      <c r="I96" s="37">
        <f t="shared" si="28"/>
        <v>0</v>
      </c>
      <c r="J96" s="36">
        <f>SUM(K96-I96)</f>
        <v>0</v>
      </c>
      <c r="K96" s="37">
        <f t="shared" si="28"/>
        <v>0</v>
      </c>
      <c r="L96" s="36">
        <f t="shared" si="26"/>
        <v>0</v>
      </c>
      <c r="M96" s="236">
        <f t="shared" si="28"/>
        <v>0</v>
      </c>
      <c r="N96" s="235">
        <f t="shared" si="27"/>
        <v>0</v>
      </c>
      <c r="O96" s="236">
        <f t="shared" si="28"/>
        <v>0</v>
      </c>
      <c r="P96" s="235">
        <f t="shared" si="24"/>
        <v>0</v>
      </c>
      <c r="Q96" s="236">
        <f t="shared" si="28"/>
        <v>0</v>
      </c>
      <c r="R96" s="235" t="e">
        <f>SUM(#REF!-Q96)</f>
        <v>#REF!</v>
      </c>
      <c r="S96" s="236">
        <f t="shared" si="28"/>
        <v>0</v>
      </c>
      <c r="T96" s="317"/>
      <c r="U96" s="66"/>
      <c r="V96" s="317"/>
      <c r="W96" s="66"/>
      <c r="X96" s="317"/>
      <c r="Y96" s="66"/>
      <c r="Z96" s="317"/>
      <c r="AA96" s="66"/>
      <c r="AB96" s="66">
        <f t="shared" si="17"/>
        <v>10</v>
      </c>
      <c r="AC96" s="66">
        <f t="shared" ref="AC96:AF97" si="29">SUM(AC97)</f>
        <v>10</v>
      </c>
      <c r="AD96" s="259">
        <f t="shared" si="29"/>
        <v>0</v>
      </c>
      <c r="AE96" s="260">
        <f t="shared" si="29"/>
        <v>10</v>
      </c>
      <c r="AF96" s="260">
        <f t="shared" si="29"/>
        <v>10</v>
      </c>
      <c r="AG96" s="364">
        <f t="shared" si="18"/>
        <v>100</v>
      </c>
    </row>
    <row r="97" spans="1:33" s="220" customFormat="1" ht="18.75" customHeight="1">
      <c r="A97" s="8" t="s">
        <v>339</v>
      </c>
      <c r="B97" s="321" t="s">
        <v>329</v>
      </c>
      <c r="C97" s="321" t="s">
        <v>330</v>
      </c>
      <c r="D97" s="321" t="s">
        <v>11</v>
      </c>
      <c r="E97" s="74">
        <v>2300042140</v>
      </c>
      <c r="F97" s="72" t="s">
        <v>342</v>
      </c>
      <c r="G97" s="37">
        <f t="shared" si="28"/>
        <v>0</v>
      </c>
      <c r="H97" s="37">
        <f t="shared" si="28"/>
        <v>0</v>
      </c>
      <c r="I97" s="37">
        <f t="shared" si="28"/>
        <v>0</v>
      </c>
      <c r="J97" s="36">
        <f>SUM(K97-I97)</f>
        <v>0</v>
      </c>
      <c r="K97" s="37">
        <f t="shared" si="28"/>
        <v>0</v>
      </c>
      <c r="L97" s="36">
        <f t="shared" si="26"/>
        <v>0</v>
      </c>
      <c r="M97" s="236">
        <f t="shared" si="28"/>
        <v>0</v>
      </c>
      <c r="N97" s="235">
        <f t="shared" si="27"/>
        <v>0</v>
      </c>
      <c r="O97" s="236">
        <f t="shared" si="28"/>
        <v>0</v>
      </c>
      <c r="P97" s="235">
        <f t="shared" si="24"/>
        <v>0</v>
      </c>
      <c r="Q97" s="236">
        <f t="shared" si="28"/>
        <v>0</v>
      </c>
      <c r="R97" s="235" t="e">
        <f>SUM(#REF!-Q97)</f>
        <v>#REF!</v>
      </c>
      <c r="S97" s="236">
        <f t="shared" si="28"/>
        <v>0</v>
      </c>
      <c r="T97" s="317"/>
      <c r="U97" s="66"/>
      <c r="V97" s="317"/>
      <c r="W97" s="66"/>
      <c r="X97" s="317"/>
      <c r="Y97" s="66"/>
      <c r="Z97" s="317"/>
      <c r="AA97" s="66"/>
      <c r="AB97" s="66">
        <f t="shared" si="17"/>
        <v>10</v>
      </c>
      <c r="AC97" s="66">
        <f t="shared" si="29"/>
        <v>10</v>
      </c>
      <c r="AD97" s="259">
        <f t="shared" si="29"/>
        <v>0</v>
      </c>
      <c r="AE97" s="260">
        <f t="shared" si="29"/>
        <v>10</v>
      </c>
      <c r="AF97" s="260">
        <f t="shared" si="29"/>
        <v>10</v>
      </c>
      <c r="AG97" s="364">
        <f t="shared" si="18"/>
        <v>100</v>
      </c>
    </row>
    <row r="98" spans="1:33" s="220" customFormat="1" ht="14.25" customHeight="1">
      <c r="A98" s="39" t="s">
        <v>341</v>
      </c>
      <c r="B98" s="321" t="s">
        <v>329</v>
      </c>
      <c r="C98" s="321" t="s">
        <v>330</v>
      </c>
      <c r="D98" s="321" t="s">
        <v>11</v>
      </c>
      <c r="E98" s="74">
        <v>2300042140</v>
      </c>
      <c r="F98" s="72" t="s">
        <v>862</v>
      </c>
      <c r="G98" s="37"/>
      <c r="H98" s="37"/>
      <c r="I98" s="37"/>
      <c r="J98" s="36">
        <f>SUM(K98-I98)</f>
        <v>0</v>
      </c>
      <c r="K98" s="37"/>
      <c r="L98" s="36">
        <f t="shared" si="26"/>
        <v>0</v>
      </c>
      <c r="M98" s="236"/>
      <c r="N98" s="235">
        <f t="shared" si="27"/>
        <v>0</v>
      </c>
      <c r="O98" s="236"/>
      <c r="P98" s="235">
        <f t="shared" si="24"/>
        <v>0</v>
      </c>
      <c r="Q98" s="236"/>
      <c r="R98" s="235" t="e">
        <f>SUM(#REF!-Q98)</f>
        <v>#REF!</v>
      </c>
      <c r="S98" s="236"/>
      <c r="T98" s="317"/>
      <c r="U98" s="66"/>
      <c r="V98" s="317"/>
      <c r="W98" s="66"/>
      <c r="X98" s="317"/>
      <c r="Y98" s="66"/>
      <c r="Z98" s="317"/>
      <c r="AA98" s="66"/>
      <c r="AB98" s="66">
        <f t="shared" si="17"/>
        <v>10</v>
      </c>
      <c r="AC98" s="66">
        <v>10</v>
      </c>
      <c r="AD98" s="66"/>
      <c r="AE98" s="364">
        <v>10</v>
      </c>
      <c r="AF98" s="364">
        <v>10</v>
      </c>
      <c r="AG98" s="364">
        <f t="shared" si="18"/>
        <v>100</v>
      </c>
    </row>
    <row r="99" spans="1:33" ht="12.75" customHeight="1">
      <c r="A99" s="318" t="s">
        <v>18</v>
      </c>
      <c r="B99" s="321">
        <v>901</v>
      </c>
      <c r="C99" s="321" t="s">
        <v>330</v>
      </c>
      <c r="D99" s="321" t="s">
        <v>19</v>
      </c>
      <c r="E99" s="74"/>
      <c r="F99" s="321"/>
      <c r="G99" s="319" t="e">
        <f>#REF!+#REF!+#REF!</f>
        <v>#REF!</v>
      </c>
      <c r="H99" s="319" t="e">
        <f>#REF!+#REF!+#REF!</f>
        <v>#REF!</v>
      </c>
      <c r="I99" s="66">
        <f>I100+I129+I108+I125+I179+I174+I183</f>
        <v>19709.400000000001</v>
      </c>
      <c r="J99" s="317">
        <f t="shared" ref="J99:J114" si="30">K99-I99</f>
        <v>-40</v>
      </c>
      <c r="K99" s="66">
        <f>K100+K129+K108+K125+K179+K174+K183</f>
        <v>19669.400000000001</v>
      </c>
      <c r="L99" s="317" t="e">
        <f t="shared" si="26"/>
        <v>#REF!</v>
      </c>
      <c r="M99" s="66" t="e">
        <f>M100+M129+M108+M125+M179+M174+M183</f>
        <v>#REF!</v>
      </c>
      <c r="N99" s="317" t="e">
        <f t="shared" si="27"/>
        <v>#REF!</v>
      </c>
      <c r="O99" s="66" t="e">
        <f>O100+O129+O108+O125+O179+O174+O183</f>
        <v>#REF!</v>
      </c>
      <c r="P99" s="317" t="e">
        <f t="shared" si="24"/>
        <v>#REF!</v>
      </c>
      <c r="Q99" s="66">
        <f>Q100+Q129+Q108+Q125+Q179+Q174+Q183</f>
        <v>20010</v>
      </c>
      <c r="R99" s="317">
        <f t="shared" si="25"/>
        <v>0</v>
      </c>
      <c r="S99" s="66">
        <f>S100+S129+S108+S125+S179+S174+S183</f>
        <v>20010</v>
      </c>
      <c r="T99" s="317" t="e">
        <f>SUM(#REF!-S99)</f>
        <v>#REF!</v>
      </c>
      <c r="U99" s="66" t="e">
        <f>U100+U129+U108+U125+U179+U174+U183</f>
        <v>#REF!</v>
      </c>
      <c r="V99" s="317" t="e">
        <f t="shared" si="20"/>
        <v>#REF!</v>
      </c>
      <c r="W99" s="66">
        <f>W100+W129+W108+W125+W179+W174+W183</f>
        <v>20292.100000000009</v>
      </c>
      <c r="X99" s="317" t="e">
        <f t="shared" si="21"/>
        <v>#REF!</v>
      </c>
      <c r="Y99" s="66" t="e">
        <f>Y100+Y129+Y108+Y125+Y179+Y174+Y183</f>
        <v>#REF!</v>
      </c>
      <c r="Z99" s="317" t="e">
        <f>SUM(#REF!-Y99)</f>
        <v>#REF!</v>
      </c>
      <c r="AA99" s="66">
        <f>AA100+AA129+AA108+AA125+AA179+AA174+AA183+AA167</f>
        <v>20960.700000000004</v>
      </c>
      <c r="AB99" s="66">
        <f t="shared" si="17"/>
        <v>5418.7000000000007</v>
      </c>
      <c r="AC99" s="66">
        <f>AC100+AC129+AC108+AC125+AC179+AC174+AC183+AC167</f>
        <v>26379.400000000005</v>
      </c>
      <c r="AD99" s="259">
        <f>AD100+AD129+AD108+AD125+AD179+AD174+AD183+AD167</f>
        <v>-31.5</v>
      </c>
      <c r="AE99" s="260">
        <f>AE100+AE129+AE108+AE125+AE179+AE174+AE183+AE167</f>
        <v>20169.800000000003</v>
      </c>
      <c r="AF99" s="260">
        <f>AF100+AF129+AF108+AF125+AF179+AF174+AF183+AF167</f>
        <v>18473.400000000001</v>
      </c>
      <c r="AG99" s="364">
        <f t="shared" si="18"/>
        <v>91.589405943539347</v>
      </c>
    </row>
    <row r="100" spans="1:33" ht="29.25" customHeight="1">
      <c r="A100" s="318" t="s">
        <v>20</v>
      </c>
      <c r="B100" s="321">
        <v>901</v>
      </c>
      <c r="C100" s="321" t="s">
        <v>330</v>
      </c>
      <c r="D100" s="321" t="s">
        <v>19</v>
      </c>
      <c r="E100" s="84" t="s">
        <v>21</v>
      </c>
      <c r="F100" s="321"/>
      <c r="G100" s="319"/>
      <c r="H100" s="319"/>
      <c r="I100" s="66">
        <f>I101</f>
        <v>5</v>
      </c>
      <c r="J100" s="317">
        <f t="shared" si="30"/>
        <v>0</v>
      </c>
      <c r="K100" s="66">
        <f>K101</f>
        <v>5</v>
      </c>
      <c r="L100" s="317">
        <f t="shared" si="26"/>
        <v>47.8</v>
      </c>
      <c r="M100" s="66">
        <f>M101+M105</f>
        <v>52.8</v>
      </c>
      <c r="N100" s="317">
        <f t="shared" si="27"/>
        <v>0</v>
      </c>
      <c r="O100" s="66">
        <f>O101+O105</f>
        <v>52.8</v>
      </c>
      <c r="P100" s="317">
        <f t="shared" si="24"/>
        <v>0</v>
      </c>
      <c r="Q100" s="66">
        <f>Q101+Q105</f>
        <v>52.8</v>
      </c>
      <c r="R100" s="317">
        <f t="shared" si="25"/>
        <v>0</v>
      </c>
      <c r="S100" s="66">
        <f>S101+S105</f>
        <v>52.8</v>
      </c>
      <c r="T100" s="317" t="e">
        <f>SUM(#REF!-S100)</f>
        <v>#REF!</v>
      </c>
      <c r="U100" s="66">
        <f>U101+U105</f>
        <v>52.8</v>
      </c>
      <c r="V100" s="317">
        <f t="shared" si="20"/>
        <v>29.900000000000006</v>
      </c>
      <c r="W100" s="66">
        <f>W101+W105</f>
        <v>82.7</v>
      </c>
      <c r="X100" s="317">
        <f t="shared" si="21"/>
        <v>52.2</v>
      </c>
      <c r="Y100" s="66">
        <f>Y101+Y105</f>
        <v>134.9</v>
      </c>
      <c r="Z100" s="317" t="e">
        <f>SUM(#REF!-Y100)</f>
        <v>#REF!</v>
      </c>
      <c r="AA100" s="66">
        <f>AA101+AA105</f>
        <v>213.6</v>
      </c>
      <c r="AB100" s="66">
        <f t="shared" si="17"/>
        <v>93.000000000000028</v>
      </c>
      <c r="AC100" s="66">
        <f>AC101+AC105</f>
        <v>306.60000000000002</v>
      </c>
      <c r="AD100" s="259">
        <f>AD101+AD105</f>
        <v>0</v>
      </c>
      <c r="AE100" s="260">
        <f>AE101+AE105</f>
        <v>336.3</v>
      </c>
      <c r="AF100" s="260">
        <f>AF101+AF105</f>
        <v>336.3</v>
      </c>
      <c r="AG100" s="364">
        <f t="shared" si="18"/>
        <v>100</v>
      </c>
    </row>
    <row r="101" spans="1:33" ht="30" hidden="1" customHeight="1">
      <c r="A101" s="318" t="s">
        <v>636</v>
      </c>
      <c r="B101" s="321">
        <v>901</v>
      </c>
      <c r="C101" s="321" t="s">
        <v>330</v>
      </c>
      <c r="D101" s="321" t="s">
        <v>19</v>
      </c>
      <c r="E101" s="84" t="s">
        <v>23</v>
      </c>
      <c r="F101" s="321"/>
      <c r="G101" s="319"/>
      <c r="H101" s="319"/>
      <c r="I101" s="66">
        <f>I102</f>
        <v>5</v>
      </c>
      <c r="J101" s="317">
        <f t="shared" si="30"/>
        <v>0</v>
      </c>
      <c r="K101" s="66">
        <f>K102</f>
        <v>5</v>
      </c>
      <c r="L101" s="317">
        <f t="shared" si="26"/>
        <v>0</v>
      </c>
      <c r="M101" s="66">
        <f>M102</f>
        <v>5</v>
      </c>
      <c r="N101" s="317">
        <f t="shared" si="27"/>
        <v>0</v>
      </c>
      <c r="O101" s="66">
        <f>O102</f>
        <v>5</v>
      </c>
      <c r="P101" s="317">
        <f t="shared" si="24"/>
        <v>0</v>
      </c>
      <c r="Q101" s="66">
        <f>Q102</f>
        <v>5</v>
      </c>
      <c r="R101" s="317">
        <f t="shared" si="25"/>
        <v>0</v>
      </c>
      <c r="S101" s="66">
        <f>S102</f>
        <v>5</v>
      </c>
      <c r="T101" s="317" t="e">
        <f>SUM(#REF!-S101)</f>
        <v>#REF!</v>
      </c>
      <c r="U101" s="66">
        <f>U102</f>
        <v>5</v>
      </c>
      <c r="V101" s="317">
        <f t="shared" si="20"/>
        <v>0</v>
      </c>
      <c r="W101" s="66">
        <f>W102</f>
        <v>5</v>
      </c>
      <c r="X101" s="317">
        <f t="shared" si="21"/>
        <v>0</v>
      </c>
      <c r="Y101" s="66">
        <f>Y102</f>
        <v>5</v>
      </c>
      <c r="Z101" s="317" t="e">
        <f>SUM(#REF!-Y101)</f>
        <v>#REF!</v>
      </c>
      <c r="AA101" s="66">
        <f>AA102</f>
        <v>5</v>
      </c>
      <c r="AB101" s="66">
        <f t="shared" si="17"/>
        <v>0</v>
      </c>
      <c r="AC101" s="66">
        <f t="shared" ref="AC101:AF103" si="31">AC102</f>
        <v>5</v>
      </c>
      <c r="AD101" s="259">
        <f t="shared" si="31"/>
        <v>0</v>
      </c>
      <c r="AE101" s="260">
        <f t="shared" si="31"/>
        <v>0</v>
      </c>
      <c r="AF101" s="260">
        <f t="shared" si="31"/>
        <v>0</v>
      </c>
      <c r="AG101" s="364"/>
    </row>
    <row r="102" spans="1:33" ht="25.5" hidden="1" customHeight="1">
      <c r="A102" s="318" t="s">
        <v>635</v>
      </c>
      <c r="B102" s="321">
        <v>901</v>
      </c>
      <c r="C102" s="321" t="s">
        <v>330</v>
      </c>
      <c r="D102" s="321" t="s">
        <v>19</v>
      </c>
      <c r="E102" s="84" t="s">
        <v>24</v>
      </c>
      <c r="F102" s="321"/>
      <c r="G102" s="319"/>
      <c r="H102" s="319"/>
      <c r="I102" s="66">
        <f>I103</f>
        <v>5</v>
      </c>
      <c r="J102" s="317">
        <f t="shared" si="30"/>
        <v>0</v>
      </c>
      <c r="K102" s="66">
        <f>K103</f>
        <v>5</v>
      </c>
      <c r="L102" s="317">
        <f t="shared" si="26"/>
        <v>0</v>
      </c>
      <c r="M102" s="66">
        <f>M103</f>
        <v>5</v>
      </c>
      <c r="N102" s="317">
        <f t="shared" si="27"/>
        <v>0</v>
      </c>
      <c r="O102" s="66">
        <f>O103</f>
        <v>5</v>
      </c>
      <c r="P102" s="317">
        <f t="shared" si="24"/>
        <v>0</v>
      </c>
      <c r="Q102" s="66">
        <f>Q103</f>
        <v>5</v>
      </c>
      <c r="R102" s="317">
        <f t="shared" si="25"/>
        <v>0</v>
      </c>
      <c r="S102" s="66">
        <f>S103</f>
        <v>5</v>
      </c>
      <c r="T102" s="317" t="e">
        <f>SUM(#REF!-S102)</f>
        <v>#REF!</v>
      </c>
      <c r="U102" s="66">
        <f>U103</f>
        <v>5</v>
      </c>
      <c r="V102" s="317">
        <f t="shared" si="20"/>
        <v>0</v>
      </c>
      <c r="W102" s="66">
        <f>W103</f>
        <v>5</v>
      </c>
      <c r="X102" s="317">
        <f t="shared" si="21"/>
        <v>0</v>
      </c>
      <c r="Y102" s="66">
        <f>Y103</f>
        <v>5</v>
      </c>
      <c r="Z102" s="317" t="e">
        <f>SUM(#REF!-Y102)</f>
        <v>#REF!</v>
      </c>
      <c r="AA102" s="66">
        <f>AA103</f>
        <v>5</v>
      </c>
      <c r="AB102" s="66">
        <f t="shared" si="17"/>
        <v>0</v>
      </c>
      <c r="AC102" s="66">
        <f t="shared" si="31"/>
        <v>5</v>
      </c>
      <c r="AD102" s="259">
        <f t="shared" si="31"/>
        <v>0</v>
      </c>
      <c r="AE102" s="260">
        <f t="shared" si="31"/>
        <v>0</v>
      </c>
      <c r="AF102" s="260">
        <f t="shared" si="31"/>
        <v>0</v>
      </c>
      <c r="AG102" s="364"/>
    </row>
    <row r="103" spans="1:33" ht="25.5" hidden="1" customHeight="1">
      <c r="A103" s="8" t="s">
        <v>339</v>
      </c>
      <c r="B103" s="321">
        <v>901</v>
      </c>
      <c r="C103" s="321" t="s">
        <v>330</v>
      </c>
      <c r="D103" s="321" t="s">
        <v>19</v>
      </c>
      <c r="E103" s="84" t="s">
        <v>24</v>
      </c>
      <c r="F103" s="321" t="s">
        <v>340</v>
      </c>
      <c r="G103" s="319"/>
      <c r="H103" s="319"/>
      <c r="I103" s="66">
        <f>I104</f>
        <v>5</v>
      </c>
      <c r="J103" s="317">
        <f t="shared" si="30"/>
        <v>0</v>
      </c>
      <c r="K103" s="66">
        <f>K104</f>
        <v>5</v>
      </c>
      <c r="L103" s="317">
        <f t="shared" si="26"/>
        <v>0</v>
      </c>
      <c r="M103" s="66">
        <f>M104</f>
        <v>5</v>
      </c>
      <c r="N103" s="317">
        <f t="shared" si="27"/>
        <v>0</v>
      </c>
      <c r="O103" s="66">
        <f>O104</f>
        <v>5</v>
      </c>
      <c r="P103" s="317">
        <f t="shared" si="24"/>
        <v>0</v>
      </c>
      <c r="Q103" s="66">
        <f>Q104</f>
        <v>5</v>
      </c>
      <c r="R103" s="317">
        <f t="shared" si="25"/>
        <v>0</v>
      </c>
      <c r="S103" s="66">
        <f>S104</f>
        <v>5</v>
      </c>
      <c r="T103" s="317" t="e">
        <f>SUM(#REF!-S103)</f>
        <v>#REF!</v>
      </c>
      <c r="U103" s="66">
        <f>U104</f>
        <v>5</v>
      </c>
      <c r="V103" s="317">
        <f t="shared" si="20"/>
        <v>0</v>
      </c>
      <c r="W103" s="66">
        <f>W104</f>
        <v>5</v>
      </c>
      <c r="X103" s="317">
        <f t="shared" si="21"/>
        <v>0</v>
      </c>
      <c r="Y103" s="66">
        <f>Y104</f>
        <v>5</v>
      </c>
      <c r="Z103" s="317" t="e">
        <f>SUM(#REF!-Y103)</f>
        <v>#REF!</v>
      </c>
      <c r="AA103" s="66">
        <f>AA104</f>
        <v>5</v>
      </c>
      <c r="AB103" s="66">
        <f t="shared" si="17"/>
        <v>0</v>
      </c>
      <c r="AC103" s="66">
        <f t="shared" si="31"/>
        <v>5</v>
      </c>
      <c r="AD103" s="259">
        <f t="shared" si="31"/>
        <v>0</v>
      </c>
      <c r="AE103" s="260">
        <f t="shared" si="31"/>
        <v>0</v>
      </c>
      <c r="AF103" s="260">
        <f t="shared" si="31"/>
        <v>0</v>
      </c>
      <c r="AG103" s="364"/>
    </row>
    <row r="104" spans="1:33" ht="25.5" hidden="1" customHeight="1">
      <c r="A104" s="39" t="s">
        <v>341</v>
      </c>
      <c r="B104" s="321">
        <v>901</v>
      </c>
      <c r="C104" s="321" t="s">
        <v>330</v>
      </c>
      <c r="D104" s="321" t="s">
        <v>19</v>
      </c>
      <c r="E104" s="84" t="s">
        <v>24</v>
      </c>
      <c r="F104" s="321" t="s">
        <v>342</v>
      </c>
      <c r="G104" s="319"/>
      <c r="H104" s="319"/>
      <c r="I104" s="66">
        <v>5</v>
      </c>
      <c r="J104" s="317">
        <f t="shared" si="30"/>
        <v>0</v>
      </c>
      <c r="K104" s="66">
        <v>5</v>
      </c>
      <c r="L104" s="317">
        <f t="shared" si="26"/>
        <v>0</v>
      </c>
      <c r="M104" s="66">
        <v>5</v>
      </c>
      <c r="N104" s="317">
        <f t="shared" si="27"/>
        <v>0</v>
      </c>
      <c r="O104" s="66">
        <v>5</v>
      </c>
      <c r="P104" s="317">
        <f t="shared" si="24"/>
        <v>0</v>
      </c>
      <c r="Q104" s="66">
        <v>5</v>
      </c>
      <c r="R104" s="317">
        <f t="shared" si="25"/>
        <v>0</v>
      </c>
      <c r="S104" s="66">
        <v>5</v>
      </c>
      <c r="T104" s="317" t="e">
        <f>SUM(#REF!-S104)</f>
        <v>#REF!</v>
      </c>
      <c r="U104" s="66">
        <v>5</v>
      </c>
      <c r="V104" s="317">
        <f t="shared" si="20"/>
        <v>0</v>
      </c>
      <c r="W104" s="66">
        <v>5</v>
      </c>
      <c r="X104" s="317">
        <f t="shared" si="21"/>
        <v>0</v>
      </c>
      <c r="Y104" s="66">
        <v>5</v>
      </c>
      <c r="Z104" s="317" t="e">
        <f>SUM(#REF!-Y104)</f>
        <v>#REF!</v>
      </c>
      <c r="AA104" s="66">
        <v>5</v>
      </c>
      <c r="AB104" s="66">
        <f t="shared" si="17"/>
        <v>0</v>
      </c>
      <c r="AC104" s="66">
        <v>5</v>
      </c>
      <c r="AD104" s="66"/>
      <c r="AE104" s="364">
        <v>0</v>
      </c>
      <c r="AF104" s="364">
        <v>0</v>
      </c>
      <c r="AG104" s="364"/>
    </row>
    <row r="105" spans="1:33" s="220" customFormat="1" ht="30" customHeight="1">
      <c r="A105" s="49" t="s">
        <v>142</v>
      </c>
      <c r="B105" s="321">
        <v>901</v>
      </c>
      <c r="C105" s="321" t="s">
        <v>330</v>
      </c>
      <c r="D105" s="321" t="s">
        <v>19</v>
      </c>
      <c r="E105" s="84" t="s">
        <v>144</v>
      </c>
      <c r="F105" s="321"/>
      <c r="G105" s="319"/>
      <c r="H105" s="319"/>
      <c r="I105" s="66"/>
      <c r="J105" s="317"/>
      <c r="K105" s="66"/>
      <c r="L105" s="317">
        <f t="shared" si="26"/>
        <v>47.8</v>
      </c>
      <c r="M105" s="66">
        <f>SUM(M106)</f>
        <v>47.8</v>
      </c>
      <c r="N105" s="317">
        <f t="shared" si="27"/>
        <v>0</v>
      </c>
      <c r="O105" s="66">
        <f>SUM(O106)</f>
        <v>47.8</v>
      </c>
      <c r="P105" s="317">
        <f t="shared" si="24"/>
        <v>0</v>
      </c>
      <c r="Q105" s="66">
        <f>SUM(Q106)</f>
        <v>47.8</v>
      </c>
      <c r="R105" s="317">
        <f t="shared" si="25"/>
        <v>0</v>
      </c>
      <c r="S105" s="66">
        <f>SUM(S106)</f>
        <v>47.8</v>
      </c>
      <c r="T105" s="317" t="e">
        <f>SUM(#REF!-S105)</f>
        <v>#REF!</v>
      </c>
      <c r="U105" s="66">
        <f>SUM(U106)</f>
        <v>47.8</v>
      </c>
      <c r="V105" s="317">
        <f t="shared" si="20"/>
        <v>29.900000000000006</v>
      </c>
      <c r="W105" s="66">
        <f>SUM(W106)</f>
        <v>77.7</v>
      </c>
      <c r="X105" s="317">
        <f t="shared" si="21"/>
        <v>52.2</v>
      </c>
      <c r="Y105" s="66">
        <f>SUM(Y106)</f>
        <v>129.9</v>
      </c>
      <c r="Z105" s="317" t="e">
        <f>SUM(#REF!-Y105)</f>
        <v>#REF!</v>
      </c>
      <c r="AA105" s="66">
        <f t="shared" ref="AA105:AF106" si="32">SUM(AA106)</f>
        <v>208.6</v>
      </c>
      <c r="AB105" s="66">
        <f t="shared" si="17"/>
        <v>93.000000000000028</v>
      </c>
      <c r="AC105" s="66">
        <f t="shared" si="32"/>
        <v>301.60000000000002</v>
      </c>
      <c r="AD105" s="259">
        <f t="shared" si="32"/>
        <v>0</v>
      </c>
      <c r="AE105" s="260">
        <f t="shared" si="32"/>
        <v>336.3</v>
      </c>
      <c r="AF105" s="260">
        <f t="shared" si="32"/>
        <v>336.3</v>
      </c>
      <c r="AG105" s="364">
        <f t="shared" si="18"/>
        <v>100</v>
      </c>
    </row>
    <row r="106" spans="1:33" s="220" customFormat="1" ht="25.5" customHeight="1">
      <c r="A106" s="8" t="s">
        <v>339</v>
      </c>
      <c r="B106" s="321">
        <v>901</v>
      </c>
      <c r="C106" s="321" t="s">
        <v>330</v>
      </c>
      <c r="D106" s="321" t="s">
        <v>19</v>
      </c>
      <c r="E106" s="84" t="s">
        <v>144</v>
      </c>
      <c r="F106" s="321" t="s">
        <v>340</v>
      </c>
      <c r="G106" s="319"/>
      <c r="H106" s="319"/>
      <c r="I106" s="66"/>
      <c r="J106" s="317"/>
      <c r="K106" s="66"/>
      <c r="L106" s="317">
        <f t="shared" si="26"/>
        <v>47.8</v>
      </c>
      <c r="M106" s="66">
        <f>SUM(M107)</f>
        <v>47.8</v>
      </c>
      <c r="N106" s="317">
        <f t="shared" si="27"/>
        <v>0</v>
      </c>
      <c r="O106" s="66">
        <f>SUM(O107)</f>
        <v>47.8</v>
      </c>
      <c r="P106" s="317">
        <f t="shared" si="24"/>
        <v>0</v>
      </c>
      <c r="Q106" s="66">
        <f>SUM(Q107)</f>
        <v>47.8</v>
      </c>
      <c r="R106" s="317">
        <f t="shared" si="25"/>
        <v>0</v>
      </c>
      <c r="S106" s="66">
        <f>SUM(S107)</f>
        <v>47.8</v>
      </c>
      <c r="T106" s="317" t="e">
        <f>SUM(#REF!-S106)</f>
        <v>#REF!</v>
      </c>
      <c r="U106" s="66">
        <f>SUM(U107)</f>
        <v>47.8</v>
      </c>
      <c r="V106" s="317">
        <f t="shared" si="20"/>
        <v>29.900000000000006</v>
      </c>
      <c r="W106" s="66">
        <f>SUM(W107)</f>
        <v>77.7</v>
      </c>
      <c r="X106" s="317">
        <f t="shared" si="21"/>
        <v>52.2</v>
      </c>
      <c r="Y106" s="66">
        <f>SUM(Y107)</f>
        <v>129.9</v>
      </c>
      <c r="Z106" s="317" t="e">
        <f>SUM(#REF!-Y106)</f>
        <v>#REF!</v>
      </c>
      <c r="AA106" s="66">
        <f t="shared" si="32"/>
        <v>208.6</v>
      </c>
      <c r="AB106" s="66">
        <f t="shared" si="17"/>
        <v>93.000000000000028</v>
      </c>
      <c r="AC106" s="66">
        <f t="shared" si="32"/>
        <v>301.60000000000002</v>
      </c>
      <c r="AD106" s="259">
        <f t="shared" si="32"/>
        <v>0</v>
      </c>
      <c r="AE106" s="260">
        <f t="shared" si="32"/>
        <v>336.3</v>
      </c>
      <c r="AF106" s="260">
        <f t="shared" si="32"/>
        <v>336.3</v>
      </c>
      <c r="AG106" s="364">
        <f t="shared" si="18"/>
        <v>100</v>
      </c>
    </row>
    <row r="107" spans="1:33" s="220" customFormat="1" ht="25.5" customHeight="1">
      <c r="A107" s="39" t="s">
        <v>341</v>
      </c>
      <c r="B107" s="321">
        <v>901</v>
      </c>
      <c r="C107" s="321" t="s">
        <v>330</v>
      </c>
      <c r="D107" s="321" t="s">
        <v>19</v>
      </c>
      <c r="E107" s="84" t="s">
        <v>144</v>
      </c>
      <c r="F107" s="321" t="s">
        <v>342</v>
      </c>
      <c r="G107" s="319"/>
      <c r="H107" s="319"/>
      <c r="I107" s="66"/>
      <c r="J107" s="317"/>
      <c r="K107" s="66"/>
      <c r="L107" s="317">
        <f t="shared" si="26"/>
        <v>47.8</v>
      </c>
      <c r="M107" s="66">
        <v>47.8</v>
      </c>
      <c r="N107" s="317">
        <f t="shared" si="27"/>
        <v>0</v>
      </c>
      <c r="O107" s="66">
        <v>47.8</v>
      </c>
      <c r="P107" s="317">
        <f t="shared" si="24"/>
        <v>0</v>
      </c>
      <c r="Q107" s="66">
        <v>47.8</v>
      </c>
      <c r="R107" s="317">
        <f t="shared" si="25"/>
        <v>0</v>
      </c>
      <c r="S107" s="66">
        <v>47.8</v>
      </c>
      <c r="T107" s="317" t="e">
        <f>SUM(#REF!-S107)</f>
        <v>#REF!</v>
      </c>
      <c r="U107" s="66">
        <v>47.8</v>
      </c>
      <c r="V107" s="317">
        <f t="shared" si="20"/>
        <v>29.900000000000006</v>
      </c>
      <c r="W107" s="66">
        <v>77.7</v>
      </c>
      <c r="X107" s="317">
        <f t="shared" si="21"/>
        <v>52.2</v>
      </c>
      <c r="Y107" s="66">
        <v>129.9</v>
      </c>
      <c r="Z107" s="317" t="e">
        <f>SUM(#REF!-Y107)</f>
        <v>#REF!</v>
      </c>
      <c r="AA107" s="66">
        <v>208.6</v>
      </c>
      <c r="AB107" s="66">
        <f t="shared" si="17"/>
        <v>93.000000000000028</v>
      </c>
      <c r="AC107" s="66">
        <v>301.60000000000002</v>
      </c>
      <c r="AD107" s="66"/>
      <c r="AE107" s="364">
        <v>336.3</v>
      </c>
      <c r="AF107" s="364">
        <v>336.3</v>
      </c>
      <c r="AG107" s="364">
        <f t="shared" si="18"/>
        <v>100</v>
      </c>
    </row>
    <row r="108" spans="1:33" ht="30" customHeight="1">
      <c r="A108" s="8" t="s">
        <v>620</v>
      </c>
      <c r="B108" s="321">
        <v>901</v>
      </c>
      <c r="C108" s="321" t="s">
        <v>330</v>
      </c>
      <c r="D108" s="321" t="s">
        <v>19</v>
      </c>
      <c r="E108" s="321" t="s">
        <v>347</v>
      </c>
      <c r="F108" s="321"/>
      <c r="G108" s="319"/>
      <c r="H108" s="319"/>
      <c r="I108" s="66">
        <f>I109+I113+I119</f>
        <v>480.5</v>
      </c>
      <c r="J108" s="317">
        <f t="shared" si="30"/>
        <v>0</v>
      </c>
      <c r="K108" s="66">
        <f>K109+K113+K119</f>
        <v>480.5</v>
      </c>
      <c r="L108" s="317">
        <f t="shared" si="26"/>
        <v>0</v>
      </c>
      <c r="M108" s="66">
        <f>M109+M113+M119</f>
        <v>480.5</v>
      </c>
      <c r="N108" s="317">
        <f t="shared" si="27"/>
        <v>0</v>
      </c>
      <c r="O108" s="66">
        <f>O109+O113+O119</f>
        <v>480.5</v>
      </c>
      <c r="P108" s="317">
        <f t="shared" si="24"/>
        <v>0</v>
      </c>
      <c r="Q108" s="66">
        <f>Q109+Q113+Q119</f>
        <v>480.5</v>
      </c>
      <c r="R108" s="317">
        <f t="shared" si="25"/>
        <v>0</v>
      </c>
      <c r="S108" s="66">
        <f>S109+S113+S119</f>
        <v>480.5</v>
      </c>
      <c r="T108" s="317" t="e">
        <f>SUM(#REF!-S108)</f>
        <v>#REF!</v>
      </c>
      <c r="U108" s="66">
        <f>U109+U113+U119</f>
        <v>480.5</v>
      </c>
      <c r="V108" s="317">
        <f t="shared" si="20"/>
        <v>0</v>
      </c>
      <c r="W108" s="66">
        <f>W109+W113+W119</f>
        <v>480.5</v>
      </c>
      <c r="X108" s="317">
        <f t="shared" si="21"/>
        <v>0</v>
      </c>
      <c r="Y108" s="66">
        <f>Y109+Y113+Y119</f>
        <v>480.5</v>
      </c>
      <c r="Z108" s="317" t="e">
        <f>SUM(#REF!-Y108)</f>
        <v>#REF!</v>
      </c>
      <c r="AA108" s="66">
        <f>AA109+AA113+AA119</f>
        <v>480.5</v>
      </c>
      <c r="AB108" s="66">
        <f t="shared" si="17"/>
        <v>0</v>
      </c>
      <c r="AC108" s="66">
        <f>AC109+AC113+AC119</f>
        <v>480.5</v>
      </c>
      <c r="AD108" s="259">
        <f>AD109+AD113+AD119</f>
        <v>0</v>
      </c>
      <c r="AE108" s="260">
        <f>AE109+AE113+AE119</f>
        <v>25.700000000000003</v>
      </c>
      <c r="AF108" s="260">
        <f>AF109+AF113+AF119</f>
        <v>25.700000000000003</v>
      </c>
      <c r="AG108" s="364">
        <f t="shared" si="18"/>
        <v>100</v>
      </c>
    </row>
    <row r="109" spans="1:33" ht="38.25" customHeight="1">
      <c r="A109" s="8" t="s">
        <v>25</v>
      </c>
      <c r="B109" s="321">
        <v>901</v>
      </c>
      <c r="C109" s="321" t="s">
        <v>330</v>
      </c>
      <c r="D109" s="321" t="s">
        <v>19</v>
      </c>
      <c r="E109" s="321" t="s">
        <v>26</v>
      </c>
      <c r="F109" s="321"/>
      <c r="G109" s="319"/>
      <c r="H109" s="319"/>
      <c r="I109" s="66">
        <f t="shared" ref="I109:AF111" si="33">I110</f>
        <v>68</v>
      </c>
      <c r="J109" s="317">
        <f t="shared" si="30"/>
        <v>0</v>
      </c>
      <c r="K109" s="66">
        <f t="shared" si="33"/>
        <v>68</v>
      </c>
      <c r="L109" s="317">
        <f t="shared" si="26"/>
        <v>0</v>
      </c>
      <c r="M109" s="66">
        <f t="shared" si="33"/>
        <v>68</v>
      </c>
      <c r="N109" s="317">
        <f t="shared" si="27"/>
        <v>0</v>
      </c>
      <c r="O109" s="66">
        <f t="shared" si="33"/>
        <v>68</v>
      </c>
      <c r="P109" s="317">
        <f t="shared" si="24"/>
        <v>0</v>
      </c>
      <c r="Q109" s="66">
        <f t="shared" si="33"/>
        <v>68</v>
      </c>
      <c r="R109" s="317">
        <f t="shared" si="25"/>
        <v>0</v>
      </c>
      <c r="S109" s="66">
        <f t="shared" si="33"/>
        <v>68</v>
      </c>
      <c r="T109" s="317" t="e">
        <f>SUM(#REF!-S109)</f>
        <v>#REF!</v>
      </c>
      <c r="U109" s="66">
        <f t="shared" si="33"/>
        <v>68</v>
      </c>
      <c r="V109" s="317">
        <f t="shared" si="20"/>
        <v>0</v>
      </c>
      <c r="W109" s="66">
        <f t="shared" si="33"/>
        <v>68</v>
      </c>
      <c r="X109" s="317">
        <f t="shared" si="21"/>
        <v>0</v>
      </c>
      <c r="Y109" s="66">
        <f t="shared" si="33"/>
        <v>68</v>
      </c>
      <c r="Z109" s="317" t="e">
        <f>SUM(#REF!-Y109)</f>
        <v>#REF!</v>
      </c>
      <c r="AA109" s="66">
        <f t="shared" si="33"/>
        <v>68</v>
      </c>
      <c r="AB109" s="66">
        <f t="shared" si="17"/>
        <v>0</v>
      </c>
      <c r="AC109" s="66">
        <f t="shared" si="33"/>
        <v>68</v>
      </c>
      <c r="AD109" s="259">
        <f t="shared" si="33"/>
        <v>0</v>
      </c>
      <c r="AE109" s="260">
        <f t="shared" si="33"/>
        <v>11.4</v>
      </c>
      <c r="AF109" s="260">
        <f t="shared" si="33"/>
        <v>11.4</v>
      </c>
      <c r="AG109" s="364">
        <f t="shared" si="18"/>
        <v>100</v>
      </c>
    </row>
    <row r="110" spans="1:33" ht="30.75" customHeight="1">
      <c r="A110" s="31" t="s">
        <v>637</v>
      </c>
      <c r="B110" s="321">
        <v>901</v>
      </c>
      <c r="C110" s="321" t="s">
        <v>330</v>
      </c>
      <c r="D110" s="321" t="s">
        <v>19</v>
      </c>
      <c r="E110" s="40" t="s">
        <v>27</v>
      </c>
      <c r="F110" s="321"/>
      <c r="G110" s="319"/>
      <c r="H110" s="319"/>
      <c r="I110" s="66">
        <f t="shared" si="33"/>
        <v>68</v>
      </c>
      <c r="J110" s="317">
        <f t="shared" si="30"/>
        <v>0</v>
      </c>
      <c r="K110" s="66">
        <f t="shared" si="33"/>
        <v>68</v>
      </c>
      <c r="L110" s="317">
        <f t="shared" si="26"/>
        <v>0</v>
      </c>
      <c r="M110" s="66">
        <f t="shared" si="33"/>
        <v>68</v>
      </c>
      <c r="N110" s="317">
        <f t="shared" si="27"/>
        <v>0</v>
      </c>
      <c r="O110" s="66">
        <f t="shared" si="33"/>
        <v>68</v>
      </c>
      <c r="P110" s="317">
        <f t="shared" si="24"/>
        <v>0</v>
      </c>
      <c r="Q110" s="66">
        <f t="shared" si="33"/>
        <v>68</v>
      </c>
      <c r="R110" s="317">
        <f t="shared" si="25"/>
        <v>0</v>
      </c>
      <c r="S110" s="66">
        <f t="shared" si="33"/>
        <v>68</v>
      </c>
      <c r="T110" s="317" t="e">
        <f>SUM(#REF!-S110)</f>
        <v>#REF!</v>
      </c>
      <c r="U110" s="66">
        <f t="shared" si="33"/>
        <v>68</v>
      </c>
      <c r="V110" s="317">
        <f t="shared" si="20"/>
        <v>0</v>
      </c>
      <c r="W110" s="66">
        <f t="shared" si="33"/>
        <v>68</v>
      </c>
      <c r="X110" s="317">
        <f t="shared" si="21"/>
        <v>0</v>
      </c>
      <c r="Y110" s="66">
        <f t="shared" si="33"/>
        <v>68</v>
      </c>
      <c r="Z110" s="317" t="e">
        <f>SUM(#REF!-Y110)</f>
        <v>#REF!</v>
      </c>
      <c r="AA110" s="66">
        <f t="shared" si="33"/>
        <v>68</v>
      </c>
      <c r="AB110" s="66">
        <f t="shared" si="17"/>
        <v>0</v>
      </c>
      <c r="AC110" s="66">
        <f t="shared" si="33"/>
        <v>68</v>
      </c>
      <c r="AD110" s="259">
        <f t="shared" si="33"/>
        <v>0</v>
      </c>
      <c r="AE110" s="260">
        <f t="shared" si="33"/>
        <v>11.4</v>
      </c>
      <c r="AF110" s="260">
        <f t="shared" si="33"/>
        <v>11.4</v>
      </c>
      <c r="AG110" s="364">
        <f t="shared" si="18"/>
        <v>100</v>
      </c>
    </row>
    <row r="111" spans="1:33" ht="25.5" customHeight="1">
      <c r="A111" s="8" t="s">
        <v>339</v>
      </c>
      <c r="B111" s="321">
        <v>901</v>
      </c>
      <c r="C111" s="321" t="s">
        <v>330</v>
      </c>
      <c r="D111" s="321" t="s">
        <v>19</v>
      </c>
      <c r="E111" s="40" t="s">
        <v>27</v>
      </c>
      <c r="F111" s="321" t="s">
        <v>340</v>
      </c>
      <c r="G111" s="319"/>
      <c r="H111" s="319"/>
      <c r="I111" s="66">
        <f t="shared" si="33"/>
        <v>68</v>
      </c>
      <c r="J111" s="317">
        <f t="shared" si="30"/>
        <v>0</v>
      </c>
      <c r="K111" s="66">
        <f t="shared" si="33"/>
        <v>68</v>
      </c>
      <c r="L111" s="317">
        <f t="shared" si="26"/>
        <v>0</v>
      </c>
      <c r="M111" s="66">
        <f t="shared" si="33"/>
        <v>68</v>
      </c>
      <c r="N111" s="317">
        <f t="shared" si="27"/>
        <v>0</v>
      </c>
      <c r="O111" s="66">
        <f t="shared" si="33"/>
        <v>68</v>
      </c>
      <c r="P111" s="317">
        <f t="shared" si="24"/>
        <v>0</v>
      </c>
      <c r="Q111" s="66">
        <f t="shared" si="33"/>
        <v>68</v>
      </c>
      <c r="R111" s="317">
        <f t="shared" si="25"/>
        <v>0</v>
      </c>
      <c r="S111" s="66">
        <f t="shared" si="33"/>
        <v>68</v>
      </c>
      <c r="T111" s="317" t="e">
        <f>SUM(#REF!-S111)</f>
        <v>#REF!</v>
      </c>
      <c r="U111" s="66">
        <f t="shared" si="33"/>
        <v>68</v>
      </c>
      <c r="V111" s="317">
        <f t="shared" si="20"/>
        <v>0</v>
      </c>
      <c r="W111" s="66">
        <f t="shared" si="33"/>
        <v>68</v>
      </c>
      <c r="X111" s="317">
        <f t="shared" si="21"/>
        <v>0</v>
      </c>
      <c r="Y111" s="66">
        <f t="shared" si="33"/>
        <v>68</v>
      </c>
      <c r="Z111" s="317" t="e">
        <f>SUM(#REF!-Y111)</f>
        <v>#REF!</v>
      </c>
      <c r="AA111" s="66">
        <f t="shared" si="33"/>
        <v>68</v>
      </c>
      <c r="AB111" s="66">
        <f t="shared" si="17"/>
        <v>0</v>
      </c>
      <c r="AC111" s="66">
        <f t="shared" si="33"/>
        <v>68</v>
      </c>
      <c r="AD111" s="259">
        <f t="shared" si="33"/>
        <v>0</v>
      </c>
      <c r="AE111" s="260">
        <f t="shared" si="33"/>
        <v>11.4</v>
      </c>
      <c r="AF111" s="260">
        <f t="shared" si="33"/>
        <v>11.4</v>
      </c>
      <c r="AG111" s="364">
        <f t="shared" si="18"/>
        <v>100</v>
      </c>
    </row>
    <row r="112" spans="1:33" ht="25.5" customHeight="1">
      <c r="A112" s="39" t="s">
        <v>341</v>
      </c>
      <c r="B112" s="321">
        <v>901</v>
      </c>
      <c r="C112" s="321" t="s">
        <v>330</v>
      </c>
      <c r="D112" s="321" t="s">
        <v>19</v>
      </c>
      <c r="E112" s="40" t="s">
        <v>27</v>
      </c>
      <c r="F112" s="321" t="s">
        <v>342</v>
      </c>
      <c r="G112" s="319"/>
      <c r="H112" s="319"/>
      <c r="I112" s="66">
        <v>68</v>
      </c>
      <c r="J112" s="317">
        <f t="shared" si="30"/>
        <v>0</v>
      </c>
      <c r="K112" s="66">
        <v>68</v>
      </c>
      <c r="L112" s="317">
        <f t="shared" si="26"/>
        <v>0</v>
      </c>
      <c r="M112" s="66">
        <v>68</v>
      </c>
      <c r="N112" s="317">
        <f t="shared" si="27"/>
        <v>0</v>
      </c>
      <c r="O112" s="66">
        <v>68</v>
      </c>
      <c r="P112" s="317">
        <f t="shared" si="24"/>
        <v>0</v>
      </c>
      <c r="Q112" s="66">
        <v>68</v>
      </c>
      <c r="R112" s="317">
        <f t="shared" si="25"/>
        <v>0</v>
      </c>
      <c r="S112" s="66">
        <v>68</v>
      </c>
      <c r="T112" s="317" t="e">
        <f>SUM(#REF!-S112)</f>
        <v>#REF!</v>
      </c>
      <c r="U112" s="66">
        <v>68</v>
      </c>
      <c r="V112" s="317">
        <f t="shared" si="20"/>
        <v>0</v>
      </c>
      <c r="W112" s="66">
        <v>68</v>
      </c>
      <c r="X112" s="317">
        <f t="shared" si="21"/>
        <v>0</v>
      </c>
      <c r="Y112" s="66">
        <v>68</v>
      </c>
      <c r="Z112" s="317" t="e">
        <f>SUM(#REF!-Y112)</f>
        <v>#REF!</v>
      </c>
      <c r="AA112" s="66">
        <v>68</v>
      </c>
      <c r="AB112" s="66">
        <f t="shared" si="17"/>
        <v>0</v>
      </c>
      <c r="AC112" s="66">
        <v>68</v>
      </c>
      <c r="AD112" s="66"/>
      <c r="AE112" s="364">
        <v>11.4</v>
      </c>
      <c r="AF112" s="364">
        <v>11.4</v>
      </c>
      <c r="AG112" s="364">
        <f t="shared" si="18"/>
        <v>100</v>
      </c>
    </row>
    <row r="113" spans="1:33" ht="25.5" hidden="1" customHeight="1">
      <c r="A113" s="39" t="s">
        <v>28</v>
      </c>
      <c r="B113" s="321">
        <v>901</v>
      </c>
      <c r="C113" s="321" t="s">
        <v>330</v>
      </c>
      <c r="D113" s="321" t="s">
        <v>19</v>
      </c>
      <c r="E113" s="40" t="s">
        <v>29</v>
      </c>
      <c r="F113" s="321"/>
      <c r="G113" s="319"/>
      <c r="H113" s="319"/>
      <c r="I113" s="66">
        <f>I114</f>
        <v>116</v>
      </c>
      <c r="J113" s="317">
        <f t="shared" si="30"/>
        <v>0</v>
      </c>
      <c r="K113" s="66">
        <f>K114</f>
        <v>116</v>
      </c>
      <c r="L113" s="317">
        <f t="shared" si="26"/>
        <v>0</v>
      </c>
      <c r="M113" s="66">
        <f>M114</f>
        <v>116</v>
      </c>
      <c r="N113" s="317">
        <f t="shared" si="27"/>
        <v>0</v>
      </c>
      <c r="O113" s="66">
        <f>O114</f>
        <v>116</v>
      </c>
      <c r="P113" s="317">
        <f t="shared" si="24"/>
        <v>0</v>
      </c>
      <c r="Q113" s="66">
        <f>Q114</f>
        <v>116</v>
      </c>
      <c r="R113" s="317">
        <f t="shared" si="25"/>
        <v>0</v>
      </c>
      <c r="S113" s="66">
        <f>S114</f>
        <v>116</v>
      </c>
      <c r="T113" s="317" t="e">
        <f>SUM(#REF!-S113)</f>
        <v>#REF!</v>
      </c>
      <c r="U113" s="66">
        <f>U114</f>
        <v>116</v>
      </c>
      <c r="V113" s="317">
        <f t="shared" si="20"/>
        <v>0</v>
      </c>
      <c r="W113" s="66">
        <f>W114</f>
        <v>116</v>
      </c>
      <c r="X113" s="317">
        <f t="shared" si="21"/>
        <v>0</v>
      </c>
      <c r="Y113" s="66">
        <f>Y114</f>
        <v>116</v>
      </c>
      <c r="Z113" s="317" t="e">
        <f>SUM(#REF!-Y113)</f>
        <v>#REF!</v>
      </c>
      <c r="AA113" s="66">
        <f>AA114</f>
        <v>116</v>
      </c>
      <c r="AB113" s="66">
        <f t="shared" si="17"/>
        <v>0</v>
      </c>
      <c r="AC113" s="66">
        <f>AC114</f>
        <v>116</v>
      </c>
      <c r="AD113" s="259">
        <f>AD114</f>
        <v>0</v>
      </c>
      <c r="AE113" s="260">
        <f>AE114</f>
        <v>0</v>
      </c>
      <c r="AF113" s="260">
        <f>AF114</f>
        <v>0</v>
      </c>
      <c r="AG113" s="364"/>
    </row>
    <row r="114" spans="1:33" ht="25.5" hidden="1" customHeight="1">
      <c r="A114" s="31" t="s">
        <v>30</v>
      </c>
      <c r="B114" s="321">
        <v>901</v>
      </c>
      <c r="C114" s="321" t="s">
        <v>330</v>
      </c>
      <c r="D114" s="321" t="s">
        <v>19</v>
      </c>
      <c r="E114" s="40" t="s">
        <v>31</v>
      </c>
      <c r="F114" s="321"/>
      <c r="G114" s="319"/>
      <c r="H114" s="319"/>
      <c r="I114" s="66">
        <f>I117+I115</f>
        <v>116</v>
      </c>
      <c r="J114" s="317">
        <f t="shared" si="30"/>
        <v>0</v>
      </c>
      <c r="K114" s="66">
        <f>K117+K115</f>
        <v>116</v>
      </c>
      <c r="L114" s="317">
        <f t="shared" si="26"/>
        <v>0</v>
      </c>
      <c r="M114" s="66">
        <f>M117+M115</f>
        <v>116</v>
      </c>
      <c r="N114" s="317">
        <f t="shared" si="27"/>
        <v>0</v>
      </c>
      <c r="O114" s="66">
        <f>O117+O115</f>
        <v>116</v>
      </c>
      <c r="P114" s="317">
        <f t="shared" si="24"/>
        <v>0</v>
      </c>
      <c r="Q114" s="66">
        <f>Q117+Q115</f>
        <v>116</v>
      </c>
      <c r="R114" s="317">
        <f t="shared" si="25"/>
        <v>0</v>
      </c>
      <c r="S114" s="66">
        <f>S117+S115</f>
        <v>116</v>
      </c>
      <c r="T114" s="317" t="e">
        <f>SUM(#REF!-S114)</f>
        <v>#REF!</v>
      </c>
      <c r="U114" s="66">
        <f>U117+U115</f>
        <v>116</v>
      </c>
      <c r="V114" s="317">
        <f t="shared" si="20"/>
        <v>0</v>
      </c>
      <c r="W114" s="66">
        <f>W117+W115</f>
        <v>116</v>
      </c>
      <c r="X114" s="317">
        <f t="shared" si="21"/>
        <v>0</v>
      </c>
      <c r="Y114" s="66">
        <f>Y117+Y115</f>
        <v>116</v>
      </c>
      <c r="Z114" s="317" t="e">
        <f>SUM(#REF!-Y114)</f>
        <v>#REF!</v>
      </c>
      <c r="AA114" s="66">
        <f>AA117+AA115</f>
        <v>116</v>
      </c>
      <c r="AB114" s="66">
        <f t="shared" si="17"/>
        <v>0</v>
      </c>
      <c r="AC114" s="66">
        <f>AC117+AC115</f>
        <v>116</v>
      </c>
      <c r="AD114" s="259">
        <f>AD117+AD115</f>
        <v>0</v>
      </c>
      <c r="AE114" s="260">
        <f>AE117+AE115</f>
        <v>0</v>
      </c>
      <c r="AF114" s="260">
        <f>AF117+AF115</f>
        <v>0</v>
      </c>
      <c r="AG114" s="364"/>
    </row>
    <row r="115" spans="1:33" ht="51" hidden="1" customHeight="1">
      <c r="A115" s="55" t="s">
        <v>352</v>
      </c>
      <c r="B115" s="321">
        <v>901</v>
      </c>
      <c r="C115" s="321" t="s">
        <v>330</v>
      </c>
      <c r="D115" s="321" t="s">
        <v>19</v>
      </c>
      <c r="E115" s="40" t="s">
        <v>31</v>
      </c>
      <c r="F115" s="321" t="s">
        <v>335</v>
      </c>
      <c r="G115" s="319"/>
      <c r="H115" s="319"/>
      <c r="I115" s="66">
        <f>I116</f>
        <v>0</v>
      </c>
      <c r="J115" s="66">
        <f>J116</f>
        <v>0</v>
      </c>
      <c r="K115" s="66">
        <f>K116</f>
        <v>0</v>
      </c>
      <c r="L115" s="317">
        <f t="shared" si="26"/>
        <v>0</v>
      </c>
      <c r="M115" s="66">
        <f>M116</f>
        <v>0</v>
      </c>
      <c r="N115" s="317">
        <f t="shared" si="27"/>
        <v>0</v>
      </c>
      <c r="O115" s="66">
        <f>O116</f>
        <v>0</v>
      </c>
      <c r="P115" s="317">
        <f t="shared" si="24"/>
        <v>0</v>
      </c>
      <c r="Q115" s="66">
        <f>Q116</f>
        <v>0</v>
      </c>
      <c r="R115" s="317">
        <f t="shared" si="25"/>
        <v>0</v>
      </c>
      <c r="S115" s="66">
        <f>S116</f>
        <v>0</v>
      </c>
      <c r="T115" s="317" t="e">
        <f>SUM(#REF!-S115)</f>
        <v>#REF!</v>
      </c>
      <c r="U115" s="66">
        <f>U116</f>
        <v>0</v>
      </c>
      <c r="V115" s="317">
        <f t="shared" si="20"/>
        <v>0</v>
      </c>
      <c r="W115" s="66">
        <f>W116</f>
        <v>0</v>
      </c>
      <c r="X115" s="317">
        <f t="shared" si="21"/>
        <v>0</v>
      </c>
      <c r="Y115" s="66">
        <f>Y116</f>
        <v>0</v>
      </c>
      <c r="Z115" s="317" t="e">
        <f>SUM(#REF!-Y115)</f>
        <v>#REF!</v>
      </c>
      <c r="AA115" s="66">
        <f>AA116</f>
        <v>0</v>
      </c>
      <c r="AB115" s="66">
        <f t="shared" si="17"/>
        <v>0</v>
      </c>
      <c r="AC115" s="66">
        <f>AC116</f>
        <v>0</v>
      </c>
      <c r="AD115" s="259">
        <f>AD116</f>
        <v>0</v>
      </c>
      <c r="AE115" s="260">
        <f>AE116</f>
        <v>0</v>
      </c>
      <c r="AF115" s="260">
        <f>AF116</f>
        <v>0</v>
      </c>
      <c r="AG115" s="364"/>
    </row>
    <row r="116" spans="1:33" ht="12.75" hidden="1" customHeight="1">
      <c r="A116" s="31" t="s">
        <v>16</v>
      </c>
      <c r="B116" s="321">
        <v>901</v>
      </c>
      <c r="C116" s="321" t="s">
        <v>330</v>
      </c>
      <c r="D116" s="321" t="s">
        <v>19</v>
      </c>
      <c r="E116" s="40" t="s">
        <v>31</v>
      </c>
      <c r="F116" s="321" t="s">
        <v>17</v>
      </c>
      <c r="G116" s="319"/>
      <c r="H116" s="319"/>
      <c r="I116" s="66"/>
      <c r="J116" s="66"/>
      <c r="K116" s="66"/>
      <c r="L116" s="317">
        <f t="shared" si="26"/>
        <v>0</v>
      </c>
      <c r="M116" s="66"/>
      <c r="N116" s="317">
        <f t="shared" si="27"/>
        <v>0</v>
      </c>
      <c r="O116" s="66"/>
      <c r="P116" s="317">
        <f t="shared" si="24"/>
        <v>0</v>
      </c>
      <c r="Q116" s="66"/>
      <c r="R116" s="317">
        <f t="shared" si="25"/>
        <v>0</v>
      </c>
      <c r="S116" s="66"/>
      <c r="T116" s="317" t="e">
        <f>SUM(#REF!-S116)</f>
        <v>#REF!</v>
      </c>
      <c r="U116" s="66"/>
      <c r="V116" s="317">
        <f t="shared" si="20"/>
        <v>0</v>
      </c>
      <c r="W116" s="66"/>
      <c r="X116" s="317">
        <f t="shared" si="21"/>
        <v>0</v>
      </c>
      <c r="Y116" s="66"/>
      <c r="Z116" s="317" t="e">
        <f>SUM(#REF!-Y116)</f>
        <v>#REF!</v>
      </c>
      <c r="AA116" s="66"/>
      <c r="AB116" s="66">
        <f t="shared" si="17"/>
        <v>0</v>
      </c>
      <c r="AC116" s="66"/>
      <c r="AD116" s="66"/>
      <c r="AE116" s="364"/>
      <c r="AF116" s="364"/>
      <c r="AG116" s="364"/>
    </row>
    <row r="117" spans="1:33" ht="25.5" hidden="1" customHeight="1">
      <c r="A117" s="8" t="s">
        <v>339</v>
      </c>
      <c r="B117" s="321">
        <v>901</v>
      </c>
      <c r="C117" s="321" t="s">
        <v>330</v>
      </c>
      <c r="D117" s="321" t="s">
        <v>19</v>
      </c>
      <c r="E117" s="40" t="s">
        <v>31</v>
      </c>
      <c r="F117" s="321" t="s">
        <v>340</v>
      </c>
      <c r="G117" s="319"/>
      <c r="H117" s="319"/>
      <c r="I117" s="66">
        <f>I118</f>
        <v>116</v>
      </c>
      <c r="J117" s="317">
        <f t="shared" ref="J117:J122" si="34">K117-I117</f>
        <v>0</v>
      </c>
      <c r="K117" s="66">
        <f>K118</f>
        <v>116</v>
      </c>
      <c r="L117" s="317">
        <f t="shared" si="26"/>
        <v>0</v>
      </c>
      <c r="M117" s="66">
        <f>M118</f>
        <v>116</v>
      </c>
      <c r="N117" s="317">
        <f t="shared" si="27"/>
        <v>0</v>
      </c>
      <c r="O117" s="66">
        <f>O118</f>
        <v>116</v>
      </c>
      <c r="P117" s="317">
        <f t="shared" si="24"/>
        <v>0</v>
      </c>
      <c r="Q117" s="66">
        <f>Q118</f>
        <v>116</v>
      </c>
      <c r="R117" s="317">
        <f t="shared" si="25"/>
        <v>0</v>
      </c>
      <c r="S117" s="66">
        <f>S118</f>
        <v>116</v>
      </c>
      <c r="T117" s="317" t="e">
        <f>SUM(#REF!-S117)</f>
        <v>#REF!</v>
      </c>
      <c r="U117" s="66">
        <f>U118</f>
        <v>116</v>
      </c>
      <c r="V117" s="317">
        <f t="shared" si="20"/>
        <v>0</v>
      </c>
      <c r="W117" s="66">
        <f>W118</f>
        <v>116</v>
      </c>
      <c r="X117" s="317">
        <f t="shared" si="21"/>
        <v>0</v>
      </c>
      <c r="Y117" s="66">
        <f>Y118</f>
        <v>116</v>
      </c>
      <c r="Z117" s="317" t="e">
        <f>SUM(#REF!-Y117)</f>
        <v>#REF!</v>
      </c>
      <c r="AA117" s="66">
        <f>AA118</f>
        <v>116</v>
      </c>
      <c r="AB117" s="66">
        <f t="shared" si="17"/>
        <v>0</v>
      </c>
      <c r="AC117" s="66">
        <f>AC118</f>
        <v>116</v>
      </c>
      <c r="AD117" s="259">
        <f>AD118</f>
        <v>0</v>
      </c>
      <c r="AE117" s="260">
        <f>AE118</f>
        <v>0</v>
      </c>
      <c r="AF117" s="260">
        <f>AF118</f>
        <v>0</v>
      </c>
      <c r="AG117" s="364"/>
    </row>
    <row r="118" spans="1:33" ht="25.5" hidden="1" customHeight="1">
      <c r="A118" s="39" t="s">
        <v>341</v>
      </c>
      <c r="B118" s="321">
        <v>901</v>
      </c>
      <c r="C118" s="321" t="s">
        <v>330</v>
      </c>
      <c r="D118" s="321" t="s">
        <v>19</v>
      </c>
      <c r="E118" s="40" t="s">
        <v>31</v>
      </c>
      <c r="F118" s="321" t="s">
        <v>342</v>
      </c>
      <c r="G118" s="319"/>
      <c r="H118" s="319"/>
      <c r="I118" s="66">
        <v>116</v>
      </c>
      <c r="J118" s="317">
        <f t="shared" si="34"/>
        <v>0</v>
      </c>
      <c r="K118" s="66">
        <v>116</v>
      </c>
      <c r="L118" s="317">
        <f t="shared" si="26"/>
        <v>0</v>
      </c>
      <c r="M118" s="66">
        <v>116</v>
      </c>
      <c r="N118" s="317">
        <f t="shared" si="27"/>
        <v>0</v>
      </c>
      <c r="O118" s="66">
        <v>116</v>
      </c>
      <c r="P118" s="317">
        <f t="shared" si="24"/>
        <v>0</v>
      </c>
      <c r="Q118" s="66">
        <v>116</v>
      </c>
      <c r="R118" s="317">
        <f t="shared" si="25"/>
        <v>0</v>
      </c>
      <c r="S118" s="66">
        <v>116</v>
      </c>
      <c r="T118" s="317" t="e">
        <f>SUM(#REF!-S118)</f>
        <v>#REF!</v>
      </c>
      <c r="U118" s="66">
        <v>116</v>
      </c>
      <c r="V118" s="317">
        <f t="shared" si="20"/>
        <v>0</v>
      </c>
      <c r="W118" s="66">
        <v>116</v>
      </c>
      <c r="X118" s="317">
        <f t="shared" si="21"/>
        <v>0</v>
      </c>
      <c r="Y118" s="66">
        <v>116</v>
      </c>
      <c r="Z118" s="317" t="e">
        <f>SUM(#REF!-Y118)</f>
        <v>#REF!</v>
      </c>
      <c r="AA118" s="66">
        <v>116</v>
      </c>
      <c r="AB118" s="66">
        <f t="shared" si="17"/>
        <v>0</v>
      </c>
      <c r="AC118" s="66">
        <v>116</v>
      </c>
      <c r="AD118" s="66"/>
      <c r="AE118" s="364">
        <v>0</v>
      </c>
      <c r="AF118" s="364">
        <v>0</v>
      </c>
      <c r="AG118" s="364"/>
    </row>
    <row r="119" spans="1:33" ht="25.5" customHeight="1">
      <c r="A119" s="39" t="s">
        <v>348</v>
      </c>
      <c r="B119" s="321">
        <v>901</v>
      </c>
      <c r="C119" s="321" t="s">
        <v>330</v>
      </c>
      <c r="D119" s="321" t="s">
        <v>19</v>
      </c>
      <c r="E119" s="40" t="s">
        <v>349</v>
      </c>
      <c r="F119" s="321"/>
      <c r="G119" s="319"/>
      <c r="H119" s="319"/>
      <c r="I119" s="66">
        <f>I120</f>
        <v>296.5</v>
      </c>
      <c r="J119" s="317">
        <f t="shared" si="34"/>
        <v>0</v>
      </c>
      <c r="K119" s="66">
        <f>K120</f>
        <v>296.5</v>
      </c>
      <c r="L119" s="317">
        <f t="shared" si="26"/>
        <v>0</v>
      </c>
      <c r="M119" s="66">
        <f>M120</f>
        <v>296.5</v>
      </c>
      <c r="N119" s="317">
        <f t="shared" si="27"/>
        <v>0</v>
      </c>
      <c r="O119" s="66">
        <f>O120</f>
        <v>296.5</v>
      </c>
      <c r="P119" s="317">
        <f t="shared" si="24"/>
        <v>0</v>
      </c>
      <c r="Q119" s="66">
        <f>Q120</f>
        <v>296.5</v>
      </c>
      <c r="R119" s="317">
        <f t="shared" si="25"/>
        <v>0</v>
      </c>
      <c r="S119" s="66">
        <f>S120</f>
        <v>296.5</v>
      </c>
      <c r="T119" s="317" t="e">
        <f>SUM(#REF!-S119)</f>
        <v>#REF!</v>
      </c>
      <c r="U119" s="66">
        <f>U120</f>
        <v>296.5</v>
      </c>
      <c r="V119" s="317">
        <f t="shared" si="20"/>
        <v>0</v>
      </c>
      <c r="W119" s="66">
        <f>W120</f>
        <v>296.5</v>
      </c>
      <c r="X119" s="317">
        <f t="shared" si="21"/>
        <v>0</v>
      </c>
      <c r="Y119" s="66">
        <f>Y120</f>
        <v>296.5</v>
      </c>
      <c r="Z119" s="317" t="e">
        <f>SUM(#REF!-Y119)</f>
        <v>#REF!</v>
      </c>
      <c r="AA119" s="66">
        <f>AA120</f>
        <v>296.5</v>
      </c>
      <c r="AB119" s="66">
        <f t="shared" si="17"/>
        <v>0</v>
      </c>
      <c r="AC119" s="66">
        <f>AC120</f>
        <v>296.5</v>
      </c>
      <c r="AD119" s="259">
        <f>AD120</f>
        <v>0</v>
      </c>
      <c r="AE119" s="260">
        <f>AE120</f>
        <v>14.3</v>
      </c>
      <c r="AF119" s="260">
        <f>AF120</f>
        <v>14.3</v>
      </c>
      <c r="AG119" s="364">
        <f t="shared" si="18"/>
        <v>100</v>
      </c>
    </row>
    <row r="120" spans="1:33" ht="38.25" customHeight="1">
      <c r="A120" s="31" t="s">
        <v>181</v>
      </c>
      <c r="B120" s="321">
        <v>901</v>
      </c>
      <c r="C120" s="321" t="s">
        <v>330</v>
      </c>
      <c r="D120" s="321" t="s">
        <v>19</v>
      </c>
      <c r="E120" s="28" t="s">
        <v>32</v>
      </c>
      <c r="F120" s="321"/>
      <c r="G120" s="319"/>
      <c r="H120" s="319"/>
      <c r="I120" s="66">
        <f>I121+I123</f>
        <v>296.5</v>
      </c>
      <c r="J120" s="317">
        <f t="shared" si="34"/>
        <v>0</v>
      </c>
      <c r="K120" s="66">
        <f>K121+K123</f>
        <v>296.5</v>
      </c>
      <c r="L120" s="317">
        <f t="shared" si="26"/>
        <v>0</v>
      </c>
      <c r="M120" s="66">
        <f>M121+M123</f>
        <v>296.5</v>
      </c>
      <c r="N120" s="317">
        <f t="shared" si="27"/>
        <v>0</v>
      </c>
      <c r="O120" s="66">
        <f>O121+O123</f>
        <v>296.5</v>
      </c>
      <c r="P120" s="317">
        <f t="shared" si="24"/>
        <v>0</v>
      </c>
      <c r="Q120" s="66">
        <f>Q121+Q123</f>
        <v>296.5</v>
      </c>
      <c r="R120" s="317">
        <f t="shared" si="25"/>
        <v>0</v>
      </c>
      <c r="S120" s="66">
        <f>S121+S123</f>
        <v>296.5</v>
      </c>
      <c r="T120" s="317" t="e">
        <f>SUM(#REF!-S120)</f>
        <v>#REF!</v>
      </c>
      <c r="U120" s="66">
        <f>U121+U123</f>
        <v>296.5</v>
      </c>
      <c r="V120" s="317">
        <f t="shared" si="20"/>
        <v>0</v>
      </c>
      <c r="W120" s="66">
        <f>W121+W123</f>
        <v>296.5</v>
      </c>
      <c r="X120" s="317">
        <f t="shared" si="21"/>
        <v>0</v>
      </c>
      <c r="Y120" s="66">
        <f>Y121+Y123</f>
        <v>296.5</v>
      </c>
      <c r="Z120" s="317" t="e">
        <f>SUM(#REF!-Y120)</f>
        <v>#REF!</v>
      </c>
      <c r="AA120" s="66">
        <f>AA121+AA123</f>
        <v>296.5</v>
      </c>
      <c r="AB120" s="66">
        <f t="shared" si="17"/>
        <v>0</v>
      </c>
      <c r="AC120" s="66">
        <f>AC121+AC123</f>
        <v>296.5</v>
      </c>
      <c r="AD120" s="259">
        <f>AD121+AD123</f>
        <v>0</v>
      </c>
      <c r="AE120" s="260">
        <f>AE121+AE123</f>
        <v>14.3</v>
      </c>
      <c r="AF120" s="260">
        <f>AF121+AF123</f>
        <v>14.3</v>
      </c>
      <c r="AG120" s="364">
        <f t="shared" si="18"/>
        <v>100</v>
      </c>
    </row>
    <row r="121" spans="1:33" ht="25.5" customHeight="1">
      <c r="A121" s="8" t="s">
        <v>339</v>
      </c>
      <c r="B121" s="321">
        <v>901</v>
      </c>
      <c r="C121" s="321" t="s">
        <v>330</v>
      </c>
      <c r="D121" s="321" t="s">
        <v>19</v>
      </c>
      <c r="E121" s="28" t="s">
        <v>32</v>
      </c>
      <c r="F121" s="321" t="s">
        <v>340</v>
      </c>
      <c r="G121" s="319"/>
      <c r="H121" s="319"/>
      <c r="I121" s="66">
        <f>I122</f>
        <v>296.5</v>
      </c>
      <c r="J121" s="317">
        <f t="shared" si="34"/>
        <v>0</v>
      </c>
      <c r="K121" s="66">
        <f>K122</f>
        <v>296.5</v>
      </c>
      <c r="L121" s="317">
        <f t="shared" si="26"/>
        <v>0</v>
      </c>
      <c r="M121" s="66">
        <f>M122</f>
        <v>296.5</v>
      </c>
      <c r="N121" s="317">
        <f t="shared" si="27"/>
        <v>0</v>
      </c>
      <c r="O121" s="66">
        <f>O122</f>
        <v>296.5</v>
      </c>
      <c r="P121" s="317">
        <f t="shared" si="24"/>
        <v>0</v>
      </c>
      <c r="Q121" s="66">
        <f>Q122</f>
        <v>296.5</v>
      </c>
      <c r="R121" s="317">
        <f t="shared" si="25"/>
        <v>0</v>
      </c>
      <c r="S121" s="66">
        <f>S122</f>
        <v>296.5</v>
      </c>
      <c r="T121" s="317" t="e">
        <f>SUM(#REF!-S121)</f>
        <v>#REF!</v>
      </c>
      <c r="U121" s="66">
        <f>U122</f>
        <v>296.5</v>
      </c>
      <c r="V121" s="317">
        <f t="shared" si="20"/>
        <v>0</v>
      </c>
      <c r="W121" s="66">
        <f>W122</f>
        <v>296.5</v>
      </c>
      <c r="X121" s="317">
        <f t="shared" si="21"/>
        <v>0</v>
      </c>
      <c r="Y121" s="66">
        <f>Y122</f>
        <v>296.5</v>
      </c>
      <c r="Z121" s="317" t="e">
        <f>SUM(#REF!-Y121)</f>
        <v>#REF!</v>
      </c>
      <c r="AA121" s="66">
        <f>AA122</f>
        <v>296.5</v>
      </c>
      <c r="AB121" s="66">
        <f t="shared" si="17"/>
        <v>0</v>
      </c>
      <c r="AC121" s="66">
        <f>AC122</f>
        <v>296.5</v>
      </c>
      <c r="AD121" s="259">
        <f>AD122</f>
        <v>0</v>
      </c>
      <c r="AE121" s="260">
        <f>AE122</f>
        <v>14.3</v>
      </c>
      <c r="AF121" s="260">
        <f>AF122</f>
        <v>14.3</v>
      </c>
      <c r="AG121" s="364">
        <f t="shared" si="18"/>
        <v>100</v>
      </c>
    </row>
    <row r="122" spans="1:33" ht="25.5" customHeight="1">
      <c r="A122" s="39" t="s">
        <v>341</v>
      </c>
      <c r="B122" s="321">
        <v>901</v>
      </c>
      <c r="C122" s="321" t="s">
        <v>330</v>
      </c>
      <c r="D122" s="321" t="s">
        <v>19</v>
      </c>
      <c r="E122" s="28" t="s">
        <v>32</v>
      </c>
      <c r="F122" s="321" t="s">
        <v>342</v>
      </c>
      <c r="G122" s="319"/>
      <c r="H122" s="319"/>
      <c r="I122" s="66">
        <v>296.5</v>
      </c>
      <c r="J122" s="317">
        <f t="shared" si="34"/>
        <v>0</v>
      </c>
      <c r="K122" s="66">
        <v>296.5</v>
      </c>
      <c r="L122" s="317">
        <f t="shared" si="26"/>
        <v>0</v>
      </c>
      <c r="M122" s="66">
        <v>296.5</v>
      </c>
      <c r="N122" s="317">
        <f t="shared" si="27"/>
        <v>0</v>
      </c>
      <c r="O122" s="66">
        <v>296.5</v>
      </c>
      <c r="P122" s="317">
        <f t="shared" si="24"/>
        <v>0</v>
      </c>
      <c r="Q122" s="66">
        <v>296.5</v>
      </c>
      <c r="R122" s="317">
        <f t="shared" si="25"/>
        <v>0</v>
      </c>
      <c r="S122" s="66">
        <v>296.5</v>
      </c>
      <c r="T122" s="317" t="e">
        <f>SUM(#REF!-S122)</f>
        <v>#REF!</v>
      </c>
      <c r="U122" s="66">
        <v>296.5</v>
      </c>
      <c r="V122" s="317">
        <f t="shared" si="20"/>
        <v>0</v>
      </c>
      <c r="W122" s="66">
        <v>296.5</v>
      </c>
      <c r="X122" s="317">
        <f t="shared" si="21"/>
        <v>0</v>
      </c>
      <c r="Y122" s="66">
        <v>296.5</v>
      </c>
      <c r="Z122" s="317" t="e">
        <f>SUM(#REF!-Y122)</f>
        <v>#REF!</v>
      </c>
      <c r="AA122" s="66">
        <v>296.5</v>
      </c>
      <c r="AB122" s="66">
        <f t="shared" si="17"/>
        <v>0</v>
      </c>
      <c r="AC122" s="66">
        <v>296.5</v>
      </c>
      <c r="AD122" s="66"/>
      <c r="AE122" s="364">
        <v>14.3</v>
      </c>
      <c r="AF122" s="364">
        <v>14.3</v>
      </c>
      <c r="AG122" s="364">
        <f t="shared" si="18"/>
        <v>100</v>
      </c>
    </row>
    <row r="123" spans="1:33" ht="12.75" hidden="1" customHeight="1">
      <c r="A123" s="8" t="s">
        <v>33</v>
      </c>
      <c r="B123" s="321">
        <v>901</v>
      </c>
      <c r="C123" s="321" t="s">
        <v>330</v>
      </c>
      <c r="D123" s="321" t="s">
        <v>19</v>
      </c>
      <c r="E123" s="28" t="s">
        <v>32</v>
      </c>
      <c r="F123" s="321" t="s">
        <v>34</v>
      </c>
      <c r="G123" s="319"/>
      <c r="H123" s="319"/>
      <c r="I123" s="66">
        <f>I124</f>
        <v>0</v>
      </c>
      <c r="J123" s="66">
        <f>J124</f>
        <v>0</v>
      </c>
      <c r="K123" s="66">
        <f>K124</f>
        <v>0</v>
      </c>
      <c r="L123" s="317">
        <f t="shared" si="26"/>
        <v>0</v>
      </c>
      <c r="M123" s="66">
        <f>M124</f>
        <v>0</v>
      </c>
      <c r="N123" s="317">
        <f t="shared" si="27"/>
        <v>0</v>
      </c>
      <c r="O123" s="66">
        <f>O124</f>
        <v>0</v>
      </c>
      <c r="P123" s="317">
        <f t="shared" si="24"/>
        <v>0</v>
      </c>
      <c r="Q123" s="66">
        <f>Q124</f>
        <v>0</v>
      </c>
      <c r="R123" s="317">
        <f t="shared" si="25"/>
        <v>0</v>
      </c>
      <c r="S123" s="66">
        <f>S124</f>
        <v>0</v>
      </c>
      <c r="T123" s="317" t="e">
        <f>SUM(#REF!-S123)</f>
        <v>#REF!</v>
      </c>
      <c r="U123" s="66">
        <f>U124</f>
        <v>0</v>
      </c>
      <c r="V123" s="317">
        <f t="shared" si="20"/>
        <v>0</v>
      </c>
      <c r="W123" s="66">
        <f>W124</f>
        <v>0</v>
      </c>
      <c r="X123" s="317">
        <f t="shared" si="21"/>
        <v>0</v>
      </c>
      <c r="Y123" s="66">
        <f>Y124</f>
        <v>0</v>
      </c>
      <c r="Z123" s="317" t="e">
        <f>SUM(#REF!-Y123)</f>
        <v>#REF!</v>
      </c>
      <c r="AA123" s="66">
        <f>AA124</f>
        <v>0</v>
      </c>
      <c r="AB123" s="66">
        <f t="shared" si="17"/>
        <v>0</v>
      </c>
      <c r="AC123" s="66">
        <f>AC124</f>
        <v>0</v>
      </c>
      <c r="AD123" s="259">
        <f>AD124</f>
        <v>0</v>
      </c>
      <c r="AE123" s="260">
        <f>AE124</f>
        <v>0</v>
      </c>
      <c r="AF123" s="260">
        <f>AF124</f>
        <v>0</v>
      </c>
      <c r="AG123" s="364"/>
    </row>
    <row r="124" spans="1:33" ht="12.75" hidden="1" customHeight="1">
      <c r="A124" s="39" t="s">
        <v>35</v>
      </c>
      <c r="B124" s="321">
        <v>901</v>
      </c>
      <c r="C124" s="321" t="s">
        <v>330</v>
      </c>
      <c r="D124" s="321" t="s">
        <v>19</v>
      </c>
      <c r="E124" s="28" t="s">
        <v>32</v>
      </c>
      <c r="F124" s="321" t="s">
        <v>36</v>
      </c>
      <c r="G124" s="319"/>
      <c r="H124" s="319"/>
      <c r="I124" s="66"/>
      <c r="J124" s="66"/>
      <c r="K124" s="66"/>
      <c r="L124" s="317">
        <f t="shared" si="26"/>
        <v>0</v>
      </c>
      <c r="M124" s="66"/>
      <c r="N124" s="317">
        <f t="shared" si="27"/>
        <v>0</v>
      </c>
      <c r="O124" s="66"/>
      <c r="P124" s="317">
        <f t="shared" si="24"/>
        <v>0</v>
      </c>
      <c r="Q124" s="66"/>
      <c r="R124" s="317">
        <f t="shared" si="25"/>
        <v>0</v>
      </c>
      <c r="S124" s="66"/>
      <c r="T124" s="317" t="e">
        <f>SUM(#REF!-S124)</f>
        <v>#REF!</v>
      </c>
      <c r="U124" s="66"/>
      <c r="V124" s="317">
        <f t="shared" si="20"/>
        <v>0</v>
      </c>
      <c r="W124" s="66"/>
      <c r="X124" s="317">
        <f t="shared" si="21"/>
        <v>0</v>
      </c>
      <c r="Y124" s="66"/>
      <c r="Z124" s="317" t="e">
        <f>SUM(#REF!-Y124)</f>
        <v>#REF!</v>
      </c>
      <c r="AA124" s="66"/>
      <c r="AB124" s="66">
        <f t="shared" si="17"/>
        <v>0</v>
      </c>
      <c r="AC124" s="66"/>
      <c r="AD124" s="66"/>
      <c r="AE124" s="364"/>
      <c r="AF124" s="364"/>
      <c r="AG124" s="364"/>
    </row>
    <row r="125" spans="1:33" ht="54.75" customHeight="1">
      <c r="A125" s="39" t="s">
        <v>638</v>
      </c>
      <c r="B125" s="321">
        <v>901</v>
      </c>
      <c r="C125" s="321" t="s">
        <v>330</v>
      </c>
      <c r="D125" s="321" t="s">
        <v>19</v>
      </c>
      <c r="E125" s="321" t="s">
        <v>37</v>
      </c>
      <c r="F125" s="321"/>
      <c r="G125" s="319"/>
      <c r="H125" s="319"/>
      <c r="I125" s="66">
        <f t="shared" ref="I125:AF127" si="35">I126</f>
        <v>27.5</v>
      </c>
      <c r="J125" s="317">
        <f t="shared" ref="J125:J132" si="36">K125-I125</f>
        <v>0</v>
      </c>
      <c r="K125" s="66">
        <f t="shared" si="35"/>
        <v>27.5</v>
      </c>
      <c r="L125" s="317">
        <f t="shared" si="26"/>
        <v>0</v>
      </c>
      <c r="M125" s="66">
        <f t="shared" si="35"/>
        <v>27.5</v>
      </c>
      <c r="N125" s="317">
        <f t="shared" si="27"/>
        <v>0</v>
      </c>
      <c r="O125" s="66">
        <f t="shared" si="35"/>
        <v>27.5</v>
      </c>
      <c r="P125" s="317">
        <f t="shared" si="24"/>
        <v>0</v>
      </c>
      <c r="Q125" s="66">
        <f t="shared" si="35"/>
        <v>27.5</v>
      </c>
      <c r="R125" s="317">
        <f t="shared" si="25"/>
        <v>0</v>
      </c>
      <c r="S125" s="66">
        <f t="shared" si="35"/>
        <v>27.5</v>
      </c>
      <c r="T125" s="317" t="e">
        <f>SUM(#REF!-S125)</f>
        <v>#REF!</v>
      </c>
      <c r="U125" s="66">
        <f t="shared" si="35"/>
        <v>27.5</v>
      </c>
      <c r="V125" s="317">
        <f t="shared" si="20"/>
        <v>0</v>
      </c>
      <c r="W125" s="66">
        <f t="shared" si="35"/>
        <v>27.5</v>
      </c>
      <c r="X125" s="317">
        <f t="shared" si="21"/>
        <v>0</v>
      </c>
      <c r="Y125" s="66">
        <f t="shared" si="35"/>
        <v>27.5</v>
      </c>
      <c r="Z125" s="317" t="e">
        <f>SUM(#REF!-Y125)</f>
        <v>#REF!</v>
      </c>
      <c r="AA125" s="66">
        <f t="shared" si="35"/>
        <v>27.5</v>
      </c>
      <c r="AB125" s="66">
        <f t="shared" si="17"/>
        <v>0</v>
      </c>
      <c r="AC125" s="66">
        <f t="shared" si="35"/>
        <v>27.5</v>
      </c>
      <c r="AD125" s="259">
        <f t="shared" si="35"/>
        <v>0</v>
      </c>
      <c r="AE125" s="260">
        <f t="shared" si="35"/>
        <v>2</v>
      </c>
      <c r="AF125" s="260">
        <f t="shared" si="35"/>
        <v>2</v>
      </c>
      <c r="AG125" s="364">
        <f t="shared" si="18"/>
        <v>100</v>
      </c>
    </row>
    <row r="126" spans="1:33" ht="51" customHeight="1">
      <c r="A126" s="39" t="s">
        <v>623</v>
      </c>
      <c r="B126" s="321">
        <v>901</v>
      </c>
      <c r="C126" s="321" t="s">
        <v>330</v>
      </c>
      <c r="D126" s="321" t="s">
        <v>19</v>
      </c>
      <c r="E126" s="321" t="s">
        <v>38</v>
      </c>
      <c r="F126" s="321"/>
      <c r="G126" s="319"/>
      <c r="H126" s="319"/>
      <c r="I126" s="66">
        <f t="shared" si="35"/>
        <v>27.5</v>
      </c>
      <c r="J126" s="317">
        <f t="shared" si="36"/>
        <v>0</v>
      </c>
      <c r="K126" s="66">
        <f t="shared" si="35"/>
        <v>27.5</v>
      </c>
      <c r="L126" s="317">
        <f t="shared" si="26"/>
        <v>0</v>
      </c>
      <c r="M126" s="66">
        <f t="shared" si="35"/>
        <v>27.5</v>
      </c>
      <c r="N126" s="317">
        <f t="shared" si="27"/>
        <v>0</v>
      </c>
      <c r="O126" s="66">
        <f t="shared" si="35"/>
        <v>27.5</v>
      </c>
      <c r="P126" s="317">
        <f t="shared" si="24"/>
        <v>0</v>
      </c>
      <c r="Q126" s="66">
        <f t="shared" si="35"/>
        <v>27.5</v>
      </c>
      <c r="R126" s="317">
        <f t="shared" si="25"/>
        <v>0</v>
      </c>
      <c r="S126" s="66">
        <f t="shared" si="35"/>
        <v>27.5</v>
      </c>
      <c r="T126" s="317" t="e">
        <f>SUM(#REF!-S126)</f>
        <v>#REF!</v>
      </c>
      <c r="U126" s="66">
        <f t="shared" si="35"/>
        <v>27.5</v>
      </c>
      <c r="V126" s="317">
        <f t="shared" si="20"/>
        <v>0</v>
      </c>
      <c r="W126" s="66">
        <f t="shared" si="35"/>
        <v>27.5</v>
      </c>
      <c r="X126" s="317">
        <f t="shared" si="21"/>
        <v>0</v>
      </c>
      <c r="Y126" s="66">
        <f t="shared" si="35"/>
        <v>27.5</v>
      </c>
      <c r="Z126" s="317" t="e">
        <f>SUM(#REF!-Y126)</f>
        <v>#REF!</v>
      </c>
      <c r="AA126" s="66">
        <f t="shared" si="35"/>
        <v>27.5</v>
      </c>
      <c r="AB126" s="66">
        <f t="shared" si="17"/>
        <v>0</v>
      </c>
      <c r="AC126" s="66">
        <f t="shared" si="35"/>
        <v>27.5</v>
      </c>
      <c r="AD126" s="259">
        <f t="shared" si="35"/>
        <v>0</v>
      </c>
      <c r="AE126" s="260">
        <f t="shared" si="35"/>
        <v>2</v>
      </c>
      <c r="AF126" s="260">
        <f t="shared" si="35"/>
        <v>2</v>
      </c>
      <c r="AG126" s="364">
        <f t="shared" si="18"/>
        <v>100</v>
      </c>
    </row>
    <row r="127" spans="1:33" ht="25.5" customHeight="1">
      <c r="A127" s="8" t="s">
        <v>339</v>
      </c>
      <c r="B127" s="321">
        <v>901</v>
      </c>
      <c r="C127" s="321" t="s">
        <v>330</v>
      </c>
      <c r="D127" s="321" t="s">
        <v>19</v>
      </c>
      <c r="E127" s="321" t="s">
        <v>38</v>
      </c>
      <c r="F127" s="321" t="s">
        <v>340</v>
      </c>
      <c r="G127" s="319"/>
      <c r="H127" s="319"/>
      <c r="I127" s="66">
        <f t="shared" si="35"/>
        <v>27.5</v>
      </c>
      <c r="J127" s="317">
        <f t="shared" si="36"/>
        <v>0</v>
      </c>
      <c r="K127" s="66">
        <f t="shared" si="35"/>
        <v>27.5</v>
      </c>
      <c r="L127" s="317">
        <f t="shared" si="26"/>
        <v>0</v>
      </c>
      <c r="M127" s="66">
        <f t="shared" si="35"/>
        <v>27.5</v>
      </c>
      <c r="N127" s="317">
        <f t="shared" si="27"/>
        <v>0</v>
      </c>
      <c r="O127" s="66">
        <f t="shared" si="35"/>
        <v>27.5</v>
      </c>
      <c r="P127" s="317">
        <f t="shared" si="24"/>
        <v>0</v>
      </c>
      <c r="Q127" s="66">
        <f t="shared" si="35"/>
        <v>27.5</v>
      </c>
      <c r="R127" s="317">
        <f t="shared" si="25"/>
        <v>0</v>
      </c>
      <c r="S127" s="66">
        <f t="shared" si="35"/>
        <v>27.5</v>
      </c>
      <c r="T127" s="317" t="e">
        <f>SUM(#REF!-S127)</f>
        <v>#REF!</v>
      </c>
      <c r="U127" s="66">
        <f t="shared" si="35"/>
        <v>27.5</v>
      </c>
      <c r="V127" s="317">
        <f t="shared" si="20"/>
        <v>0</v>
      </c>
      <c r="W127" s="66">
        <f t="shared" si="35"/>
        <v>27.5</v>
      </c>
      <c r="X127" s="317">
        <f t="shared" si="21"/>
        <v>0</v>
      </c>
      <c r="Y127" s="66">
        <f t="shared" si="35"/>
        <v>27.5</v>
      </c>
      <c r="Z127" s="317" t="e">
        <f>SUM(#REF!-Y127)</f>
        <v>#REF!</v>
      </c>
      <c r="AA127" s="66">
        <f t="shared" si="35"/>
        <v>27.5</v>
      </c>
      <c r="AB127" s="66">
        <f t="shared" si="17"/>
        <v>0</v>
      </c>
      <c r="AC127" s="66">
        <f t="shared" si="35"/>
        <v>27.5</v>
      </c>
      <c r="AD127" s="259">
        <f t="shared" si="35"/>
        <v>0</v>
      </c>
      <c r="AE127" s="260">
        <f t="shared" si="35"/>
        <v>2</v>
      </c>
      <c r="AF127" s="260">
        <f t="shared" si="35"/>
        <v>2</v>
      </c>
      <c r="AG127" s="364">
        <f t="shared" si="18"/>
        <v>100</v>
      </c>
    </row>
    <row r="128" spans="1:33" ht="25.5" customHeight="1">
      <c r="A128" s="39" t="s">
        <v>341</v>
      </c>
      <c r="B128" s="321">
        <v>901</v>
      </c>
      <c r="C128" s="321" t="s">
        <v>330</v>
      </c>
      <c r="D128" s="321" t="s">
        <v>19</v>
      </c>
      <c r="E128" s="321" t="s">
        <v>38</v>
      </c>
      <c r="F128" s="321" t="s">
        <v>342</v>
      </c>
      <c r="G128" s="319"/>
      <c r="H128" s="319"/>
      <c r="I128" s="66">
        <v>27.5</v>
      </c>
      <c r="J128" s="317">
        <f t="shared" si="36"/>
        <v>0</v>
      </c>
      <c r="K128" s="66">
        <v>27.5</v>
      </c>
      <c r="L128" s="317">
        <f t="shared" si="26"/>
        <v>0</v>
      </c>
      <c r="M128" s="66">
        <v>27.5</v>
      </c>
      <c r="N128" s="317">
        <f t="shared" si="27"/>
        <v>0</v>
      </c>
      <c r="O128" s="66">
        <v>27.5</v>
      </c>
      <c r="P128" s="317">
        <f t="shared" si="24"/>
        <v>0</v>
      </c>
      <c r="Q128" s="66">
        <v>27.5</v>
      </c>
      <c r="R128" s="317">
        <f t="shared" si="25"/>
        <v>0</v>
      </c>
      <c r="S128" s="66">
        <v>27.5</v>
      </c>
      <c r="T128" s="317" t="e">
        <f>SUM(#REF!-S128)</f>
        <v>#REF!</v>
      </c>
      <c r="U128" s="66">
        <v>27.5</v>
      </c>
      <c r="V128" s="317">
        <f t="shared" si="20"/>
        <v>0</v>
      </c>
      <c r="W128" s="66">
        <v>27.5</v>
      </c>
      <c r="X128" s="317">
        <f t="shared" si="21"/>
        <v>0</v>
      </c>
      <c r="Y128" s="66">
        <v>27.5</v>
      </c>
      <c r="Z128" s="317" t="e">
        <f>SUM(#REF!-Y128)</f>
        <v>#REF!</v>
      </c>
      <c r="AA128" s="66">
        <v>27.5</v>
      </c>
      <c r="AB128" s="66">
        <f t="shared" si="17"/>
        <v>0</v>
      </c>
      <c r="AC128" s="66">
        <v>27.5</v>
      </c>
      <c r="AD128" s="66"/>
      <c r="AE128" s="364">
        <v>2</v>
      </c>
      <c r="AF128" s="364">
        <v>2</v>
      </c>
      <c r="AG128" s="364">
        <f t="shared" si="18"/>
        <v>100</v>
      </c>
    </row>
    <row r="129" spans="1:33" ht="12.75" customHeight="1">
      <c r="A129" s="39" t="s">
        <v>39</v>
      </c>
      <c r="B129" s="321">
        <v>901</v>
      </c>
      <c r="C129" s="321" t="s">
        <v>330</v>
      </c>
      <c r="D129" s="321" t="s">
        <v>19</v>
      </c>
      <c r="E129" s="321" t="s">
        <v>40</v>
      </c>
      <c r="F129" s="321"/>
      <c r="G129" s="319"/>
      <c r="H129" s="319"/>
      <c r="I129" s="66">
        <f>I145+I152+I163+I158+I130+I135+P186+I171</f>
        <v>19131.600000000002</v>
      </c>
      <c r="J129" s="317">
        <f t="shared" si="36"/>
        <v>-40</v>
      </c>
      <c r="K129" s="66">
        <f>K145+K152+K163+K158+K130+K135+R186+K171</f>
        <v>19091.600000000002</v>
      </c>
      <c r="L129" s="317" t="e">
        <f t="shared" si="26"/>
        <v>#REF!</v>
      </c>
      <c r="M129" s="66" t="e">
        <f>M145+M152+M163+M158+M130+M135+T186+M171</f>
        <v>#REF!</v>
      </c>
      <c r="N129" s="317" t="e">
        <f t="shared" si="27"/>
        <v>#REF!</v>
      </c>
      <c r="O129" s="66" t="e">
        <f>O145+O152+O163+O158+O130+O135+#REF!+O171</f>
        <v>#REF!</v>
      </c>
      <c r="P129" s="317" t="e">
        <f t="shared" si="24"/>
        <v>#REF!</v>
      </c>
      <c r="Q129" s="66">
        <f>Q145+Q152+Q163+Q158+Q130+Q135+V186+Q171</f>
        <v>19355.2</v>
      </c>
      <c r="R129" s="317">
        <f t="shared" si="25"/>
        <v>0</v>
      </c>
      <c r="S129" s="66">
        <f>S145+S152+S163+S158+S130+S135+X186+S171</f>
        <v>19355.2</v>
      </c>
      <c r="T129" s="317" t="e">
        <f>SUM(#REF!-S129)</f>
        <v>#REF!</v>
      </c>
      <c r="U129" s="66" t="e">
        <f>U145+U152+U163+U158+U130+U135+#REF!+U171</f>
        <v>#REF!</v>
      </c>
      <c r="V129" s="317" t="e">
        <f t="shared" si="20"/>
        <v>#REF!</v>
      </c>
      <c r="W129" s="66">
        <f>W145+W152+W163+W158+W130+W135+AB186+W171</f>
        <v>19607.400000000009</v>
      </c>
      <c r="X129" s="317" t="e">
        <f t="shared" si="21"/>
        <v>#REF!</v>
      </c>
      <c r="Y129" s="66" t="e">
        <f>Y145+Y152+Y163+Y158+Y130+Y135+#REF!+Y171</f>
        <v>#REF!</v>
      </c>
      <c r="Z129" s="317" t="e">
        <f>SUM(#REF!-Y129)</f>
        <v>#REF!</v>
      </c>
      <c r="AA129" s="66">
        <f>AA130+AA135+AA145+AA152+AA158+AA163</f>
        <v>20008.300000000007</v>
      </c>
      <c r="AB129" s="66">
        <f t="shared" si="17"/>
        <v>5325.7000000000007</v>
      </c>
      <c r="AC129" s="66">
        <f>AC130+AC135+AC145+AC152+AC158+AC163</f>
        <v>25334.000000000007</v>
      </c>
      <c r="AD129" s="259">
        <f>AD130+AD135+AD145+AD152+AD158+AD163</f>
        <v>-31.5</v>
      </c>
      <c r="AE129" s="260">
        <f>AE130+AE135+AE145+AE152+AE158+AE163</f>
        <v>19518.800000000003</v>
      </c>
      <c r="AF129" s="260">
        <f>AF130+AF135+AF145+AF152+AF158+AF163</f>
        <v>17935.100000000002</v>
      </c>
      <c r="AG129" s="364">
        <f t="shared" si="18"/>
        <v>91.886283992868414</v>
      </c>
    </row>
    <row r="130" spans="1:33" ht="25.5" customHeight="1">
      <c r="A130" s="39" t="s">
        <v>41</v>
      </c>
      <c r="B130" s="321">
        <v>901</v>
      </c>
      <c r="C130" s="321" t="s">
        <v>330</v>
      </c>
      <c r="D130" s="321" t="s">
        <v>19</v>
      </c>
      <c r="E130" s="28" t="s">
        <v>42</v>
      </c>
      <c r="F130" s="321"/>
      <c r="G130" s="319"/>
      <c r="H130" s="319"/>
      <c r="I130" s="66">
        <f>I131+I133</f>
        <v>75</v>
      </c>
      <c r="J130" s="317">
        <f t="shared" si="36"/>
        <v>0</v>
      </c>
      <c r="K130" s="66">
        <f>K131+K133</f>
        <v>75</v>
      </c>
      <c r="L130" s="317">
        <f t="shared" si="26"/>
        <v>0</v>
      </c>
      <c r="M130" s="66">
        <f>M131+M133</f>
        <v>75</v>
      </c>
      <c r="N130" s="317">
        <f t="shared" si="27"/>
        <v>0</v>
      </c>
      <c r="O130" s="66">
        <f>O131+O133</f>
        <v>75</v>
      </c>
      <c r="P130" s="317">
        <f t="shared" si="24"/>
        <v>0</v>
      </c>
      <c r="Q130" s="66">
        <f>Q131+Q133</f>
        <v>75</v>
      </c>
      <c r="R130" s="317">
        <f t="shared" si="25"/>
        <v>0</v>
      </c>
      <c r="S130" s="66">
        <f>S131+S133</f>
        <v>75</v>
      </c>
      <c r="T130" s="317" t="e">
        <f>SUM(#REF!-S130)</f>
        <v>#REF!</v>
      </c>
      <c r="U130" s="66">
        <f>U131+U133</f>
        <v>75</v>
      </c>
      <c r="V130" s="317">
        <f t="shared" si="20"/>
        <v>0</v>
      </c>
      <c r="W130" s="66">
        <f>W131+W133</f>
        <v>75</v>
      </c>
      <c r="X130" s="317">
        <f t="shared" si="21"/>
        <v>0</v>
      </c>
      <c r="Y130" s="66">
        <f>Y131+Y133</f>
        <v>75</v>
      </c>
      <c r="Z130" s="317" t="e">
        <f>SUM(#REF!-Y130)</f>
        <v>#REF!</v>
      </c>
      <c r="AA130" s="66">
        <f>AA131+AA133</f>
        <v>75</v>
      </c>
      <c r="AB130" s="66">
        <f t="shared" si="17"/>
        <v>0</v>
      </c>
      <c r="AC130" s="66">
        <f>AC131+AC133</f>
        <v>75</v>
      </c>
      <c r="AD130" s="259">
        <f>AD131+AD133</f>
        <v>0</v>
      </c>
      <c r="AE130" s="260">
        <f>AE131+AE133</f>
        <v>38</v>
      </c>
      <c r="AF130" s="260">
        <f>AF131+AF133</f>
        <v>38</v>
      </c>
      <c r="AG130" s="364">
        <f t="shared" si="18"/>
        <v>100</v>
      </c>
    </row>
    <row r="131" spans="1:33" ht="25.5" customHeight="1">
      <c r="A131" s="8" t="s">
        <v>339</v>
      </c>
      <c r="B131" s="321">
        <v>901</v>
      </c>
      <c r="C131" s="321" t="s">
        <v>330</v>
      </c>
      <c r="D131" s="321" t="s">
        <v>19</v>
      </c>
      <c r="E131" s="28" t="s">
        <v>42</v>
      </c>
      <c r="F131" s="321" t="s">
        <v>340</v>
      </c>
      <c r="G131" s="319"/>
      <c r="H131" s="319"/>
      <c r="I131" s="66">
        <f>I132</f>
        <v>75</v>
      </c>
      <c r="J131" s="317">
        <f t="shared" si="36"/>
        <v>0</v>
      </c>
      <c r="K131" s="66">
        <f>K132</f>
        <v>75</v>
      </c>
      <c r="L131" s="317">
        <f t="shared" si="26"/>
        <v>0</v>
      </c>
      <c r="M131" s="66">
        <f>M132</f>
        <v>75</v>
      </c>
      <c r="N131" s="317">
        <f t="shared" si="27"/>
        <v>0</v>
      </c>
      <c r="O131" s="66">
        <f>O132</f>
        <v>75</v>
      </c>
      <c r="P131" s="317">
        <f t="shared" si="24"/>
        <v>0</v>
      </c>
      <c r="Q131" s="66">
        <f>Q132</f>
        <v>75</v>
      </c>
      <c r="R131" s="317">
        <f t="shared" si="25"/>
        <v>0</v>
      </c>
      <c r="S131" s="66">
        <f>S132</f>
        <v>75</v>
      </c>
      <c r="T131" s="317" t="e">
        <f>SUM(#REF!-S131)</f>
        <v>#REF!</v>
      </c>
      <c r="U131" s="66">
        <f>U132</f>
        <v>75</v>
      </c>
      <c r="V131" s="317">
        <f t="shared" si="20"/>
        <v>0</v>
      </c>
      <c r="W131" s="66">
        <f>W132</f>
        <v>75</v>
      </c>
      <c r="X131" s="317">
        <f t="shared" si="21"/>
        <v>0</v>
      </c>
      <c r="Y131" s="66">
        <f>Y132</f>
        <v>75</v>
      </c>
      <c r="Z131" s="317" t="e">
        <f>SUM(#REF!-Y131)</f>
        <v>#REF!</v>
      </c>
      <c r="AA131" s="66">
        <f>AA132</f>
        <v>75</v>
      </c>
      <c r="AB131" s="66">
        <f t="shared" si="17"/>
        <v>0</v>
      </c>
      <c r="AC131" s="66">
        <f>AC132</f>
        <v>75</v>
      </c>
      <c r="AD131" s="259">
        <f>AD132</f>
        <v>0</v>
      </c>
      <c r="AE131" s="260">
        <f>AE132</f>
        <v>38</v>
      </c>
      <c r="AF131" s="260">
        <f>AF132</f>
        <v>38</v>
      </c>
      <c r="AG131" s="364">
        <f t="shared" si="18"/>
        <v>100</v>
      </c>
    </row>
    <row r="132" spans="1:33" ht="31.5" customHeight="1">
      <c r="A132" s="39" t="s">
        <v>341</v>
      </c>
      <c r="B132" s="321">
        <v>901</v>
      </c>
      <c r="C132" s="321" t="s">
        <v>330</v>
      </c>
      <c r="D132" s="321" t="s">
        <v>19</v>
      </c>
      <c r="E132" s="28" t="s">
        <v>42</v>
      </c>
      <c r="F132" s="321" t="s">
        <v>342</v>
      </c>
      <c r="G132" s="319"/>
      <c r="H132" s="319"/>
      <c r="I132" s="66">
        <v>75</v>
      </c>
      <c r="J132" s="317">
        <f t="shared" si="36"/>
        <v>0</v>
      </c>
      <c r="K132" s="66">
        <v>75</v>
      </c>
      <c r="L132" s="317">
        <f t="shared" si="26"/>
        <v>0</v>
      </c>
      <c r="M132" s="66">
        <v>75</v>
      </c>
      <c r="N132" s="317">
        <f t="shared" si="27"/>
        <v>0</v>
      </c>
      <c r="O132" s="66">
        <v>75</v>
      </c>
      <c r="P132" s="317">
        <f t="shared" si="24"/>
        <v>0</v>
      </c>
      <c r="Q132" s="66">
        <v>75</v>
      </c>
      <c r="R132" s="317">
        <f t="shared" si="25"/>
        <v>0</v>
      </c>
      <c r="S132" s="66">
        <v>75</v>
      </c>
      <c r="T132" s="317" t="e">
        <f>SUM(#REF!-S132)</f>
        <v>#REF!</v>
      </c>
      <c r="U132" s="66">
        <v>75</v>
      </c>
      <c r="V132" s="317">
        <f t="shared" si="20"/>
        <v>0</v>
      </c>
      <c r="W132" s="66">
        <v>75</v>
      </c>
      <c r="X132" s="317">
        <f t="shared" si="21"/>
        <v>0</v>
      </c>
      <c r="Y132" s="66">
        <v>75</v>
      </c>
      <c r="Z132" s="317" t="e">
        <f>SUM(#REF!-Y132)</f>
        <v>#REF!</v>
      </c>
      <c r="AA132" s="66">
        <v>75</v>
      </c>
      <c r="AB132" s="66">
        <f t="shared" si="17"/>
        <v>0</v>
      </c>
      <c r="AC132" s="66">
        <v>75</v>
      </c>
      <c r="AD132" s="66"/>
      <c r="AE132" s="364">
        <v>38</v>
      </c>
      <c r="AF132" s="364">
        <v>38</v>
      </c>
      <c r="AG132" s="364">
        <f t="shared" si="18"/>
        <v>100</v>
      </c>
    </row>
    <row r="133" spans="1:33" ht="12.75" hidden="1" customHeight="1">
      <c r="A133" s="8" t="s">
        <v>354</v>
      </c>
      <c r="B133" s="321">
        <v>901</v>
      </c>
      <c r="C133" s="321" t="s">
        <v>330</v>
      </c>
      <c r="D133" s="321" t="s">
        <v>19</v>
      </c>
      <c r="E133" s="28" t="s">
        <v>42</v>
      </c>
      <c r="F133" s="321" t="s">
        <v>355</v>
      </c>
      <c r="G133" s="319"/>
      <c r="H133" s="319"/>
      <c r="I133" s="66">
        <f>I134</f>
        <v>0</v>
      </c>
      <c r="J133" s="66">
        <f>J134</f>
        <v>0</v>
      </c>
      <c r="K133" s="66">
        <f>K134</f>
        <v>0</v>
      </c>
      <c r="L133" s="317">
        <f t="shared" si="26"/>
        <v>0</v>
      </c>
      <c r="M133" s="66">
        <f>M134</f>
        <v>0</v>
      </c>
      <c r="N133" s="317">
        <f t="shared" si="27"/>
        <v>0</v>
      </c>
      <c r="O133" s="66">
        <f>O134</f>
        <v>0</v>
      </c>
      <c r="P133" s="317">
        <f t="shared" si="24"/>
        <v>0</v>
      </c>
      <c r="Q133" s="66">
        <f>Q134</f>
        <v>0</v>
      </c>
      <c r="R133" s="317">
        <f t="shared" si="25"/>
        <v>0</v>
      </c>
      <c r="S133" s="66">
        <f>S134</f>
        <v>0</v>
      </c>
      <c r="T133" s="317" t="e">
        <f>SUM(#REF!-S133)</f>
        <v>#REF!</v>
      </c>
      <c r="U133" s="66">
        <f>U134</f>
        <v>0</v>
      </c>
      <c r="V133" s="317">
        <f t="shared" si="20"/>
        <v>0</v>
      </c>
      <c r="W133" s="66">
        <f>W134</f>
        <v>0</v>
      </c>
      <c r="X133" s="317">
        <f t="shared" si="21"/>
        <v>0</v>
      </c>
      <c r="Y133" s="66">
        <f>Y134</f>
        <v>0</v>
      </c>
      <c r="Z133" s="317" t="e">
        <f>SUM(#REF!-Y133)</f>
        <v>#REF!</v>
      </c>
      <c r="AA133" s="66">
        <f>AA134</f>
        <v>0</v>
      </c>
      <c r="AB133" s="66">
        <f t="shared" si="17"/>
        <v>0</v>
      </c>
      <c r="AC133" s="66">
        <f>AC134</f>
        <v>0</v>
      </c>
      <c r="AD133" s="259">
        <f>AD134</f>
        <v>0</v>
      </c>
      <c r="AE133" s="260">
        <f>AE134</f>
        <v>0</v>
      </c>
      <c r="AF133" s="260">
        <f>AF134</f>
        <v>0</v>
      </c>
      <c r="AG133" s="364"/>
    </row>
    <row r="134" spans="1:33" ht="38.25" hidden="1" customHeight="1">
      <c r="A134" s="31" t="s">
        <v>43</v>
      </c>
      <c r="B134" s="321">
        <v>901</v>
      </c>
      <c r="C134" s="321" t="s">
        <v>330</v>
      </c>
      <c r="D134" s="321" t="s">
        <v>19</v>
      </c>
      <c r="E134" s="28" t="s">
        <v>42</v>
      </c>
      <c r="F134" s="321" t="s">
        <v>44</v>
      </c>
      <c r="G134" s="319"/>
      <c r="H134" s="319"/>
      <c r="I134" s="66"/>
      <c r="J134" s="66"/>
      <c r="K134" s="66"/>
      <c r="L134" s="317">
        <f t="shared" si="26"/>
        <v>0</v>
      </c>
      <c r="M134" s="66"/>
      <c r="N134" s="317">
        <f t="shared" si="27"/>
        <v>0</v>
      </c>
      <c r="O134" s="66"/>
      <c r="P134" s="317">
        <f t="shared" si="24"/>
        <v>0</v>
      </c>
      <c r="Q134" s="66"/>
      <c r="R134" s="317">
        <f t="shared" si="25"/>
        <v>0</v>
      </c>
      <c r="S134" s="66"/>
      <c r="T134" s="317" t="e">
        <f>SUM(#REF!-S134)</f>
        <v>#REF!</v>
      </c>
      <c r="U134" s="66"/>
      <c r="V134" s="317">
        <f t="shared" si="20"/>
        <v>0</v>
      </c>
      <c r="W134" s="66"/>
      <c r="X134" s="317">
        <f t="shared" si="21"/>
        <v>0</v>
      </c>
      <c r="Y134" s="66"/>
      <c r="Z134" s="317" t="e">
        <f>SUM(#REF!-Y134)</f>
        <v>#REF!</v>
      </c>
      <c r="AA134" s="66"/>
      <c r="AB134" s="66">
        <f t="shared" si="17"/>
        <v>0</v>
      </c>
      <c r="AC134" s="66"/>
      <c r="AD134" s="66"/>
      <c r="AE134" s="364"/>
      <c r="AF134" s="364"/>
      <c r="AG134" s="364"/>
    </row>
    <row r="135" spans="1:33" ht="25.5" customHeight="1">
      <c r="A135" s="31" t="s">
        <v>45</v>
      </c>
      <c r="B135" s="321" t="s">
        <v>329</v>
      </c>
      <c r="C135" s="321" t="s">
        <v>330</v>
      </c>
      <c r="D135" s="321" t="s">
        <v>19</v>
      </c>
      <c r="E135" s="28" t="s">
        <v>46</v>
      </c>
      <c r="F135" s="321"/>
      <c r="G135" s="319"/>
      <c r="H135" s="319"/>
      <c r="I135" s="66">
        <f>I136+I142+I138+I143</f>
        <v>545.1</v>
      </c>
      <c r="J135" s="317">
        <f>K135-I135</f>
        <v>0</v>
      </c>
      <c r="K135" s="66">
        <f>K136+K142+K138+K143</f>
        <v>545.1</v>
      </c>
      <c r="L135" s="317">
        <f t="shared" si="26"/>
        <v>0</v>
      </c>
      <c r="M135" s="66">
        <f>M136+M142+M138+M143</f>
        <v>545.1</v>
      </c>
      <c r="N135" s="317">
        <f t="shared" si="27"/>
        <v>62.399999999999977</v>
      </c>
      <c r="O135" s="66">
        <f>O136+O142+O138+O143</f>
        <v>607.5</v>
      </c>
      <c r="P135" s="317">
        <f t="shared" si="24"/>
        <v>38.700000000000045</v>
      </c>
      <c r="Q135" s="66">
        <f>Q136+Q142+Q138+Q143</f>
        <v>646.20000000000005</v>
      </c>
      <c r="R135" s="317">
        <f t="shared" si="25"/>
        <v>0</v>
      </c>
      <c r="S135" s="66">
        <f>S136+S142+S138+S143</f>
        <v>646.20000000000005</v>
      </c>
      <c r="T135" s="317" t="e">
        <f>SUM(#REF!-S135)</f>
        <v>#REF!</v>
      </c>
      <c r="U135" s="66">
        <f>U136+U142+U138+U143</f>
        <v>702.9</v>
      </c>
      <c r="V135" s="317">
        <f t="shared" si="20"/>
        <v>35.300000000000068</v>
      </c>
      <c r="W135" s="66">
        <f>W136+W142+W138+W143</f>
        <v>738.2</v>
      </c>
      <c r="X135" s="317">
        <f t="shared" si="21"/>
        <v>-545.1</v>
      </c>
      <c r="Y135" s="66">
        <f>Y136+Y142+Y138+Y143</f>
        <v>193.1</v>
      </c>
      <c r="Z135" s="317" t="e">
        <f>SUM(#REF!-Y135)</f>
        <v>#REF!</v>
      </c>
      <c r="AA135" s="66">
        <f>AA136+AA142+AA138+AA143</f>
        <v>213.9</v>
      </c>
      <c r="AB135" s="66">
        <f t="shared" si="17"/>
        <v>0</v>
      </c>
      <c r="AC135" s="66">
        <f>AC136+AC142+AC138+AC143</f>
        <v>213.9</v>
      </c>
      <c r="AD135" s="259">
        <f>AD136+AD142+AD138+AD143</f>
        <v>0</v>
      </c>
      <c r="AE135" s="260">
        <f>AE136+AE142+AE138+AE143</f>
        <v>212.8</v>
      </c>
      <c r="AF135" s="260">
        <f>AF136+AF142+AF138+AF143</f>
        <v>212.8</v>
      </c>
      <c r="AG135" s="364">
        <f t="shared" si="18"/>
        <v>100</v>
      </c>
    </row>
    <row r="136" spans="1:33" ht="25.5" customHeight="1">
      <c r="A136" s="53" t="s">
        <v>339</v>
      </c>
      <c r="B136" s="321" t="s">
        <v>329</v>
      </c>
      <c r="C136" s="321" t="s">
        <v>330</v>
      </c>
      <c r="D136" s="321" t="s">
        <v>19</v>
      </c>
      <c r="E136" s="28" t="s">
        <v>46</v>
      </c>
      <c r="F136" s="321" t="s">
        <v>340</v>
      </c>
      <c r="G136" s="319"/>
      <c r="H136" s="319"/>
      <c r="I136" s="66">
        <f>I137</f>
        <v>545.1</v>
      </c>
      <c r="J136" s="317">
        <f>K136-I136</f>
        <v>0</v>
      </c>
      <c r="K136" s="66">
        <f>K137</f>
        <v>545.1</v>
      </c>
      <c r="L136" s="317">
        <f t="shared" si="26"/>
        <v>0</v>
      </c>
      <c r="M136" s="66">
        <f>M137</f>
        <v>545.1</v>
      </c>
      <c r="N136" s="317">
        <f t="shared" si="27"/>
        <v>62.399999999999977</v>
      </c>
      <c r="O136" s="66">
        <f>O137</f>
        <v>607.5</v>
      </c>
      <c r="P136" s="317">
        <f t="shared" si="24"/>
        <v>38.700000000000045</v>
      </c>
      <c r="Q136" s="66">
        <f>Q137</f>
        <v>646.20000000000005</v>
      </c>
      <c r="R136" s="317">
        <f t="shared" si="25"/>
        <v>0</v>
      </c>
      <c r="S136" s="66">
        <f>S137</f>
        <v>646.20000000000005</v>
      </c>
      <c r="T136" s="317" t="e">
        <f>SUM(#REF!-S136)</f>
        <v>#REF!</v>
      </c>
      <c r="U136" s="66">
        <f>U137</f>
        <v>692.9</v>
      </c>
      <c r="V136" s="317">
        <f t="shared" si="20"/>
        <v>0.30000000000006821</v>
      </c>
      <c r="W136" s="66">
        <f>W137</f>
        <v>693.2</v>
      </c>
      <c r="X136" s="317">
        <f t="shared" si="21"/>
        <v>-545.1</v>
      </c>
      <c r="Y136" s="66">
        <f>Y137</f>
        <v>148.1</v>
      </c>
      <c r="Z136" s="317" t="e">
        <f>SUM(#REF!-Y136)</f>
        <v>#REF!</v>
      </c>
      <c r="AA136" s="66">
        <f>AA137</f>
        <v>148.9</v>
      </c>
      <c r="AB136" s="66">
        <f t="shared" si="17"/>
        <v>0</v>
      </c>
      <c r="AC136" s="66">
        <f>AC137</f>
        <v>148.9</v>
      </c>
      <c r="AD136" s="259">
        <f>AD137</f>
        <v>0</v>
      </c>
      <c r="AE136" s="260">
        <f>AE137</f>
        <v>147.80000000000001</v>
      </c>
      <c r="AF136" s="260">
        <f>AF137</f>
        <v>147.80000000000001</v>
      </c>
      <c r="AG136" s="364">
        <f t="shared" si="18"/>
        <v>100</v>
      </c>
    </row>
    <row r="137" spans="1:33" ht="25.5" customHeight="1">
      <c r="A137" s="31" t="s">
        <v>341</v>
      </c>
      <c r="B137" s="321" t="s">
        <v>329</v>
      </c>
      <c r="C137" s="321" t="s">
        <v>330</v>
      </c>
      <c r="D137" s="321" t="s">
        <v>19</v>
      </c>
      <c r="E137" s="28" t="s">
        <v>46</v>
      </c>
      <c r="F137" s="321" t="s">
        <v>342</v>
      </c>
      <c r="G137" s="319"/>
      <c r="H137" s="319"/>
      <c r="I137" s="66">
        <v>545.1</v>
      </c>
      <c r="J137" s="317">
        <f>K137-I137</f>
        <v>0</v>
      </c>
      <c r="K137" s="66">
        <v>545.1</v>
      </c>
      <c r="L137" s="317">
        <f t="shared" si="26"/>
        <v>0</v>
      </c>
      <c r="M137" s="66">
        <v>545.1</v>
      </c>
      <c r="N137" s="317">
        <f t="shared" si="27"/>
        <v>62.399999999999977</v>
      </c>
      <c r="O137" s="66">
        <v>607.5</v>
      </c>
      <c r="P137" s="317">
        <f t="shared" si="24"/>
        <v>38.700000000000045</v>
      </c>
      <c r="Q137" s="66">
        <v>646.20000000000005</v>
      </c>
      <c r="R137" s="317">
        <f t="shared" si="25"/>
        <v>0</v>
      </c>
      <c r="S137" s="66">
        <v>646.20000000000005</v>
      </c>
      <c r="T137" s="317" t="e">
        <f>SUM(#REF!-S137)</f>
        <v>#REF!</v>
      </c>
      <c r="U137" s="66">
        <v>692.9</v>
      </c>
      <c r="V137" s="317">
        <f t="shared" si="20"/>
        <v>0.30000000000006821</v>
      </c>
      <c r="W137" s="66">
        <v>693.2</v>
      </c>
      <c r="X137" s="317">
        <f t="shared" si="21"/>
        <v>-545.1</v>
      </c>
      <c r="Y137" s="66">
        <v>148.1</v>
      </c>
      <c r="Z137" s="317" t="e">
        <f>SUM(#REF!-Y137)</f>
        <v>#REF!</v>
      </c>
      <c r="AA137" s="66">
        <v>148.9</v>
      </c>
      <c r="AB137" s="66">
        <f t="shared" si="17"/>
        <v>0</v>
      </c>
      <c r="AC137" s="66">
        <v>148.9</v>
      </c>
      <c r="AD137" s="66"/>
      <c r="AE137" s="364">
        <v>147.80000000000001</v>
      </c>
      <c r="AF137" s="364">
        <v>147.80000000000001</v>
      </c>
      <c r="AG137" s="364">
        <f t="shared" si="18"/>
        <v>100</v>
      </c>
    </row>
    <row r="138" spans="1:33" ht="12.75" customHeight="1">
      <c r="A138" s="8" t="s">
        <v>33</v>
      </c>
      <c r="B138" s="321" t="s">
        <v>329</v>
      </c>
      <c r="C138" s="321" t="s">
        <v>330</v>
      </c>
      <c r="D138" s="321" t="s">
        <v>19</v>
      </c>
      <c r="E138" s="28" t="s">
        <v>46</v>
      </c>
      <c r="F138" s="321" t="s">
        <v>34</v>
      </c>
      <c r="G138" s="319"/>
      <c r="H138" s="319"/>
      <c r="I138" s="66">
        <f>I140+I139</f>
        <v>0</v>
      </c>
      <c r="J138" s="66">
        <f>J140+J139</f>
        <v>0</v>
      </c>
      <c r="K138" s="66">
        <f>K140+K139</f>
        <v>0</v>
      </c>
      <c r="L138" s="317">
        <f t="shared" si="26"/>
        <v>0</v>
      </c>
      <c r="M138" s="66">
        <f>M140+M139</f>
        <v>0</v>
      </c>
      <c r="N138" s="317">
        <f t="shared" si="27"/>
        <v>0</v>
      </c>
      <c r="O138" s="66">
        <f>O140+O139</f>
        <v>0</v>
      </c>
      <c r="P138" s="317">
        <f t="shared" si="24"/>
        <v>0</v>
      </c>
      <c r="Q138" s="66">
        <f>Q140+Q139</f>
        <v>0</v>
      </c>
      <c r="R138" s="317">
        <f t="shared" si="25"/>
        <v>0</v>
      </c>
      <c r="S138" s="66">
        <f>S140+S139</f>
        <v>0</v>
      </c>
      <c r="T138" s="317" t="e">
        <f>SUM(#REF!-S138)</f>
        <v>#REF!</v>
      </c>
      <c r="U138" s="66">
        <f>U140+U139</f>
        <v>10</v>
      </c>
      <c r="V138" s="317">
        <f t="shared" si="20"/>
        <v>35</v>
      </c>
      <c r="W138" s="66">
        <f>W140+W139</f>
        <v>45</v>
      </c>
      <c r="X138" s="317">
        <f t="shared" si="21"/>
        <v>0</v>
      </c>
      <c r="Y138" s="66">
        <f>Y140+Y139</f>
        <v>45</v>
      </c>
      <c r="Z138" s="317" t="e">
        <f>SUM(#REF!-Y138)</f>
        <v>#REF!</v>
      </c>
      <c r="AA138" s="66">
        <f>AA140+AA139</f>
        <v>65</v>
      </c>
      <c r="AB138" s="66">
        <f t="shared" si="17"/>
        <v>0</v>
      </c>
      <c r="AC138" s="66">
        <f>AC140+AC139</f>
        <v>65</v>
      </c>
      <c r="AD138" s="259">
        <f>AD140+AD139</f>
        <v>0</v>
      </c>
      <c r="AE138" s="260">
        <f>AE140+AE139</f>
        <v>65</v>
      </c>
      <c r="AF138" s="260">
        <f>AF140+AF139</f>
        <v>65</v>
      </c>
      <c r="AG138" s="364">
        <f t="shared" si="18"/>
        <v>100</v>
      </c>
    </row>
    <row r="139" spans="1:33" ht="25.5" customHeight="1">
      <c r="A139" s="31" t="s">
        <v>47</v>
      </c>
      <c r="B139" s="321" t="s">
        <v>329</v>
      </c>
      <c r="C139" s="321" t="s">
        <v>330</v>
      </c>
      <c r="D139" s="321" t="s">
        <v>19</v>
      </c>
      <c r="E139" s="28" t="s">
        <v>46</v>
      </c>
      <c r="F139" s="321" t="s">
        <v>48</v>
      </c>
      <c r="G139" s="319"/>
      <c r="H139" s="319"/>
      <c r="I139" s="66"/>
      <c r="J139" s="66"/>
      <c r="K139" s="66"/>
      <c r="L139" s="317">
        <f t="shared" si="26"/>
        <v>0</v>
      </c>
      <c r="M139" s="66"/>
      <c r="N139" s="317">
        <f t="shared" si="27"/>
        <v>0</v>
      </c>
      <c r="O139" s="66"/>
      <c r="P139" s="317">
        <f t="shared" si="24"/>
        <v>0</v>
      </c>
      <c r="Q139" s="66"/>
      <c r="R139" s="317">
        <f t="shared" si="25"/>
        <v>0</v>
      </c>
      <c r="S139" s="66"/>
      <c r="T139" s="317" t="e">
        <f>SUM(#REF!-S139)</f>
        <v>#REF!</v>
      </c>
      <c r="U139" s="66">
        <v>10</v>
      </c>
      <c r="V139" s="317">
        <f t="shared" si="20"/>
        <v>35</v>
      </c>
      <c r="W139" s="66">
        <v>45</v>
      </c>
      <c r="X139" s="317">
        <f t="shared" si="21"/>
        <v>0</v>
      </c>
      <c r="Y139" s="66">
        <v>45</v>
      </c>
      <c r="Z139" s="317" t="e">
        <f>SUM(#REF!-Y139)</f>
        <v>#REF!</v>
      </c>
      <c r="AA139" s="66">
        <v>65</v>
      </c>
      <c r="AB139" s="66">
        <f t="shared" si="17"/>
        <v>0</v>
      </c>
      <c r="AC139" s="66">
        <v>65</v>
      </c>
      <c r="AD139" s="66"/>
      <c r="AE139" s="364">
        <v>65</v>
      </c>
      <c r="AF139" s="364">
        <v>65</v>
      </c>
      <c r="AG139" s="364">
        <f t="shared" si="18"/>
        <v>100</v>
      </c>
    </row>
    <row r="140" spans="1:33" ht="12.75" hidden="1" customHeight="1">
      <c r="A140" s="39" t="s">
        <v>35</v>
      </c>
      <c r="B140" s="321" t="s">
        <v>329</v>
      </c>
      <c r="C140" s="321" t="s">
        <v>330</v>
      </c>
      <c r="D140" s="321" t="s">
        <v>19</v>
      </c>
      <c r="E140" s="28" t="s">
        <v>46</v>
      </c>
      <c r="F140" s="321" t="s">
        <v>36</v>
      </c>
      <c r="G140" s="319"/>
      <c r="H140" s="319"/>
      <c r="I140" s="66"/>
      <c r="J140" s="66"/>
      <c r="K140" s="66"/>
      <c r="L140" s="317">
        <f t="shared" si="26"/>
        <v>0</v>
      </c>
      <c r="M140" s="66"/>
      <c r="N140" s="317">
        <f t="shared" si="27"/>
        <v>0</v>
      </c>
      <c r="O140" s="66"/>
      <c r="P140" s="317">
        <f t="shared" si="24"/>
        <v>0</v>
      </c>
      <c r="Q140" s="66"/>
      <c r="R140" s="317">
        <f t="shared" si="25"/>
        <v>0</v>
      </c>
      <c r="S140" s="66"/>
      <c r="T140" s="317" t="e">
        <f>SUM(#REF!-S140)</f>
        <v>#REF!</v>
      </c>
      <c r="U140" s="66">
        <v>0</v>
      </c>
      <c r="V140" s="317">
        <f t="shared" si="20"/>
        <v>0</v>
      </c>
      <c r="W140" s="66">
        <v>0</v>
      </c>
      <c r="X140" s="317">
        <f t="shared" si="21"/>
        <v>0</v>
      </c>
      <c r="Y140" s="66">
        <v>0</v>
      </c>
      <c r="Z140" s="317" t="e">
        <f>SUM(#REF!-Y140)</f>
        <v>#REF!</v>
      </c>
      <c r="AA140" s="66">
        <v>0</v>
      </c>
      <c r="AB140" s="66">
        <f t="shared" si="17"/>
        <v>0</v>
      </c>
      <c r="AC140" s="66">
        <v>0</v>
      </c>
      <c r="AD140" s="259">
        <v>0</v>
      </c>
      <c r="AE140" s="260">
        <v>0</v>
      </c>
      <c r="AF140" s="260">
        <v>0</v>
      </c>
      <c r="AG140" s="364"/>
    </row>
    <row r="141" spans="1:33" ht="25.5" hidden="1" customHeight="1">
      <c r="A141" s="8" t="s">
        <v>49</v>
      </c>
      <c r="B141" s="321" t="s">
        <v>329</v>
      </c>
      <c r="C141" s="321" t="s">
        <v>330</v>
      </c>
      <c r="D141" s="321" t="s">
        <v>19</v>
      </c>
      <c r="E141" s="28" t="s">
        <v>46</v>
      </c>
      <c r="F141" s="321" t="s">
        <v>50</v>
      </c>
      <c r="G141" s="319"/>
      <c r="H141" s="319"/>
      <c r="I141" s="66">
        <f>I142</f>
        <v>0</v>
      </c>
      <c r="J141" s="66">
        <f>J142</f>
        <v>0</v>
      </c>
      <c r="K141" s="66">
        <f>K142</f>
        <v>0</v>
      </c>
      <c r="L141" s="317">
        <f t="shared" si="26"/>
        <v>0</v>
      </c>
      <c r="M141" s="66">
        <f>M142</f>
        <v>0</v>
      </c>
      <c r="N141" s="317">
        <f t="shared" si="27"/>
        <v>0</v>
      </c>
      <c r="O141" s="66">
        <f>O142</f>
        <v>0</v>
      </c>
      <c r="P141" s="317">
        <f t="shared" si="24"/>
        <v>0</v>
      </c>
      <c r="Q141" s="66">
        <f>Q142</f>
        <v>0</v>
      </c>
      <c r="R141" s="317">
        <f t="shared" si="25"/>
        <v>0</v>
      </c>
      <c r="S141" s="66">
        <f>S142</f>
        <v>0</v>
      </c>
      <c r="T141" s="317" t="e">
        <f>SUM(#REF!-S141)</f>
        <v>#REF!</v>
      </c>
      <c r="U141" s="66">
        <f>U142</f>
        <v>0</v>
      </c>
      <c r="V141" s="317">
        <f t="shared" si="20"/>
        <v>0</v>
      </c>
      <c r="W141" s="66">
        <f>W142</f>
        <v>0</v>
      </c>
      <c r="X141" s="317">
        <f t="shared" si="21"/>
        <v>0</v>
      </c>
      <c r="Y141" s="66">
        <f>Y142</f>
        <v>0</v>
      </c>
      <c r="Z141" s="317" t="e">
        <f>SUM(#REF!-Y141)</f>
        <v>#REF!</v>
      </c>
      <c r="AA141" s="66">
        <f>AA142</f>
        <v>0</v>
      </c>
      <c r="AB141" s="66">
        <f t="shared" si="17"/>
        <v>0</v>
      </c>
      <c r="AC141" s="66">
        <f>AC142</f>
        <v>0</v>
      </c>
      <c r="AD141" s="259">
        <f>AD142</f>
        <v>0</v>
      </c>
      <c r="AE141" s="260">
        <f>AE142</f>
        <v>0</v>
      </c>
      <c r="AF141" s="260">
        <f>AF142</f>
        <v>0</v>
      </c>
      <c r="AG141" s="364"/>
    </row>
    <row r="142" spans="1:33" ht="25.5" hidden="1" customHeight="1">
      <c r="A142" s="56" t="s">
        <v>51</v>
      </c>
      <c r="B142" s="321" t="s">
        <v>329</v>
      </c>
      <c r="C142" s="321" t="s">
        <v>330</v>
      </c>
      <c r="D142" s="321" t="s">
        <v>19</v>
      </c>
      <c r="E142" s="28" t="s">
        <v>46</v>
      </c>
      <c r="F142" s="321" t="s">
        <v>52</v>
      </c>
      <c r="G142" s="319"/>
      <c r="H142" s="319"/>
      <c r="I142" s="66"/>
      <c r="J142" s="66"/>
      <c r="K142" s="66"/>
      <c r="L142" s="317">
        <f t="shared" si="26"/>
        <v>0</v>
      </c>
      <c r="M142" s="66"/>
      <c r="N142" s="317">
        <f t="shared" si="27"/>
        <v>0</v>
      </c>
      <c r="O142" s="66"/>
      <c r="P142" s="317">
        <f t="shared" si="24"/>
        <v>0</v>
      </c>
      <c r="Q142" s="66"/>
      <c r="R142" s="317">
        <f t="shared" si="25"/>
        <v>0</v>
      </c>
      <c r="S142" s="66"/>
      <c r="T142" s="317" t="e">
        <f>SUM(#REF!-S142)</f>
        <v>#REF!</v>
      </c>
      <c r="U142" s="66"/>
      <c r="V142" s="317">
        <f t="shared" si="20"/>
        <v>0</v>
      </c>
      <c r="W142" s="66"/>
      <c r="X142" s="317">
        <f t="shared" si="21"/>
        <v>0</v>
      </c>
      <c r="Y142" s="66"/>
      <c r="Z142" s="317" t="e">
        <f>SUM(#REF!-Y142)</f>
        <v>#REF!</v>
      </c>
      <c r="AA142" s="66"/>
      <c r="AB142" s="66">
        <f t="shared" si="17"/>
        <v>0</v>
      </c>
      <c r="AC142" s="66"/>
      <c r="AD142" s="66"/>
      <c r="AE142" s="364"/>
      <c r="AF142" s="364"/>
      <c r="AG142" s="364"/>
    </row>
    <row r="143" spans="1:33" ht="12.75" hidden="1" customHeight="1">
      <c r="A143" s="8" t="s">
        <v>354</v>
      </c>
      <c r="B143" s="321" t="s">
        <v>329</v>
      </c>
      <c r="C143" s="321" t="s">
        <v>330</v>
      </c>
      <c r="D143" s="321" t="s">
        <v>19</v>
      </c>
      <c r="E143" s="28" t="s">
        <v>46</v>
      </c>
      <c r="F143" s="321" t="s">
        <v>355</v>
      </c>
      <c r="G143" s="319"/>
      <c r="H143" s="319"/>
      <c r="I143" s="66">
        <f>I144</f>
        <v>0</v>
      </c>
      <c r="J143" s="66">
        <f>J144</f>
        <v>0</v>
      </c>
      <c r="K143" s="66">
        <f>K144</f>
        <v>0</v>
      </c>
      <c r="L143" s="317">
        <f t="shared" si="26"/>
        <v>0</v>
      </c>
      <c r="M143" s="66">
        <f>M144</f>
        <v>0</v>
      </c>
      <c r="N143" s="317">
        <f t="shared" si="27"/>
        <v>0</v>
      </c>
      <c r="O143" s="66">
        <f>O144</f>
        <v>0</v>
      </c>
      <c r="P143" s="317">
        <f t="shared" si="24"/>
        <v>0</v>
      </c>
      <c r="Q143" s="66">
        <f>Q144</f>
        <v>0</v>
      </c>
      <c r="R143" s="317">
        <f t="shared" si="25"/>
        <v>0</v>
      </c>
      <c r="S143" s="66">
        <f>S144</f>
        <v>0</v>
      </c>
      <c r="T143" s="317" t="e">
        <f>SUM(#REF!-S143)</f>
        <v>#REF!</v>
      </c>
      <c r="U143" s="66">
        <f>U144</f>
        <v>0</v>
      </c>
      <c r="V143" s="317">
        <f t="shared" si="20"/>
        <v>0</v>
      </c>
      <c r="W143" s="66">
        <f>W144</f>
        <v>0</v>
      </c>
      <c r="X143" s="317">
        <f t="shared" si="21"/>
        <v>0</v>
      </c>
      <c r="Y143" s="66">
        <f>Y144</f>
        <v>0</v>
      </c>
      <c r="Z143" s="317" t="e">
        <f>SUM(#REF!-Y143)</f>
        <v>#REF!</v>
      </c>
      <c r="AA143" s="66">
        <f>AA144</f>
        <v>0</v>
      </c>
      <c r="AB143" s="66">
        <f t="shared" ref="AB143:AB208" si="37">AC143-AA143</f>
        <v>0</v>
      </c>
      <c r="AC143" s="66">
        <f>AC144</f>
        <v>0</v>
      </c>
      <c r="AD143" s="259">
        <f>AD144</f>
        <v>0</v>
      </c>
      <c r="AE143" s="260">
        <f>AE144</f>
        <v>0</v>
      </c>
      <c r="AF143" s="260">
        <f>AF144</f>
        <v>0</v>
      </c>
      <c r="AG143" s="364"/>
    </row>
    <row r="144" spans="1:33" ht="12.75" hidden="1" customHeight="1">
      <c r="A144" s="56" t="s">
        <v>54</v>
      </c>
      <c r="B144" s="321" t="s">
        <v>329</v>
      </c>
      <c r="C144" s="321" t="s">
        <v>330</v>
      </c>
      <c r="D144" s="321" t="s">
        <v>19</v>
      </c>
      <c r="E144" s="28" t="s">
        <v>46</v>
      </c>
      <c r="F144" s="321" t="s">
        <v>55</v>
      </c>
      <c r="G144" s="319"/>
      <c r="H144" s="319"/>
      <c r="I144" s="66"/>
      <c r="J144" s="66"/>
      <c r="K144" s="66"/>
      <c r="L144" s="317">
        <f t="shared" si="26"/>
        <v>0</v>
      </c>
      <c r="M144" s="66"/>
      <c r="N144" s="317">
        <f t="shared" si="27"/>
        <v>0</v>
      </c>
      <c r="O144" s="66"/>
      <c r="P144" s="317">
        <f t="shared" si="24"/>
        <v>0</v>
      </c>
      <c r="Q144" s="66"/>
      <c r="R144" s="317">
        <f t="shared" si="25"/>
        <v>0</v>
      </c>
      <c r="S144" s="66"/>
      <c r="T144" s="317" t="e">
        <f>SUM(#REF!-S144)</f>
        <v>#REF!</v>
      </c>
      <c r="U144" s="66"/>
      <c r="V144" s="317">
        <f t="shared" si="20"/>
        <v>0</v>
      </c>
      <c r="W144" s="66"/>
      <c r="X144" s="317">
        <f t="shared" si="21"/>
        <v>0</v>
      </c>
      <c r="Y144" s="66"/>
      <c r="Z144" s="317" t="e">
        <f>SUM(#REF!-Y144)</f>
        <v>#REF!</v>
      </c>
      <c r="AA144" s="66"/>
      <c r="AB144" s="66">
        <f t="shared" si="37"/>
        <v>0</v>
      </c>
      <c r="AC144" s="66"/>
      <c r="AD144" s="66"/>
      <c r="AE144" s="364"/>
      <c r="AF144" s="364"/>
      <c r="AG144" s="364"/>
    </row>
    <row r="145" spans="1:33" ht="38.25" customHeight="1">
      <c r="A145" s="39" t="s">
        <v>56</v>
      </c>
      <c r="B145" s="321">
        <v>901</v>
      </c>
      <c r="C145" s="321" t="s">
        <v>330</v>
      </c>
      <c r="D145" s="321" t="s">
        <v>19</v>
      </c>
      <c r="E145" s="321" t="s">
        <v>57</v>
      </c>
      <c r="F145" s="321"/>
      <c r="G145" s="319"/>
      <c r="H145" s="319"/>
      <c r="I145" s="66">
        <f>I146+I148+I150</f>
        <v>16398.7</v>
      </c>
      <c r="J145" s="317">
        <f t="shared" ref="J145:J155" si="38">K145-I145</f>
        <v>0</v>
      </c>
      <c r="K145" s="66">
        <f>K146+K148+K150</f>
        <v>16398.7</v>
      </c>
      <c r="L145" s="317">
        <f t="shared" si="26"/>
        <v>39.999999999996362</v>
      </c>
      <c r="M145" s="66">
        <f>M146+M148+M150</f>
        <v>16438.699999999997</v>
      </c>
      <c r="N145" s="317">
        <f t="shared" si="27"/>
        <v>0</v>
      </c>
      <c r="O145" s="66">
        <f>O146+O148+O150</f>
        <v>16438.699999999997</v>
      </c>
      <c r="P145" s="317">
        <f t="shared" si="24"/>
        <v>0</v>
      </c>
      <c r="Q145" s="66">
        <f>Q146+Q148+Q150</f>
        <v>16438.699999999997</v>
      </c>
      <c r="R145" s="317">
        <f t="shared" si="25"/>
        <v>0</v>
      </c>
      <c r="S145" s="66">
        <f>S146+S148+S150</f>
        <v>16438.699999999997</v>
      </c>
      <c r="T145" s="317" t="e">
        <f>SUM(#REF!-S145)</f>
        <v>#REF!</v>
      </c>
      <c r="U145" s="66">
        <f>U146+U148+U150</f>
        <v>17109.200000000004</v>
      </c>
      <c r="V145" s="317">
        <f t="shared" si="20"/>
        <v>0</v>
      </c>
      <c r="W145" s="66">
        <f>W146+W148+W150</f>
        <v>17109.200000000004</v>
      </c>
      <c r="X145" s="317">
        <f t="shared" si="21"/>
        <v>116.5</v>
      </c>
      <c r="Y145" s="66">
        <f>Y146+Y148+Y150</f>
        <v>17225.700000000004</v>
      </c>
      <c r="Z145" s="317" t="e">
        <f>SUM(#REF!-Y145)</f>
        <v>#REF!</v>
      </c>
      <c r="AA145" s="66">
        <f>AA146+AA148+AA150</f>
        <v>17634.900000000001</v>
      </c>
      <c r="AB145" s="66">
        <f t="shared" si="37"/>
        <v>5325.7000000000007</v>
      </c>
      <c r="AC145" s="66">
        <f>AC146+AC148+AC150</f>
        <v>22960.600000000002</v>
      </c>
      <c r="AD145" s="259">
        <f>AD146+AD148+AD150</f>
        <v>0</v>
      </c>
      <c r="AE145" s="260">
        <f>AE146+AE148+AE150</f>
        <v>16560.2</v>
      </c>
      <c r="AF145" s="260">
        <f>AF146+AF148+AF150</f>
        <v>15434</v>
      </c>
      <c r="AG145" s="364">
        <f t="shared" ref="AG145:AG200" si="39">AF145/AE145*100</f>
        <v>93.199357495682406</v>
      </c>
    </row>
    <row r="146" spans="1:33" ht="51" customHeight="1">
      <c r="A146" s="55" t="s">
        <v>352</v>
      </c>
      <c r="B146" s="321">
        <v>901</v>
      </c>
      <c r="C146" s="321" t="s">
        <v>330</v>
      </c>
      <c r="D146" s="321" t="s">
        <v>19</v>
      </c>
      <c r="E146" s="321" t="s">
        <v>57</v>
      </c>
      <c r="F146" s="321" t="s">
        <v>335</v>
      </c>
      <c r="G146" s="319"/>
      <c r="H146" s="319"/>
      <c r="I146" s="66">
        <f>I147</f>
        <v>14060.6</v>
      </c>
      <c r="J146" s="317">
        <f t="shared" si="38"/>
        <v>0</v>
      </c>
      <c r="K146" s="66">
        <f>K147</f>
        <v>14060.6</v>
      </c>
      <c r="L146" s="317">
        <f t="shared" si="26"/>
        <v>0</v>
      </c>
      <c r="M146" s="66">
        <f>M147</f>
        <v>14060.6</v>
      </c>
      <c r="N146" s="317">
        <f t="shared" si="27"/>
        <v>0</v>
      </c>
      <c r="O146" s="66">
        <f>O147</f>
        <v>14060.6</v>
      </c>
      <c r="P146" s="317">
        <f t="shared" si="24"/>
        <v>0</v>
      </c>
      <c r="Q146" s="66">
        <f>Q147</f>
        <v>14060.6</v>
      </c>
      <c r="R146" s="317">
        <f t="shared" si="25"/>
        <v>0</v>
      </c>
      <c r="S146" s="66">
        <f>S147</f>
        <v>14060.6</v>
      </c>
      <c r="T146" s="317" t="e">
        <f>SUM(#REF!-S146)</f>
        <v>#REF!</v>
      </c>
      <c r="U146" s="66">
        <f>U147</f>
        <v>14694.300000000001</v>
      </c>
      <c r="V146" s="317">
        <f t="shared" si="20"/>
        <v>0</v>
      </c>
      <c r="W146" s="66">
        <f>W147</f>
        <v>14694.300000000001</v>
      </c>
      <c r="X146" s="317">
        <f t="shared" si="21"/>
        <v>0</v>
      </c>
      <c r="Y146" s="66">
        <f>Y147</f>
        <v>14694.300000000001</v>
      </c>
      <c r="Z146" s="317" t="e">
        <f>SUM(#REF!-Y146)</f>
        <v>#REF!</v>
      </c>
      <c r="AA146" s="66">
        <f>AA147</f>
        <v>14694.300000000001</v>
      </c>
      <c r="AB146" s="66">
        <f t="shared" si="37"/>
        <v>0</v>
      </c>
      <c r="AC146" s="66">
        <f>AC147</f>
        <v>14694.300000000001</v>
      </c>
      <c r="AD146" s="259">
        <f>AD147</f>
        <v>0</v>
      </c>
      <c r="AE146" s="260">
        <f>AE147</f>
        <v>13525.5</v>
      </c>
      <c r="AF146" s="260">
        <f>AF147</f>
        <v>12533.5</v>
      </c>
      <c r="AG146" s="364">
        <f t="shared" si="39"/>
        <v>92.665705519204465</v>
      </c>
    </row>
    <row r="147" spans="1:33" ht="12.75" customHeight="1">
      <c r="A147" s="31" t="s">
        <v>16</v>
      </c>
      <c r="B147" s="321">
        <v>901</v>
      </c>
      <c r="C147" s="321" t="s">
        <v>330</v>
      </c>
      <c r="D147" s="321" t="s">
        <v>19</v>
      </c>
      <c r="E147" s="321" t="s">
        <v>57</v>
      </c>
      <c r="F147" s="321" t="s">
        <v>17</v>
      </c>
      <c r="G147" s="319"/>
      <c r="H147" s="319"/>
      <c r="I147" s="66">
        <v>14060.6</v>
      </c>
      <c r="J147" s="317">
        <f t="shared" si="38"/>
        <v>0</v>
      </c>
      <c r="K147" s="66">
        <v>14060.6</v>
      </c>
      <c r="L147" s="317">
        <f t="shared" si="26"/>
        <v>0</v>
      </c>
      <c r="M147" s="66">
        <v>14060.6</v>
      </c>
      <c r="N147" s="317">
        <f t="shared" si="27"/>
        <v>0</v>
      </c>
      <c r="O147" s="66">
        <v>14060.6</v>
      </c>
      <c r="P147" s="317">
        <f t="shared" si="24"/>
        <v>0</v>
      </c>
      <c r="Q147" s="66">
        <v>14060.6</v>
      </c>
      <c r="R147" s="317">
        <f t="shared" si="25"/>
        <v>0</v>
      </c>
      <c r="S147" s="66">
        <v>14060.6</v>
      </c>
      <c r="T147" s="317" t="e">
        <f>SUM(#REF!-S147)</f>
        <v>#REF!</v>
      </c>
      <c r="U147" s="66">
        <f>15083.2-388.9</f>
        <v>14694.300000000001</v>
      </c>
      <c r="V147" s="317">
        <f t="shared" si="20"/>
        <v>0</v>
      </c>
      <c r="W147" s="66">
        <f>15083.2-388.9</f>
        <v>14694.300000000001</v>
      </c>
      <c r="X147" s="317">
        <f t="shared" si="21"/>
        <v>0</v>
      </c>
      <c r="Y147" s="66">
        <f>15083.2-388.9</f>
        <v>14694.300000000001</v>
      </c>
      <c r="Z147" s="317" t="e">
        <f>SUM(#REF!-Y147)</f>
        <v>#REF!</v>
      </c>
      <c r="AA147" s="66">
        <f>15083.2-388.9</f>
        <v>14694.300000000001</v>
      </c>
      <c r="AB147" s="66">
        <f t="shared" si="37"/>
        <v>0</v>
      </c>
      <c r="AC147" s="66">
        <f>15083.2-388.9</f>
        <v>14694.300000000001</v>
      </c>
      <c r="AD147" s="66"/>
      <c r="AE147" s="364">
        <v>13525.5</v>
      </c>
      <c r="AF147" s="364">
        <v>12533.5</v>
      </c>
      <c r="AG147" s="364">
        <f t="shared" si="39"/>
        <v>92.665705519204465</v>
      </c>
    </row>
    <row r="148" spans="1:33" ht="25.5" customHeight="1">
      <c r="A148" s="8" t="s">
        <v>339</v>
      </c>
      <c r="B148" s="321">
        <v>901</v>
      </c>
      <c r="C148" s="321" t="s">
        <v>330</v>
      </c>
      <c r="D148" s="321" t="s">
        <v>19</v>
      </c>
      <c r="E148" s="321" t="s">
        <v>57</v>
      </c>
      <c r="F148" s="321" t="s">
        <v>340</v>
      </c>
      <c r="G148" s="319"/>
      <c r="H148" s="319"/>
      <c r="I148" s="66">
        <f>I149</f>
        <v>2323</v>
      </c>
      <c r="J148" s="317">
        <f t="shared" si="38"/>
        <v>0</v>
      </c>
      <c r="K148" s="66">
        <f>K149</f>
        <v>2323</v>
      </c>
      <c r="L148" s="317">
        <f t="shared" si="26"/>
        <v>40</v>
      </c>
      <c r="M148" s="66">
        <f>M149</f>
        <v>2363</v>
      </c>
      <c r="N148" s="317">
        <f t="shared" si="27"/>
        <v>0</v>
      </c>
      <c r="O148" s="66">
        <f>O149</f>
        <v>2363</v>
      </c>
      <c r="P148" s="317">
        <f t="shared" si="24"/>
        <v>0</v>
      </c>
      <c r="Q148" s="66">
        <f>Q149</f>
        <v>2363</v>
      </c>
      <c r="R148" s="317">
        <f t="shared" si="25"/>
        <v>0</v>
      </c>
      <c r="S148" s="66">
        <f>S149</f>
        <v>2363</v>
      </c>
      <c r="T148" s="317" t="e">
        <f>SUM(#REF!-S148)</f>
        <v>#REF!</v>
      </c>
      <c r="U148" s="66">
        <f>U149</f>
        <v>2363</v>
      </c>
      <c r="V148" s="317">
        <f t="shared" si="20"/>
        <v>0</v>
      </c>
      <c r="W148" s="66">
        <f>W149</f>
        <v>2363</v>
      </c>
      <c r="X148" s="317">
        <f t="shared" si="21"/>
        <v>116.5</v>
      </c>
      <c r="Y148" s="66">
        <f>Y149</f>
        <v>2479.5</v>
      </c>
      <c r="Z148" s="317" t="e">
        <f>SUM(#REF!-Y148)</f>
        <v>#REF!</v>
      </c>
      <c r="AA148" s="66">
        <f>AA149</f>
        <v>2888.7</v>
      </c>
      <c r="AB148" s="66">
        <f t="shared" si="37"/>
        <v>5325.7</v>
      </c>
      <c r="AC148" s="66">
        <f>AC149</f>
        <v>8214.4</v>
      </c>
      <c r="AD148" s="259">
        <f>AD149</f>
        <v>0</v>
      </c>
      <c r="AE148" s="260">
        <f>AE149</f>
        <v>2978</v>
      </c>
      <c r="AF148" s="260">
        <f>AF149</f>
        <v>2843.8</v>
      </c>
      <c r="AG148" s="364">
        <f t="shared" si="39"/>
        <v>95.493619879113496</v>
      </c>
    </row>
    <row r="149" spans="1:33" ht="25.5" customHeight="1">
      <c r="A149" s="39" t="s">
        <v>341</v>
      </c>
      <c r="B149" s="321">
        <v>901</v>
      </c>
      <c r="C149" s="321" t="s">
        <v>330</v>
      </c>
      <c r="D149" s="321" t="s">
        <v>19</v>
      </c>
      <c r="E149" s="321" t="s">
        <v>57</v>
      </c>
      <c r="F149" s="321" t="s">
        <v>342</v>
      </c>
      <c r="G149" s="319"/>
      <c r="H149" s="319"/>
      <c r="I149" s="66">
        <v>2323</v>
      </c>
      <c r="J149" s="317">
        <f t="shared" si="38"/>
        <v>0</v>
      </c>
      <c r="K149" s="66">
        <v>2323</v>
      </c>
      <c r="L149" s="317">
        <f t="shared" si="26"/>
        <v>40</v>
      </c>
      <c r="M149" s="66">
        <v>2363</v>
      </c>
      <c r="N149" s="317">
        <f t="shared" si="27"/>
        <v>0</v>
      </c>
      <c r="O149" s="66">
        <v>2363</v>
      </c>
      <c r="P149" s="317">
        <f t="shared" si="24"/>
        <v>0</v>
      </c>
      <c r="Q149" s="66">
        <v>2363</v>
      </c>
      <c r="R149" s="317">
        <f t="shared" si="25"/>
        <v>0</v>
      </c>
      <c r="S149" s="66">
        <v>2363</v>
      </c>
      <c r="T149" s="317" t="e">
        <f>SUM(#REF!-S149)</f>
        <v>#REF!</v>
      </c>
      <c r="U149" s="66">
        <v>2363</v>
      </c>
      <c r="V149" s="317">
        <f t="shared" si="20"/>
        <v>0</v>
      </c>
      <c r="W149" s="66">
        <v>2363</v>
      </c>
      <c r="X149" s="317">
        <f t="shared" si="21"/>
        <v>116.5</v>
      </c>
      <c r="Y149" s="66">
        <v>2479.5</v>
      </c>
      <c r="Z149" s="317" t="e">
        <f>SUM(#REF!-Y149)</f>
        <v>#REF!</v>
      </c>
      <c r="AA149" s="66">
        <v>2888.7</v>
      </c>
      <c r="AB149" s="66">
        <f t="shared" si="37"/>
        <v>5325.7</v>
      </c>
      <c r="AC149" s="66">
        <v>8214.4</v>
      </c>
      <c r="AD149" s="66"/>
      <c r="AE149" s="364">
        <v>2978</v>
      </c>
      <c r="AF149" s="364">
        <v>2843.8</v>
      </c>
      <c r="AG149" s="364">
        <f t="shared" si="39"/>
        <v>95.493619879113496</v>
      </c>
    </row>
    <row r="150" spans="1:33" ht="12.75" customHeight="1">
      <c r="A150" s="8" t="s">
        <v>354</v>
      </c>
      <c r="B150" s="321">
        <v>901</v>
      </c>
      <c r="C150" s="321" t="s">
        <v>330</v>
      </c>
      <c r="D150" s="321" t="s">
        <v>19</v>
      </c>
      <c r="E150" s="321" t="s">
        <v>57</v>
      </c>
      <c r="F150" s="321" t="s">
        <v>355</v>
      </c>
      <c r="G150" s="319"/>
      <c r="H150" s="319"/>
      <c r="I150" s="66">
        <f>I151</f>
        <v>15.1</v>
      </c>
      <c r="J150" s="317">
        <f t="shared" si="38"/>
        <v>0</v>
      </c>
      <c r="K150" s="66">
        <f>K151</f>
        <v>15.1</v>
      </c>
      <c r="L150" s="317">
        <f t="shared" si="26"/>
        <v>0</v>
      </c>
      <c r="M150" s="66">
        <f>M151</f>
        <v>15.1</v>
      </c>
      <c r="N150" s="317">
        <f t="shared" si="27"/>
        <v>0</v>
      </c>
      <c r="O150" s="66">
        <f>O151</f>
        <v>15.1</v>
      </c>
      <c r="P150" s="317">
        <f t="shared" si="24"/>
        <v>0</v>
      </c>
      <c r="Q150" s="66">
        <f>Q151</f>
        <v>15.1</v>
      </c>
      <c r="R150" s="317">
        <f t="shared" si="25"/>
        <v>0</v>
      </c>
      <c r="S150" s="66">
        <f>S151</f>
        <v>15.1</v>
      </c>
      <c r="T150" s="317" t="e">
        <f>SUM(#REF!-S150)</f>
        <v>#REF!</v>
      </c>
      <c r="U150" s="66">
        <f>U151</f>
        <v>51.9</v>
      </c>
      <c r="V150" s="317">
        <f t="shared" si="20"/>
        <v>0</v>
      </c>
      <c r="W150" s="66">
        <f>W151</f>
        <v>51.9</v>
      </c>
      <c r="X150" s="317">
        <f t="shared" si="21"/>
        <v>0</v>
      </c>
      <c r="Y150" s="66">
        <f>Y151</f>
        <v>51.9</v>
      </c>
      <c r="Z150" s="317" t="e">
        <f>SUM(#REF!-Y150)</f>
        <v>#REF!</v>
      </c>
      <c r="AA150" s="66">
        <f>AA151</f>
        <v>51.9</v>
      </c>
      <c r="AB150" s="66">
        <f t="shared" si="37"/>
        <v>0</v>
      </c>
      <c r="AC150" s="66">
        <f>AC151</f>
        <v>51.9</v>
      </c>
      <c r="AD150" s="259">
        <f>AD151</f>
        <v>0</v>
      </c>
      <c r="AE150" s="260">
        <f>AE151</f>
        <v>56.7</v>
      </c>
      <c r="AF150" s="260">
        <f>AF151</f>
        <v>56.7</v>
      </c>
      <c r="AG150" s="364">
        <f t="shared" si="39"/>
        <v>100</v>
      </c>
    </row>
    <row r="151" spans="1:33" ht="12.75" customHeight="1">
      <c r="A151" s="39" t="s">
        <v>356</v>
      </c>
      <c r="B151" s="321">
        <v>901</v>
      </c>
      <c r="C151" s="321" t="s">
        <v>330</v>
      </c>
      <c r="D151" s="321" t="s">
        <v>19</v>
      </c>
      <c r="E151" s="321" t="s">
        <v>57</v>
      </c>
      <c r="F151" s="321" t="s">
        <v>0</v>
      </c>
      <c r="G151" s="319"/>
      <c r="H151" s="319"/>
      <c r="I151" s="66">
        <v>15.1</v>
      </c>
      <c r="J151" s="317">
        <f t="shared" si="38"/>
        <v>0</v>
      </c>
      <c r="K151" s="66">
        <v>15.1</v>
      </c>
      <c r="L151" s="317">
        <f t="shared" si="26"/>
        <v>0</v>
      </c>
      <c r="M151" s="66">
        <v>15.1</v>
      </c>
      <c r="N151" s="317">
        <f t="shared" si="27"/>
        <v>0</v>
      </c>
      <c r="O151" s="66">
        <v>15.1</v>
      </c>
      <c r="P151" s="317">
        <f t="shared" si="24"/>
        <v>0</v>
      </c>
      <c r="Q151" s="66">
        <v>15.1</v>
      </c>
      <c r="R151" s="317">
        <f t="shared" si="25"/>
        <v>0</v>
      </c>
      <c r="S151" s="66">
        <v>15.1</v>
      </c>
      <c r="T151" s="317" t="e">
        <f>SUM(#REF!-S151)</f>
        <v>#REF!</v>
      </c>
      <c r="U151" s="66">
        <v>51.9</v>
      </c>
      <c r="V151" s="317">
        <f t="shared" si="20"/>
        <v>0</v>
      </c>
      <c r="W151" s="66">
        <v>51.9</v>
      </c>
      <c r="X151" s="317">
        <f t="shared" si="21"/>
        <v>0</v>
      </c>
      <c r="Y151" s="66">
        <v>51.9</v>
      </c>
      <c r="Z151" s="317" t="e">
        <f>SUM(#REF!-Y151)</f>
        <v>#REF!</v>
      </c>
      <c r="AA151" s="66">
        <v>51.9</v>
      </c>
      <c r="AB151" s="66">
        <f t="shared" si="37"/>
        <v>0</v>
      </c>
      <c r="AC151" s="66">
        <v>51.9</v>
      </c>
      <c r="AD151" s="66"/>
      <c r="AE151" s="364">
        <v>56.7</v>
      </c>
      <c r="AF151" s="364">
        <v>56.7</v>
      </c>
      <c r="AG151" s="364">
        <f t="shared" si="39"/>
        <v>100</v>
      </c>
    </row>
    <row r="152" spans="1:33" ht="12.75" customHeight="1">
      <c r="A152" s="39" t="s">
        <v>58</v>
      </c>
      <c r="B152" s="321">
        <v>901</v>
      </c>
      <c r="C152" s="321" t="s">
        <v>330</v>
      </c>
      <c r="D152" s="321" t="s">
        <v>19</v>
      </c>
      <c r="E152" s="40" t="s">
        <v>59</v>
      </c>
      <c r="F152" s="321"/>
      <c r="G152" s="319"/>
      <c r="H152" s="319"/>
      <c r="I152" s="66">
        <f>I153+I155</f>
        <v>658.2</v>
      </c>
      <c r="J152" s="317">
        <f t="shared" si="38"/>
        <v>0</v>
      </c>
      <c r="K152" s="66">
        <f>K153+K155</f>
        <v>658.2</v>
      </c>
      <c r="L152" s="317">
        <f t="shared" si="26"/>
        <v>61.100000000000023</v>
      </c>
      <c r="M152" s="66">
        <f>M153+M155</f>
        <v>719.30000000000007</v>
      </c>
      <c r="N152" s="317">
        <f t="shared" si="27"/>
        <v>0</v>
      </c>
      <c r="O152" s="66">
        <f>O153+O155</f>
        <v>719.30000000000007</v>
      </c>
      <c r="P152" s="317">
        <f t="shared" si="24"/>
        <v>0</v>
      </c>
      <c r="Q152" s="66">
        <f>Q153+Q155</f>
        <v>719.30000000000007</v>
      </c>
      <c r="R152" s="317">
        <f t="shared" si="25"/>
        <v>0</v>
      </c>
      <c r="S152" s="66">
        <f>S153+S155</f>
        <v>719.30000000000007</v>
      </c>
      <c r="T152" s="317" t="e">
        <f>SUM(#REF!-S152)</f>
        <v>#REF!</v>
      </c>
      <c r="U152" s="66">
        <f>U153+U155</f>
        <v>1115.5</v>
      </c>
      <c r="V152" s="317">
        <f t="shared" ref="V152:V221" si="40">SUM(W152-U152)</f>
        <v>0</v>
      </c>
      <c r="W152" s="66">
        <f>W153+W155</f>
        <v>1115.5</v>
      </c>
      <c r="X152" s="317">
        <f t="shared" ref="X152:X221" si="41">SUM(Y152-W152)</f>
        <v>508.59999999999991</v>
      </c>
      <c r="Y152" s="66">
        <f>Y153+Y155</f>
        <v>1624.1</v>
      </c>
      <c r="Z152" s="317" t="e">
        <f>SUM(#REF!-Y152)</f>
        <v>#REF!</v>
      </c>
      <c r="AA152" s="66">
        <f>AA153+AA155</f>
        <v>1627.7</v>
      </c>
      <c r="AB152" s="66">
        <f t="shared" si="37"/>
        <v>0</v>
      </c>
      <c r="AC152" s="66">
        <f>AC153+AC155</f>
        <v>1627.7</v>
      </c>
      <c r="AD152" s="259">
        <f>AD153+AD155</f>
        <v>-31.5</v>
      </c>
      <c r="AE152" s="260">
        <f>AE153+AE155</f>
        <v>2251</v>
      </c>
      <c r="AF152" s="260">
        <f>AF153+AF155</f>
        <v>1793.5</v>
      </c>
      <c r="AG152" s="364">
        <f t="shared" si="39"/>
        <v>79.675699689027098</v>
      </c>
    </row>
    <row r="153" spans="1:33" ht="25.5" customHeight="1">
      <c r="A153" s="8" t="s">
        <v>339</v>
      </c>
      <c r="B153" s="321">
        <v>901</v>
      </c>
      <c r="C153" s="321" t="s">
        <v>330</v>
      </c>
      <c r="D153" s="321" t="s">
        <v>19</v>
      </c>
      <c r="E153" s="40" t="s">
        <v>59</v>
      </c>
      <c r="F153" s="321" t="s">
        <v>340</v>
      </c>
      <c r="G153" s="319">
        <v>158</v>
      </c>
      <c r="H153" s="319">
        <v>32</v>
      </c>
      <c r="I153" s="66">
        <f>I154</f>
        <v>646</v>
      </c>
      <c r="J153" s="317">
        <f t="shared" si="38"/>
        <v>0</v>
      </c>
      <c r="K153" s="66">
        <f>K154</f>
        <v>646</v>
      </c>
      <c r="L153" s="317">
        <f t="shared" si="26"/>
        <v>61.100000000000023</v>
      </c>
      <c r="M153" s="66">
        <f>M154</f>
        <v>707.1</v>
      </c>
      <c r="N153" s="317">
        <f t="shared" si="27"/>
        <v>0</v>
      </c>
      <c r="O153" s="66">
        <f>O154</f>
        <v>707.1</v>
      </c>
      <c r="P153" s="317">
        <f t="shared" si="24"/>
        <v>0</v>
      </c>
      <c r="Q153" s="66">
        <f>Q154</f>
        <v>707.1</v>
      </c>
      <c r="R153" s="317">
        <f t="shared" si="25"/>
        <v>0</v>
      </c>
      <c r="S153" s="66">
        <f>S154</f>
        <v>707.1</v>
      </c>
      <c r="T153" s="317" t="e">
        <f>SUM(#REF!-S153)</f>
        <v>#REF!</v>
      </c>
      <c r="U153" s="66">
        <f>U154</f>
        <v>857.1</v>
      </c>
      <c r="V153" s="317">
        <f t="shared" si="40"/>
        <v>0</v>
      </c>
      <c r="W153" s="66">
        <f>W154</f>
        <v>857.1</v>
      </c>
      <c r="X153" s="317">
        <f t="shared" si="41"/>
        <v>545.1</v>
      </c>
      <c r="Y153" s="66">
        <f>Y154</f>
        <v>1402.2</v>
      </c>
      <c r="Z153" s="317" t="e">
        <f>SUM(#REF!-Y153)</f>
        <v>#REF!</v>
      </c>
      <c r="AA153" s="66">
        <f>AA154</f>
        <v>1401.4</v>
      </c>
      <c r="AB153" s="66">
        <f t="shared" si="37"/>
        <v>0</v>
      </c>
      <c r="AC153" s="66">
        <f>AC154</f>
        <v>1401.4</v>
      </c>
      <c r="AD153" s="259">
        <f>AD154</f>
        <v>18.600000000000001</v>
      </c>
      <c r="AE153" s="260">
        <f>AE154</f>
        <v>1560.6</v>
      </c>
      <c r="AF153" s="260">
        <f>AF154</f>
        <v>1105.8</v>
      </c>
      <c r="AG153" s="364">
        <f t="shared" si="39"/>
        <v>70.857362552864288</v>
      </c>
    </row>
    <row r="154" spans="1:33" ht="25.5" customHeight="1">
      <c r="A154" s="39" t="s">
        <v>341</v>
      </c>
      <c r="B154" s="321">
        <v>901</v>
      </c>
      <c r="C154" s="321" t="s">
        <v>330</v>
      </c>
      <c r="D154" s="321" t="s">
        <v>19</v>
      </c>
      <c r="E154" s="40" t="s">
        <v>59</v>
      </c>
      <c r="F154" s="321" t="s">
        <v>342</v>
      </c>
      <c r="G154" s="319"/>
      <c r="H154" s="319"/>
      <c r="I154" s="66">
        <v>646</v>
      </c>
      <c r="J154" s="317">
        <f t="shared" si="38"/>
        <v>0</v>
      </c>
      <c r="K154" s="66">
        <v>646</v>
      </c>
      <c r="L154" s="317">
        <f t="shared" si="26"/>
        <v>61.100000000000023</v>
      </c>
      <c r="M154" s="66">
        <v>707.1</v>
      </c>
      <c r="N154" s="317">
        <f t="shared" si="27"/>
        <v>0</v>
      </c>
      <c r="O154" s="66">
        <v>707.1</v>
      </c>
      <c r="P154" s="317">
        <f t="shared" si="24"/>
        <v>0</v>
      </c>
      <c r="Q154" s="66">
        <v>707.1</v>
      </c>
      <c r="R154" s="317">
        <f t="shared" si="25"/>
        <v>0</v>
      </c>
      <c r="S154" s="66">
        <v>707.1</v>
      </c>
      <c r="T154" s="317" t="e">
        <f>SUM(#REF!-S154)</f>
        <v>#REF!</v>
      </c>
      <c r="U154" s="66">
        <v>857.1</v>
      </c>
      <c r="V154" s="317">
        <f t="shared" si="40"/>
        <v>0</v>
      </c>
      <c r="W154" s="66">
        <v>857.1</v>
      </c>
      <c r="X154" s="317">
        <f t="shared" si="41"/>
        <v>545.1</v>
      </c>
      <c r="Y154" s="66">
        <v>1402.2</v>
      </c>
      <c r="Z154" s="317" t="e">
        <f>SUM(#REF!-Y154)</f>
        <v>#REF!</v>
      </c>
      <c r="AA154" s="66">
        <v>1401.4</v>
      </c>
      <c r="AB154" s="66">
        <f t="shared" si="37"/>
        <v>0</v>
      </c>
      <c r="AC154" s="66">
        <v>1401.4</v>
      </c>
      <c r="AD154" s="66">
        <v>18.600000000000001</v>
      </c>
      <c r="AE154" s="364">
        <v>1560.6</v>
      </c>
      <c r="AF154" s="364">
        <v>1105.8</v>
      </c>
      <c r="AG154" s="364">
        <f t="shared" si="39"/>
        <v>70.857362552864288</v>
      </c>
    </row>
    <row r="155" spans="1:33" ht="12.75" customHeight="1">
      <c r="A155" s="8" t="s">
        <v>354</v>
      </c>
      <c r="B155" s="321">
        <v>901</v>
      </c>
      <c r="C155" s="321" t="s">
        <v>330</v>
      </c>
      <c r="D155" s="321" t="s">
        <v>19</v>
      </c>
      <c r="E155" s="40" t="s">
        <v>59</v>
      </c>
      <c r="F155" s="321" t="s">
        <v>355</v>
      </c>
      <c r="G155" s="319"/>
      <c r="H155" s="319"/>
      <c r="I155" s="66">
        <f>I157+I156</f>
        <v>12.2</v>
      </c>
      <c r="J155" s="317">
        <f t="shared" si="38"/>
        <v>0</v>
      </c>
      <c r="K155" s="66">
        <f>K157+K156</f>
        <v>12.2</v>
      </c>
      <c r="L155" s="317">
        <f t="shared" si="26"/>
        <v>0</v>
      </c>
      <c r="M155" s="66">
        <f>M157+M156</f>
        <v>12.2</v>
      </c>
      <c r="N155" s="317">
        <f t="shared" si="27"/>
        <v>0</v>
      </c>
      <c r="O155" s="66">
        <f>O157+O156</f>
        <v>12.2</v>
      </c>
      <c r="P155" s="317">
        <f t="shared" si="24"/>
        <v>0</v>
      </c>
      <c r="Q155" s="66">
        <f>Q157+Q156</f>
        <v>12.2</v>
      </c>
      <c r="R155" s="317">
        <f t="shared" si="25"/>
        <v>0</v>
      </c>
      <c r="S155" s="66">
        <f>S157+S156</f>
        <v>12.2</v>
      </c>
      <c r="T155" s="317" t="e">
        <f>SUM(#REF!-S155)</f>
        <v>#REF!</v>
      </c>
      <c r="U155" s="66">
        <f>U157+U156</f>
        <v>258.39999999999998</v>
      </c>
      <c r="V155" s="317">
        <f t="shared" si="40"/>
        <v>0</v>
      </c>
      <c r="W155" s="66">
        <f>W157+W156</f>
        <v>258.39999999999998</v>
      </c>
      <c r="X155" s="317">
        <f t="shared" si="41"/>
        <v>-36.5</v>
      </c>
      <c r="Y155" s="66">
        <f>Y157+Y156</f>
        <v>221.89999999999998</v>
      </c>
      <c r="Z155" s="317" t="e">
        <f>SUM(#REF!-Y155)</f>
        <v>#REF!</v>
      </c>
      <c r="AA155" s="66">
        <f>AA157+AA156</f>
        <v>226.29999999999998</v>
      </c>
      <c r="AB155" s="66">
        <f t="shared" si="37"/>
        <v>0</v>
      </c>
      <c r="AC155" s="66">
        <f>AC157+AC156</f>
        <v>226.29999999999998</v>
      </c>
      <c r="AD155" s="259">
        <f>AD157+AD156</f>
        <v>-50.1</v>
      </c>
      <c r="AE155" s="260">
        <f>AE157+AE156</f>
        <v>690.4</v>
      </c>
      <c r="AF155" s="260">
        <f>AF157+AF156</f>
        <v>687.7</v>
      </c>
      <c r="AG155" s="364">
        <f t="shared" si="39"/>
        <v>99.608922363847057</v>
      </c>
    </row>
    <row r="156" spans="1:33" ht="12.75" customHeight="1">
      <c r="A156" s="56" t="s">
        <v>53</v>
      </c>
      <c r="B156" s="321">
        <v>901</v>
      </c>
      <c r="C156" s="321" t="s">
        <v>330</v>
      </c>
      <c r="D156" s="321" t="s">
        <v>19</v>
      </c>
      <c r="E156" s="40" t="s">
        <v>59</v>
      </c>
      <c r="F156" s="321" t="s">
        <v>60</v>
      </c>
      <c r="G156" s="319"/>
      <c r="H156" s="319"/>
      <c r="I156" s="66"/>
      <c r="J156" s="66"/>
      <c r="K156" s="66"/>
      <c r="L156" s="317">
        <f t="shared" si="26"/>
        <v>2.2000000000000002</v>
      </c>
      <c r="M156" s="66">
        <v>2.2000000000000002</v>
      </c>
      <c r="N156" s="317">
        <f t="shared" si="27"/>
        <v>0</v>
      </c>
      <c r="O156" s="66">
        <v>2.2000000000000002</v>
      </c>
      <c r="P156" s="317">
        <f t="shared" si="24"/>
        <v>0</v>
      </c>
      <c r="Q156" s="66">
        <v>2.2000000000000002</v>
      </c>
      <c r="R156" s="317">
        <f t="shared" si="25"/>
        <v>0</v>
      </c>
      <c r="S156" s="66">
        <v>2.2000000000000002</v>
      </c>
      <c r="T156" s="317" t="e">
        <f>SUM(#REF!-S156)</f>
        <v>#REF!</v>
      </c>
      <c r="U156" s="66">
        <f>107.6-38.9</f>
        <v>68.699999999999989</v>
      </c>
      <c r="V156" s="317">
        <f t="shared" si="40"/>
        <v>0</v>
      </c>
      <c r="W156" s="66">
        <f>107.6-38.9</f>
        <v>68.699999999999989</v>
      </c>
      <c r="X156" s="317">
        <f t="shared" si="41"/>
        <v>-66.499999999999986</v>
      </c>
      <c r="Y156" s="66">
        <v>2.2000000000000002</v>
      </c>
      <c r="Z156" s="317" t="e">
        <f>SUM(#REF!-Y156)</f>
        <v>#REF!</v>
      </c>
      <c r="AA156" s="66">
        <v>2.2000000000000002</v>
      </c>
      <c r="AB156" s="66">
        <f t="shared" si="37"/>
        <v>0</v>
      </c>
      <c r="AC156" s="66">
        <v>2.2000000000000002</v>
      </c>
      <c r="AD156" s="66"/>
      <c r="AE156" s="364">
        <v>26</v>
      </c>
      <c r="AF156" s="364">
        <v>26</v>
      </c>
      <c r="AG156" s="364">
        <f t="shared" si="39"/>
        <v>100</v>
      </c>
    </row>
    <row r="157" spans="1:33" ht="12.75" customHeight="1">
      <c r="A157" s="39" t="s">
        <v>356</v>
      </c>
      <c r="B157" s="321">
        <v>901</v>
      </c>
      <c r="C157" s="321" t="s">
        <v>330</v>
      </c>
      <c r="D157" s="321" t="s">
        <v>19</v>
      </c>
      <c r="E157" s="40" t="s">
        <v>59</v>
      </c>
      <c r="F157" s="321" t="s">
        <v>0</v>
      </c>
      <c r="G157" s="319"/>
      <c r="H157" s="319"/>
      <c r="I157" s="66">
        <v>12.2</v>
      </c>
      <c r="J157" s="317">
        <f t="shared" ref="J157:J164" si="42">K157-I157</f>
        <v>0</v>
      </c>
      <c r="K157" s="66">
        <v>12.2</v>
      </c>
      <c r="L157" s="317">
        <f t="shared" si="26"/>
        <v>-2.1999999999999993</v>
      </c>
      <c r="M157" s="66">
        <v>10</v>
      </c>
      <c r="N157" s="317">
        <f t="shared" si="27"/>
        <v>0</v>
      </c>
      <c r="O157" s="66">
        <v>10</v>
      </c>
      <c r="P157" s="317">
        <f t="shared" ref="P157:P226" si="43">SUM(Q157-O157)</f>
        <v>0</v>
      </c>
      <c r="Q157" s="66">
        <v>10</v>
      </c>
      <c r="R157" s="317">
        <f t="shared" ref="R157:R226" si="44">SUM(S157-Q157)</f>
        <v>0</v>
      </c>
      <c r="S157" s="66">
        <v>10</v>
      </c>
      <c r="T157" s="317" t="e">
        <f>SUM(#REF!-S157)</f>
        <v>#REF!</v>
      </c>
      <c r="U157" s="66">
        <v>189.7</v>
      </c>
      <c r="V157" s="317">
        <f t="shared" si="40"/>
        <v>0</v>
      </c>
      <c r="W157" s="66">
        <v>189.7</v>
      </c>
      <c r="X157" s="317">
        <f t="shared" si="41"/>
        <v>30</v>
      </c>
      <c r="Y157" s="66">
        <v>219.7</v>
      </c>
      <c r="Z157" s="317" t="e">
        <f>SUM(#REF!-Y157)</f>
        <v>#REF!</v>
      </c>
      <c r="AA157" s="66">
        <v>224.1</v>
      </c>
      <c r="AB157" s="66">
        <f t="shared" si="37"/>
        <v>0</v>
      </c>
      <c r="AC157" s="66">
        <v>224.1</v>
      </c>
      <c r="AD157" s="66">
        <v>-50.1</v>
      </c>
      <c r="AE157" s="364">
        <v>664.4</v>
      </c>
      <c r="AF157" s="364">
        <v>661.7</v>
      </c>
      <c r="AG157" s="364">
        <f t="shared" si="39"/>
        <v>99.593618302227583</v>
      </c>
    </row>
    <row r="158" spans="1:33" ht="38.25" customHeight="1">
      <c r="A158" s="39" t="s">
        <v>61</v>
      </c>
      <c r="B158" s="321">
        <v>901</v>
      </c>
      <c r="C158" s="321" t="s">
        <v>330</v>
      </c>
      <c r="D158" s="321" t="s">
        <v>19</v>
      </c>
      <c r="E158" s="321" t="s">
        <v>62</v>
      </c>
      <c r="F158" s="321"/>
      <c r="G158" s="319"/>
      <c r="H158" s="319"/>
      <c r="I158" s="66">
        <f>I159+I161</f>
        <v>1059.4000000000001</v>
      </c>
      <c r="J158" s="317">
        <f t="shared" si="42"/>
        <v>0</v>
      </c>
      <c r="K158" s="66">
        <f>K159+K161</f>
        <v>1059.4000000000001</v>
      </c>
      <c r="L158" s="317">
        <f t="shared" si="26"/>
        <v>0</v>
      </c>
      <c r="M158" s="66">
        <f>M159+M161</f>
        <v>1059.4000000000001</v>
      </c>
      <c r="N158" s="317">
        <f t="shared" si="27"/>
        <v>0</v>
      </c>
      <c r="O158" s="66">
        <f>O159+O161</f>
        <v>1059.4000000000001</v>
      </c>
      <c r="P158" s="317">
        <f t="shared" si="43"/>
        <v>0</v>
      </c>
      <c r="Q158" s="66">
        <f>Q159+Q161</f>
        <v>1059.4000000000001</v>
      </c>
      <c r="R158" s="317">
        <f t="shared" si="44"/>
        <v>0</v>
      </c>
      <c r="S158" s="66">
        <f>S159+S161</f>
        <v>1059.4000000000001</v>
      </c>
      <c r="T158" s="317" t="e">
        <f>SUM(#REF!-S158)</f>
        <v>#REF!</v>
      </c>
      <c r="U158" s="66">
        <f>U159+U161</f>
        <v>388.9</v>
      </c>
      <c r="V158" s="317">
        <f t="shared" si="40"/>
        <v>0</v>
      </c>
      <c r="W158" s="66">
        <f>W159+W161</f>
        <v>388.9</v>
      </c>
      <c r="X158" s="317">
        <f t="shared" si="41"/>
        <v>0</v>
      </c>
      <c r="Y158" s="66">
        <f>Y159+Y161</f>
        <v>388.9</v>
      </c>
      <c r="Z158" s="317" t="e">
        <f>SUM(#REF!-Y158)</f>
        <v>#REF!</v>
      </c>
      <c r="AA158" s="66">
        <f>AA159+AA161</f>
        <v>388.9</v>
      </c>
      <c r="AB158" s="66">
        <f t="shared" si="37"/>
        <v>0</v>
      </c>
      <c r="AC158" s="66">
        <f>AC159+AC161</f>
        <v>388.9</v>
      </c>
      <c r="AD158" s="259">
        <f>AD159+AD161</f>
        <v>0</v>
      </c>
      <c r="AE158" s="260">
        <f>AE159+AE161</f>
        <v>388.9</v>
      </c>
      <c r="AF158" s="260">
        <f>AF159+AF161</f>
        <v>388.9</v>
      </c>
      <c r="AG158" s="364">
        <f t="shared" si="39"/>
        <v>100</v>
      </c>
    </row>
    <row r="159" spans="1:33" ht="51" customHeight="1">
      <c r="A159" s="55" t="s">
        <v>352</v>
      </c>
      <c r="B159" s="321">
        <v>901</v>
      </c>
      <c r="C159" s="321" t="s">
        <v>330</v>
      </c>
      <c r="D159" s="321" t="s">
        <v>19</v>
      </c>
      <c r="E159" s="321" t="s">
        <v>62</v>
      </c>
      <c r="F159" s="321" t="s">
        <v>335</v>
      </c>
      <c r="G159" s="319"/>
      <c r="H159" s="319"/>
      <c r="I159" s="66">
        <f>I160</f>
        <v>1022.6</v>
      </c>
      <c r="J159" s="317">
        <f t="shared" si="42"/>
        <v>0</v>
      </c>
      <c r="K159" s="66">
        <f>K160</f>
        <v>1022.6</v>
      </c>
      <c r="L159" s="317">
        <f t="shared" si="26"/>
        <v>0</v>
      </c>
      <c r="M159" s="66">
        <f>M160</f>
        <v>1022.6</v>
      </c>
      <c r="N159" s="317">
        <f t="shared" si="27"/>
        <v>0</v>
      </c>
      <c r="O159" s="66">
        <f>O160</f>
        <v>1022.6</v>
      </c>
      <c r="P159" s="317">
        <f t="shared" si="43"/>
        <v>0</v>
      </c>
      <c r="Q159" s="66">
        <f>Q160</f>
        <v>1022.6</v>
      </c>
      <c r="R159" s="317">
        <f t="shared" si="44"/>
        <v>0</v>
      </c>
      <c r="S159" s="66">
        <f>S160</f>
        <v>1022.6</v>
      </c>
      <c r="T159" s="317" t="e">
        <f>SUM(#REF!-S159)</f>
        <v>#REF!</v>
      </c>
      <c r="U159" s="66">
        <f>U160</f>
        <v>388.9</v>
      </c>
      <c r="V159" s="317">
        <f t="shared" si="40"/>
        <v>0</v>
      </c>
      <c r="W159" s="66">
        <f>W160</f>
        <v>388.9</v>
      </c>
      <c r="X159" s="317">
        <f t="shared" si="41"/>
        <v>0</v>
      </c>
      <c r="Y159" s="66">
        <f>Y160</f>
        <v>388.9</v>
      </c>
      <c r="Z159" s="317" t="e">
        <f>SUM(#REF!-Y159)</f>
        <v>#REF!</v>
      </c>
      <c r="AA159" s="66">
        <f>AA160</f>
        <v>388.9</v>
      </c>
      <c r="AB159" s="66">
        <f t="shared" si="37"/>
        <v>0</v>
      </c>
      <c r="AC159" s="66">
        <f>AC160</f>
        <v>388.9</v>
      </c>
      <c r="AD159" s="259">
        <f>AD160</f>
        <v>0</v>
      </c>
      <c r="AE159" s="260">
        <f>AE160</f>
        <v>388.9</v>
      </c>
      <c r="AF159" s="260">
        <f>AF160</f>
        <v>388.9</v>
      </c>
      <c r="AG159" s="364">
        <f t="shared" si="39"/>
        <v>100</v>
      </c>
    </row>
    <row r="160" spans="1:33" ht="12.75" customHeight="1">
      <c r="A160" s="31" t="s">
        <v>16</v>
      </c>
      <c r="B160" s="321">
        <v>901</v>
      </c>
      <c r="C160" s="321" t="s">
        <v>330</v>
      </c>
      <c r="D160" s="321" t="s">
        <v>19</v>
      </c>
      <c r="E160" s="321" t="s">
        <v>62</v>
      </c>
      <c r="F160" s="321" t="s">
        <v>17</v>
      </c>
      <c r="G160" s="319"/>
      <c r="H160" s="319"/>
      <c r="I160" s="66">
        <v>1022.6</v>
      </c>
      <c r="J160" s="317">
        <f t="shared" si="42"/>
        <v>0</v>
      </c>
      <c r="K160" s="66">
        <v>1022.6</v>
      </c>
      <c r="L160" s="317">
        <f t="shared" si="26"/>
        <v>0</v>
      </c>
      <c r="M160" s="66">
        <v>1022.6</v>
      </c>
      <c r="N160" s="317">
        <f t="shared" si="27"/>
        <v>0</v>
      </c>
      <c r="O160" s="66">
        <v>1022.6</v>
      </c>
      <c r="P160" s="317">
        <f t="shared" si="43"/>
        <v>0</v>
      </c>
      <c r="Q160" s="66">
        <v>1022.6</v>
      </c>
      <c r="R160" s="317">
        <f t="shared" si="44"/>
        <v>0</v>
      </c>
      <c r="S160" s="66">
        <v>1022.6</v>
      </c>
      <c r="T160" s="317" t="e">
        <f>SUM(#REF!-S160)</f>
        <v>#REF!</v>
      </c>
      <c r="U160" s="66">
        <v>388.9</v>
      </c>
      <c r="V160" s="317">
        <f t="shared" si="40"/>
        <v>0</v>
      </c>
      <c r="W160" s="66">
        <v>388.9</v>
      </c>
      <c r="X160" s="317">
        <f t="shared" si="41"/>
        <v>0</v>
      </c>
      <c r="Y160" s="66">
        <v>388.9</v>
      </c>
      <c r="Z160" s="317" t="e">
        <f>SUM(#REF!-Y160)</f>
        <v>#REF!</v>
      </c>
      <c r="AA160" s="66">
        <v>388.9</v>
      </c>
      <c r="AB160" s="66">
        <f t="shared" si="37"/>
        <v>0</v>
      </c>
      <c r="AC160" s="66">
        <v>388.9</v>
      </c>
      <c r="AD160" s="66"/>
      <c r="AE160" s="364">
        <v>388.9</v>
      </c>
      <c r="AF160" s="364">
        <v>388.9</v>
      </c>
      <c r="AG160" s="364">
        <f t="shared" si="39"/>
        <v>100</v>
      </c>
    </row>
    <row r="161" spans="1:33" ht="0.75" customHeight="1">
      <c r="A161" s="8" t="s">
        <v>354</v>
      </c>
      <c r="B161" s="321">
        <v>901</v>
      </c>
      <c r="C161" s="321" t="s">
        <v>330</v>
      </c>
      <c r="D161" s="321" t="s">
        <v>19</v>
      </c>
      <c r="E161" s="321" t="s">
        <v>62</v>
      </c>
      <c r="F161" s="321" t="s">
        <v>355</v>
      </c>
      <c r="G161" s="319"/>
      <c r="H161" s="319"/>
      <c r="I161" s="66">
        <f>I162</f>
        <v>36.799999999999997</v>
      </c>
      <c r="J161" s="317">
        <f t="shared" si="42"/>
        <v>0</v>
      </c>
      <c r="K161" s="66">
        <f>K162</f>
        <v>36.799999999999997</v>
      </c>
      <c r="L161" s="317">
        <f t="shared" si="26"/>
        <v>0</v>
      </c>
      <c r="M161" s="66">
        <f>M162</f>
        <v>36.799999999999997</v>
      </c>
      <c r="N161" s="317">
        <f t="shared" ref="N161:N230" si="45">SUM(O161-M161)</f>
        <v>0</v>
      </c>
      <c r="O161" s="66">
        <f>O162</f>
        <v>36.799999999999997</v>
      </c>
      <c r="P161" s="317">
        <f t="shared" si="43"/>
        <v>0</v>
      </c>
      <c r="Q161" s="66">
        <f>Q162</f>
        <v>36.799999999999997</v>
      </c>
      <c r="R161" s="317">
        <f t="shared" si="44"/>
        <v>0</v>
      </c>
      <c r="S161" s="66">
        <f>S162</f>
        <v>36.799999999999997</v>
      </c>
      <c r="T161" s="317" t="e">
        <f>SUM(#REF!-S161)</f>
        <v>#REF!</v>
      </c>
      <c r="U161" s="66">
        <f>U162</f>
        <v>0</v>
      </c>
      <c r="V161" s="317">
        <f t="shared" si="40"/>
        <v>0</v>
      </c>
      <c r="W161" s="66">
        <f>W162</f>
        <v>0</v>
      </c>
      <c r="X161" s="317">
        <f t="shared" si="41"/>
        <v>0</v>
      </c>
      <c r="Y161" s="66">
        <f>Y162</f>
        <v>0</v>
      </c>
      <c r="Z161" s="317" t="e">
        <f>SUM(#REF!-Y161)</f>
        <v>#REF!</v>
      </c>
      <c r="AA161" s="66">
        <f>AA162</f>
        <v>0</v>
      </c>
      <c r="AB161" s="66">
        <f t="shared" si="37"/>
        <v>0</v>
      </c>
      <c r="AC161" s="66">
        <f>AC162</f>
        <v>0</v>
      </c>
      <c r="AD161" s="259">
        <f>AD162</f>
        <v>0</v>
      </c>
      <c r="AE161" s="260">
        <f>AE162</f>
        <v>0</v>
      </c>
      <c r="AF161" s="260">
        <f>AF162</f>
        <v>0</v>
      </c>
      <c r="AG161" s="364"/>
    </row>
    <row r="162" spans="1:33" ht="12.75" hidden="1" customHeight="1">
      <c r="A162" s="39" t="s">
        <v>356</v>
      </c>
      <c r="B162" s="321">
        <v>901</v>
      </c>
      <c r="C162" s="321" t="s">
        <v>330</v>
      </c>
      <c r="D162" s="321" t="s">
        <v>19</v>
      </c>
      <c r="E162" s="321" t="s">
        <v>62</v>
      </c>
      <c r="F162" s="321" t="s">
        <v>0</v>
      </c>
      <c r="G162" s="319"/>
      <c r="H162" s="319"/>
      <c r="I162" s="66">
        <v>36.799999999999997</v>
      </c>
      <c r="J162" s="317">
        <f t="shared" si="42"/>
        <v>0</v>
      </c>
      <c r="K162" s="66">
        <v>36.799999999999997</v>
      </c>
      <c r="L162" s="317">
        <f t="shared" si="26"/>
        <v>0</v>
      </c>
      <c r="M162" s="66">
        <v>36.799999999999997</v>
      </c>
      <c r="N162" s="317">
        <f t="shared" si="45"/>
        <v>0</v>
      </c>
      <c r="O162" s="66">
        <v>36.799999999999997</v>
      </c>
      <c r="P162" s="317">
        <f t="shared" si="43"/>
        <v>0</v>
      </c>
      <c r="Q162" s="66">
        <v>36.799999999999997</v>
      </c>
      <c r="R162" s="317">
        <f t="shared" si="44"/>
        <v>0</v>
      </c>
      <c r="S162" s="66">
        <v>36.799999999999997</v>
      </c>
      <c r="T162" s="317" t="e">
        <f>SUM(#REF!-S162)</f>
        <v>#REF!</v>
      </c>
      <c r="U162" s="66">
        <v>0</v>
      </c>
      <c r="V162" s="317">
        <f t="shared" si="40"/>
        <v>0</v>
      </c>
      <c r="W162" s="66">
        <v>0</v>
      </c>
      <c r="X162" s="317">
        <f t="shared" si="41"/>
        <v>0</v>
      </c>
      <c r="Y162" s="66">
        <v>0</v>
      </c>
      <c r="Z162" s="317" t="e">
        <f>SUM(#REF!-Y162)</f>
        <v>#REF!</v>
      </c>
      <c r="AA162" s="66">
        <v>0</v>
      </c>
      <c r="AB162" s="66">
        <f t="shared" si="37"/>
        <v>0</v>
      </c>
      <c r="AC162" s="66">
        <v>0</v>
      </c>
      <c r="AD162" s="66"/>
      <c r="AE162" s="364">
        <v>0</v>
      </c>
      <c r="AF162" s="364">
        <v>0</v>
      </c>
      <c r="AG162" s="364"/>
    </row>
    <row r="163" spans="1:33" ht="25.5" customHeight="1">
      <c r="A163" s="39" t="s">
        <v>63</v>
      </c>
      <c r="B163" s="321">
        <v>901</v>
      </c>
      <c r="C163" s="321" t="s">
        <v>330</v>
      </c>
      <c r="D163" s="321" t="s">
        <v>19</v>
      </c>
      <c r="E163" s="40" t="s">
        <v>64</v>
      </c>
      <c r="F163" s="321"/>
      <c r="G163" s="319"/>
      <c r="H163" s="319"/>
      <c r="I163" s="66">
        <f>I164</f>
        <v>242.5</v>
      </c>
      <c r="J163" s="317">
        <f t="shared" si="42"/>
        <v>0</v>
      </c>
      <c r="K163" s="66">
        <f>K164</f>
        <v>242.5</v>
      </c>
      <c r="L163" s="317">
        <f t="shared" si="26"/>
        <v>38.899999999999977</v>
      </c>
      <c r="M163" s="66">
        <f>M164</f>
        <v>281.39999999999998</v>
      </c>
      <c r="N163" s="317">
        <f t="shared" si="45"/>
        <v>0</v>
      </c>
      <c r="O163" s="66">
        <f>O164</f>
        <v>281.39999999999998</v>
      </c>
      <c r="P163" s="317">
        <f t="shared" si="43"/>
        <v>22.5</v>
      </c>
      <c r="Q163" s="66">
        <f>Q164</f>
        <v>303.89999999999998</v>
      </c>
      <c r="R163" s="317">
        <f t="shared" si="44"/>
        <v>0</v>
      </c>
      <c r="S163" s="66">
        <f>S164</f>
        <v>303.89999999999998</v>
      </c>
      <c r="T163" s="317" t="e">
        <f>SUM(#REF!-S163)</f>
        <v>#REF!</v>
      </c>
      <c r="U163" s="66">
        <f>U164</f>
        <v>67.900000000000006</v>
      </c>
      <c r="V163" s="317">
        <f t="shared" si="40"/>
        <v>0</v>
      </c>
      <c r="W163" s="66">
        <f>W164</f>
        <v>67.900000000000006</v>
      </c>
      <c r="X163" s="317">
        <f t="shared" si="41"/>
        <v>0</v>
      </c>
      <c r="Y163" s="66">
        <f>Y164</f>
        <v>67.900000000000006</v>
      </c>
      <c r="Z163" s="317" t="e">
        <f>SUM(#REF!-Y163)</f>
        <v>#REF!</v>
      </c>
      <c r="AA163" s="66">
        <f>AA164</f>
        <v>67.900000000000006</v>
      </c>
      <c r="AB163" s="66">
        <f t="shared" si="37"/>
        <v>0</v>
      </c>
      <c r="AC163" s="66">
        <f>AC164</f>
        <v>67.900000000000006</v>
      </c>
      <c r="AD163" s="259">
        <f>AD164</f>
        <v>0</v>
      </c>
      <c r="AE163" s="260">
        <f>AE164</f>
        <v>67.900000000000006</v>
      </c>
      <c r="AF163" s="260">
        <f>AF164</f>
        <v>67.900000000000006</v>
      </c>
      <c r="AG163" s="364">
        <f t="shared" si="39"/>
        <v>100</v>
      </c>
    </row>
    <row r="164" spans="1:33" ht="12.75" customHeight="1">
      <c r="A164" s="8" t="s">
        <v>354</v>
      </c>
      <c r="B164" s="321">
        <v>901</v>
      </c>
      <c r="C164" s="321" t="s">
        <v>330</v>
      </c>
      <c r="D164" s="321" t="s">
        <v>19</v>
      </c>
      <c r="E164" s="40" t="s">
        <v>64</v>
      </c>
      <c r="F164" s="321" t="s">
        <v>355</v>
      </c>
      <c r="G164" s="319"/>
      <c r="H164" s="319"/>
      <c r="I164" s="66">
        <f>I166+I165</f>
        <v>242.5</v>
      </c>
      <c r="J164" s="317">
        <f t="shared" si="42"/>
        <v>0</v>
      </c>
      <c r="K164" s="66">
        <f>K166+K165</f>
        <v>242.5</v>
      </c>
      <c r="L164" s="317">
        <f t="shared" ref="L164:L233" si="46">SUM(M164-K164)</f>
        <v>38.899999999999977</v>
      </c>
      <c r="M164" s="66">
        <f>M166+M165</f>
        <v>281.39999999999998</v>
      </c>
      <c r="N164" s="317">
        <f t="shared" si="45"/>
        <v>0</v>
      </c>
      <c r="O164" s="66">
        <f>O166+O165</f>
        <v>281.39999999999998</v>
      </c>
      <c r="P164" s="317">
        <f t="shared" si="43"/>
        <v>22.5</v>
      </c>
      <c r="Q164" s="66">
        <f>Q166+Q165</f>
        <v>303.89999999999998</v>
      </c>
      <c r="R164" s="317">
        <f t="shared" si="44"/>
        <v>0</v>
      </c>
      <c r="S164" s="66">
        <f>S166+S165</f>
        <v>303.89999999999998</v>
      </c>
      <c r="T164" s="317" t="e">
        <f>SUM(#REF!-S164)</f>
        <v>#REF!</v>
      </c>
      <c r="U164" s="66">
        <f>U166+U165</f>
        <v>67.900000000000006</v>
      </c>
      <c r="V164" s="317">
        <f t="shared" si="40"/>
        <v>0</v>
      </c>
      <c r="W164" s="66">
        <f>W166+W165</f>
        <v>67.900000000000006</v>
      </c>
      <c r="X164" s="317">
        <f t="shared" si="41"/>
        <v>0</v>
      </c>
      <c r="Y164" s="66">
        <f>Y166+Y165</f>
        <v>67.900000000000006</v>
      </c>
      <c r="Z164" s="317" t="e">
        <f>SUM(#REF!-Y164)</f>
        <v>#REF!</v>
      </c>
      <c r="AA164" s="66">
        <f>AA166+AA165</f>
        <v>67.900000000000006</v>
      </c>
      <c r="AB164" s="66">
        <f t="shared" si="37"/>
        <v>0</v>
      </c>
      <c r="AC164" s="66">
        <f>AC166+AC165</f>
        <v>67.900000000000006</v>
      </c>
      <c r="AD164" s="259">
        <f>AD166+AD165</f>
        <v>0</v>
      </c>
      <c r="AE164" s="260">
        <f>AE166+AE165</f>
        <v>67.900000000000006</v>
      </c>
      <c r="AF164" s="260">
        <f>AF166+AF165</f>
        <v>67.900000000000006</v>
      </c>
      <c r="AG164" s="364">
        <f t="shared" si="39"/>
        <v>100</v>
      </c>
    </row>
    <row r="165" spans="1:33" ht="12.75" customHeight="1">
      <c r="A165" s="56" t="s">
        <v>53</v>
      </c>
      <c r="B165" s="321">
        <v>901</v>
      </c>
      <c r="C165" s="321" t="s">
        <v>330</v>
      </c>
      <c r="D165" s="321" t="s">
        <v>19</v>
      </c>
      <c r="E165" s="40" t="s">
        <v>64</v>
      </c>
      <c r="F165" s="321" t="s">
        <v>60</v>
      </c>
      <c r="G165" s="319"/>
      <c r="H165" s="319"/>
      <c r="I165" s="66"/>
      <c r="J165" s="66"/>
      <c r="K165" s="66"/>
      <c r="L165" s="317">
        <f t="shared" si="46"/>
        <v>0</v>
      </c>
      <c r="M165" s="66"/>
      <c r="N165" s="317">
        <f t="shared" si="45"/>
        <v>0</v>
      </c>
      <c r="O165" s="66"/>
      <c r="P165" s="317">
        <f t="shared" si="43"/>
        <v>105.4</v>
      </c>
      <c r="Q165" s="66">
        <v>105.4</v>
      </c>
      <c r="R165" s="317">
        <f t="shared" si="44"/>
        <v>0</v>
      </c>
      <c r="S165" s="66">
        <v>105.4</v>
      </c>
      <c r="T165" s="317" t="e">
        <f>SUM(#REF!-S165)</f>
        <v>#REF!</v>
      </c>
      <c r="U165" s="66">
        <v>38.9</v>
      </c>
      <c r="V165" s="317">
        <f t="shared" si="40"/>
        <v>0</v>
      </c>
      <c r="W165" s="66">
        <v>38.9</v>
      </c>
      <c r="X165" s="317">
        <f t="shared" si="41"/>
        <v>0</v>
      </c>
      <c r="Y165" s="66">
        <v>38.9</v>
      </c>
      <c r="Z165" s="317" t="e">
        <f>SUM(#REF!-Y165)</f>
        <v>#REF!</v>
      </c>
      <c r="AA165" s="66">
        <v>38.9</v>
      </c>
      <c r="AB165" s="66">
        <f t="shared" si="37"/>
        <v>0</v>
      </c>
      <c r="AC165" s="66">
        <v>38.9</v>
      </c>
      <c r="AD165" s="66"/>
      <c r="AE165" s="364">
        <v>38.9</v>
      </c>
      <c r="AF165" s="364">
        <v>38.9</v>
      </c>
      <c r="AG165" s="364">
        <f t="shared" si="39"/>
        <v>100</v>
      </c>
    </row>
    <row r="166" spans="1:33" ht="12.75" customHeight="1">
      <c r="A166" s="39" t="s">
        <v>356</v>
      </c>
      <c r="B166" s="321">
        <v>901</v>
      </c>
      <c r="C166" s="321" t="s">
        <v>330</v>
      </c>
      <c r="D166" s="321" t="s">
        <v>19</v>
      </c>
      <c r="E166" s="40" t="s">
        <v>64</v>
      </c>
      <c r="F166" s="321" t="s">
        <v>0</v>
      </c>
      <c r="G166" s="319"/>
      <c r="H166" s="319"/>
      <c r="I166" s="66">
        <v>242.5</v>
      </c>
      <c r="J166" s="317">
        <f t="shared" ref="J166:J178" si="47">K166-I166</f>
        <v>0</v>
      </c>
      <c r="K166" s="66">
        <v>242.5</v>
      </c>
      <c r="L166" s="317">
        <f t="shared" si="46"/>
        <v>38.899999999999977</v>
      </c>
      <c r="M166" s="66">
        <v>281.39999999999998</v>
      </c>
      <c r="N166" s="317">
        <f t="shared" si="45"/>
        <v>0</v>
      </c>
      <c r="O166" s="66">
        <v>281.39999999999998</v>
      </c>
      <c r="P166" s="317">
        <f t="shared" si="43"/>
        <v>-82.899999999999977</v>
      </c>
      <c r="Q166" s="66">
        <v>198.5</v>
      </c>
      <c r="R166" s="317">
        <f t="shared" si="44"/>
        <v>0</v>
      </c>
      <c r="S166" s="66">
        <v>198.5</v>
      </c>
      <c r="T166" s="317" t="e">
        <f>SUM(#REF!-S166)</f>
        <v>#REF!</v>
      </c>
      <c r="U166" s="66">
        <v>29</v>
      </c>
      <c r="V166" s="317">
        <f t="shared" si="40"/>
        <v>0</v>
      </c>
      <c r="W166" s="66">
        <v>29</v>
      </c>
      <c r="X166" s="317">
        <f t="shared" si="41"/>
        <v>0</v>
      </c>
      <c r="Y166" s="66">
        <v>29</v>
      </c>
      <c r="Z166" s="317" t="e">
        <f>SUM(#REF!-Y166)</f>
        <v>#REF!</v>
      </c>
      <c r="AA166" s="66">
        <v>29</v>
      </c>
      <c r="AB166" s="66">
        <f t="shared" si="37"/>
        <v>0</v>
      </c>
      <c r="AC166" s="66">
        <v>29</v>
      </c>
      <c r="AD166" s="66"/>
      <c r="AE166" s="364">
        <v>29</v>
      </c>
      <c r="AF166" s="364">
        <v>29</v>
      </c>
      <c r="AG166" s="364">
        <f t="shared" si="39"/>
        <v>100</v>
      </c>
    </row>
    <row r="167" spans="1:33" s="220" customFormat="1" ht="27.75" customHeight="1">
      <c r="A167" s="39" t="s">
        <v>878</v>
      </c>
      <c r="B167" s="321" t="s">
        <v>329</v>
      </c>
      <c r="C167" s="321" t="s">
        <v>330</v>
      </c>
      <c r="D167" s="321" t="s">
        <v>19</v>
      </c>
      <c r="E167" s="40" t="s">
        <v>879</v>
      </c>
      <c r="F167" s="321"/>
      <c r="G167" s="319"/>
      <c r="H167" s="319"/>
      <c r="I167" s="66"/>
      <c r="J167" s="317" t="s">
        <v>880</v>
      </c>
      <c r="K167" s="66"/>
      <c r="L167" s="317"/>
      <c r="M167" s="66"/>
      <c r="N167" s="317"/>
      <c r="O167" s="66"/>
      <c r="P167" s="317"/>
      <c r="Q167" s="66"/>
      <c r="R167" s="317"/>
      <c r="S167" s="66"/>
      <c r="T167" s="317"/>
      <c r="U167" s="66"/>
      <c r="V167" s="317"/>
      <c r="W167" s="66"/>
      <c r="X167" s="317"/>
      <c r="Y167" s="66"/>
      <c r="Z167" s="317"/>
      <c r="AA167" s="66">
        <f>AA168+AA171</f>
        <v>122.2</v>
      </c>
      <c r="AB167" s="66">
        <f t="shared" si="37"/>
        <v>0</v>
      </c>
      <c r="AC167" s="66">
        <f>AC168+AC171</f>
        <v>122.2</v>
      </c>
      <c r="AD167" s="259">
        <f>AD168+AD171</f>
        <v>0</v>
      </c>
      <c r="AE167" s="260">
        <f>AE168+AE171</f>
        <v>124.4</v>
      </c>
      <c r="AF167" s="260">
        <f>AF168+AF171</f>
        <v>11.7</v>
      </c>
      <c r="AG167" s="364">
        <f t="shared" si="39"/>
        <v>9.4051446945337602</v>
      </c>
    </row>
    <row r="168" spans="1:33" s="220" customFormat="1" ht="12.75" customHeight="1">
      <c r="A168" s="39" t="s">
        <v>875</v>
      </c>
      <c r="B168" s="321" t="s">
        <v>329</v>
      </c>
      <c r="C168" s="321" t="s">
        <v>330</v>
      </c>
      <c r="D168" s="321" t="s">
        <v>19</v>
      </c>
      <c r="E168" s="40" t="s">
        <v>876</v>
      </c>
      <c r="F168" s="321"/>
      <c r="G168" s="319"/>
      <c r="H168" s="319"/>
      <c r="I168" s="66"/>
      <c r="J168" s="317"/>
      <c r="K168" s="66"/>
      <c r="L168" s="317"/>
      <c r="M168" s="66"/>
      <c r="N168" s="317"/>
      <c r="O168" s="66"/>
      <c r="P168" s="317"/>
      <c r="Q168" s="66"/>
      <c r="R168" s="317"/>
      <c r="S168" s="66"/>
      <c r="T168" s="317"/>
      <c r="U168" s="66"/>
      <c r="V168" s="317"/>
      <c r="W168" s="66"/>
      <c r="X168" s="317"/>
      <c r="Y168" s="66"/>
      <c r="Z168" s="317"/>
      <c r="AA168" s="66">
        <f>AA169</f>
        <v>9.5</v>
      </c>
      <c r="AB168" s="66">
        <f t="shared" si="37"/>
        <v>0</v>
      </c>
      <c r="AC168" s="66">
        <f t="shared" ref="AC168:AF169" si="48">AC169</f>
        <v>9.5</v>
      </c>
      <c r="AD168" s="259">
        <f t="shared" si="48"/>
        <v>0</v>
      </c>
      <c r="AE168" s="260">
        <f t="shared" si="48"/>
        <v>9.5</v>
      </c>
      <c r="AF168" s="260">
        <f t="shared" si="48"/>
        <v>9.5</v>
      </c>
      <c r="AG168" s="364">
        <f t="shared" si="39"/>
        <v>100</v>
      </c>
    </row>
    <row r="169" spans="1:33" s="220" customFormat="1" ht="25.5" customHeight="1">
      <c r="A169" s="39" t="s">
        <v>877</v>
      </c>
      <c r="B169" s="321" t="s">
        <v>329</v>
      </c>
      <c r="C169" s="321" t="s">
        <v>330</v>
      </c>
      <c r="D169" s="321" t="s">
        <v>19</v>
      </c>
      <c r="E169" s="40" t="s">
        <v>876</v>
      </c>
      <c r="F169" s="321" t="s">
        <v>340</v>
      </c>
      <c r="G169" s="319"/>
      <c r="H169" s="319"/>
      <c r="I169" s="66"/>
      <c r="J169" s="317"/>
      <c r="K169" s="66"/>
      <c r="L169" s="317"/>
      <c r="M169" s="66"/>
      <c r="N169" s="317"/>
      <c r="O169" s="66"/>
      <c r="P169" s="317"/>
      <c r="Q169" s="66"/>
      <c r="R169" s="317"/>
      <c r="S169" s="66"/>
      <c r="T169" s="317"/>
      <c r="U169" s="66"/>
      <c r="V169" s="317"/>
      <c r="W169" s="66"/>
      <c r="X169" s="317"/>
      <c r="Y169" s="66"/>
      <c r="Z169" s="317"/>
      <c r="AA169" s="66">
        <f>AA170</f>
        <v>9.5</v>
      </c>
      <c r="AB169" s="66">
        <f t="shared" si="37"/>
        <v>0</v>
      </c>
      <c r="AC169" s="66">
        <f t="shared" si="48"/>
        <v>9.5</v>
      </c>
      <c r="AD169" s="259">
        <f t="shared" si="48"/>
        <v>0</v>
      </c>
      <c r="AE169" s="260">
        <f t="shared" si="48"/>
        <v>9.5</v>
      </c>
      <c r="AF169" s="260">
        <f t="shared" si="48"/>
        <v>9.5</v>
      </c>
      <c r="AG169" s="364">
        <f t="shared" si="39"/>
        <v>100</v>
      </c>
    </row>
    <row r="170" spans="1:33" s="220" customFormat="1" ht="29.25" customHeight="1">
      <c r="A170" s="39" t="s">
        <v>341</v>
      </c>
      <c r="B170" s="321" t="s">
        <v>329</v>
      </c>
      <c r="C170" s="321" t="s">
        <v>330</v>
      </c>
      <c r="D170" s="321" t="s">
        <v>19</v>
      </c>
      <c r="E170" s="40" t="s">
        <v>876</v>
      </c>
      <c r="F170" s="321" t="s">
        <v>342</v>
      </c>
      <c r="G170" s="319"/>
      <c r="H170" s="319"/>
      <c r="I170" s="66"/>
      <c r="J170" s="317"/>
      <c r="K170" s="66"/>
      <c r="L170" s="317"/>
      <c r="M170" s="66"/>
      <c r="N170" s="317"/>
      <c r="O170" s="66"/>
      <c r="P170" s="317"/>
      <c r="Q170" s="66"/>
      <c r="R170" s="317"/>
      <c r="S170" s="66"/>
      <c r="T170" s="317"/>
      <c r="U170" s="66"/>
      <c r="V170" s="317"/>
      <c r="W170" s="66"/>
      <c r="X170" s="317"/>
      <c r="Y170" s="66"/>
      <c r="Z170" s="317"/>
      <c r="AA170" s="66">
        <v>9.5</v>
      </c>
      <c r="AB170" s="66">
        <f t="shared" si="37"/>
        <v>0</v>
      </c>
      <c r="AC170" s="66">
        <v>9.5</v>
      </c>
      <c r="AD170" s="66"/>
      <c r="AE170" s="364">
        <v>9.5</v>
      </c>
      <c r="AF170" s="364">
        <v>9.5</v>
      </c>
      <c r="AG170" s="364">
        <f t="shared" si="39"/>
        <v>100</v>
      </c>
    </row>
    <row r="171" spans="1:33" s="38" customFormat="1" ht="19.5" customHeight="1">
      <c r="A171" s="39" t="s">
        <v>841</v>
      </c>
      <c r="B171" s="321">
        <v>901</v>
      </c>
      <c r="C171" s="321" t="s">
        <v>330</v>
      </c>
      <c r="D171" s="321" t="s">
        <v>19</v>
      </c>
      <c r="E171" s="40" t="s">
        <v>750</v>
      </c>
      <c r="F171" s="321"/>
      <c r="G171" s="319"/>
      <c r="H171" s="319"/>
      <c r="I171" s="66">
        <f>SUM(I172)</f>
        <v>112.7</v>
      </c>
      <c r="J171" s="317">
        <f t="shared" si="47"/>
        <v>0</v>
      </c>
      <c r="K171" s="66">
        <f t="shared" ref="K171:AF172" si="49">SUM(K172)</f>
        <v>112.7</v>
      </c>
      <c r="L171" s="317">
        <f t="shared" si="46"/>
        <v>0</v>
      </c>
      <c r="M171" s="66">
        <f t="shared" si="49"/>
        <v>112.7</v>
      </c>
      <c r="N171" s="317">
        <f t="shared" si="45"/>
        <v>0</v>
      </c>
      <c r="O171" s="66">
        <f t="shared" si="49"/>
        <v>112.7</v>
      </c>
      <c r="P171" s="317">
        <f t="shared" si="43"/>
        <v>0</v>
      </c>
      <c r="Q171" s="66">
        <f t="shared" si="49"/>
        <v>112.7</v>
      </c>
      <c r="R171" s="317">
        <f t="shared" si="44"/>
        <v>0</v>
      </c>
      <c r="S171" s="66">
        <f t="shared" si="49"/>
        <v>112.7</v>
      </c>
      <c r="T171" s="317" t="e">
        <f>SUM(#REF!-S171)</f>
        <v>#REF!</v>
      </c>
      <c r="U171" s="66">
        <f t="shared" si="49"/>
        <v>112.7</v>
      </c>
      <c r="V171" s="317">
        <f t="shared" si="40"/>
        <v>0</v>
      </c>
      <c r="W171" s="66">
        <f t="shared" si="49"/>
        <v>112.7</v>
      </c>
      <c r="X171" s="317">
        <f t="shared" si="41"/>
        <v>0</v>
      </c>
      <c r="Y171" s="66">
        <f t="shared" si="49"/>
        <v>112.7</v>
      </c>
      <c r="Z171" s="317" t="e">
        <f>SUM(#REF!-Y171)</f>
        <v>#REF!</v>
      </c>
      <c r="AA171" s="66">
        <f t="shared" si="49"/>
        <v>112.7</v>
      </c>
      <c r="AB171" s="66">
        <f t="shared" si="37"/>
        <v>0</v>
      </c>
      <c r="AC171" s="66">
        <f t="shared" si="49"/>
        <v>112.7</v>
      </c>
      <c r="AD171" s="259">
        <f t="shared" si="49"/>
        <v>0</v>
      </c>
      <c r="AE171" s="260">
        <f t="shared" si="49"/>
        <v>114.9</v>
      </c>
      <c r="AF171" s="260">
        <f t="shared" si="49"/>
        <v>2.2000000000000002</v>
      </c>
      <c r="AG171" s="364">
        <f t="shared" si="39"/>
        <v>1.9147084421235856</v>
      </c>
    </row>
    <row r="172" spans="1:33" s="38" customFormat="1" ht="28.5" customHeight="1">
      <c r="A172" s="8" t="s">
        <v>339</v>
      </c>
      <c r="B172" s="321">
        <v>901</v>
      </c>
      <c r="C172" s="321" t="s">
        <v>330</v>
      </c>
      <c r="D172" s="321" t="s">
        <v>19</v>
      </c>
      <c r="E172" s="40" t="s">
        <v>750</v>
      </c>
      <c r="F172" s="321" t="s">
        <v>340</v>
      </c>
      <c r="G172" s="319"/>
      <c r="H172" s="319"/>
      <c r="I172" s="66">
        <f>SUM(I173)</f>
        <v>112.7</v>
      </c>
      <c r="J172" s="317">
        <f t="shared" si="47"/>
        <v>0</v>
      </c>
      <c r="K172" s="66">
        <f t="shared" si="49"/>
        <v>112.7</v>
      </c>
      <c r="L172" s="317">
        <f t="shared" si="46"/>
        <v>0</v>
      </c>
      <c r="M172" s="66">
        <f t="shared" si="49"/>
        <v>112.7</v>
      </c>
      <c r="N172" s="317">
        <f t="shared" si="45"/>
        <v>0</v>
      </c>
      <c r="O172" s="66">
        <f t="shared" si="49"/>
        <v>112.7</v>
      </c>
      <c r="P172" s="317">
        <f t="shared" si="43"/>
        <v>0</v>
      </c>
      <c r="Q172" s="66">
        <f t="shared" si="49"/>
        <v>112.7</v>
      </c>
      <c r="R172" s="317">
        <f t="shared" si="44"/>
        <v>0</v>
      </c>
      <c r="S172" s="66">
        <f t="shared" si="49"/>
        <v>112.7</v>
      </c>
      <c r="T172" s="317" t="e">
        <f>SUM(#REF!-S172)</f>
        <v>#REF!</v>
      </c>
      <c r="U172" s="66">
        <f t="shared" si="49"/>
        <v>112.7</v>
      </c>
      <c r="V172" s="317">
        <f t="shared" si="40"/>
        <v>0</v>
      </c>
      <c r="W172" s="66">
        <f t="shared" si="49"/>
        <v>112.7</v>
      </c>
      <c r="X172" s="317">
        <f t="shared" si="41"/>
        <v>0</v>
      </c>
      <c r="Y172" s="66">
        <f t="shared" si="49"/>
        <v>112.7</v>
      </c>
      <c r="Z172" s="317" t="e">
        <f>SUM(#REF!-Y172)</f>
        <v>#REF!</v>
      </c>
      <c r="AA172" s="66">
        <f t="shared" si="49"/>
        <v>112.7</v>
      </c>
      <c r="AB172" s="66">
        <f t="shared" si="37"/>
        <v>0</v>
      </c>
      <c r="AC172" s="66">
        <f t="shared" si="49"/>
        <v>112.7</v>
      </c>
      <c r="AD172" s="259">
        <f t="shared" si="49"/>
        <v>0</v>
      </c>
      <c r="AE172" s="260">
        <f t="shared" si="49"/>
        <v>114.9</v>
      </c>
      <c r="AF172" s="260">
        <f t="shared" si="49"/>
        <v>2.2000000000000002</v>
      </c>
      <c r="AG172" s="364">
        <f t="shared" si="39"/>
        <v>1.9147084421235856</v>
      </c>
    </row>
    <row r="173" spans="1:33" s="38" customFormat="1" ht="29.25" customHeight="1">
      <c r="A173" s="39" t="s">
        <v>341</v>
      </c>
      <c r="B173" s="321">
        <v>901</v>
      </c>
      <c r="C173" s="321" t="s">
        <v>330</v>
      </c>
      <c r="D173" s="321" t="s">
        <v>19</v>
      </c>
      <c r="E173" s="40" t="s">
        <v>750</v>
      </c>
      <c r="F173" s="321" t="s">
        <v>342</v>
      </c>
      <c r="G173" s="319"/>
      <c r="H173" s="319"/>
      <c r="I173" s="66">
        <v>112.7</v>
      </c>
      <c r="J173" s="317">
        <f t="shared" si="47"/>
        <v>0</v>
      </c>
      <c r="K173" s="66">
        <v>112.7</v>
      </c>
      <c r="L173" s="317">
        <f t="shared" si="46"/>
        <v>0</v>
      </c>
      <c r="M173" s="66">
        <v>112.7</v>
      </c>
      <c r="N173" s="317">
        <f t="shared" si="45"/>
        <v>0</v>
      </c>
      <c r="O173" s="66">
        <v>112.7</v>
      </c>
      <c r="P173" s="317">
        <f t="shared" si="43"/>
        <v>0</v>
      </c>
      <c r="Q173" s="66">
        <v>112.7</v>
      </c>
      <c r="R173" s="317">
        <f t="shared" si="44"/>
        <v>0</v>
      </c>
      <c r="S173" s="66">
        <v>112.7</v>
      </c>
      <c r="T173" s="317" t="e">
        <f>SUM(#REF!-S173)</f>
        <v>#REF!</v>
      </c>
      <c r="U173" s="66">
        <v>112.7</v>
      </c>
      <c r="V173" s="317">
        <f t="shared" si="40"/>
        <v>0</v>
      </c>
      <c r="W173" s="66">
        <v>112.7</v>
      </c>
      <c r="X173" s="317">
        <f t="shared" si="41"/>
        <v>0</v>
      </c>
      <c r="Y173" s="66">
        <v>112.7</v>
      </c>
      <c r="Z173" s="317" t="e">
        <f>SUM(#REF!-Y173)</f>
        <v>#REF!</v>
      </c>
      <c r="AA173" s="66">
        <v>112.7</v>
      </c>
      <c r="AB173" s="66">
        <f t="shared" si="37"/>
        <v>0</v>
      </c>
      <c r="AC173" s="66">
        <v>112.7</v>
      </c>
      <c r="AD173" s="66"/>
      <c r="AE173" s="364">
        <v>114.9</v>
      </c>
      <c r="AF173" s="364">
        <v>2.2000000000000002</v>
      </c>
      <c r="AG173" s="364">
        <f t="shared" si="39"/>
        <v>1.9147084421235856</v>
      </c>
    </row>
    <row r="174" spans="1:33" ht="38.25" customHeight="1">
      <c r="A174" s="318" t="s">
        <v>65</v>
      </c>
      <c r="B174" s="321">
        <v>901</v>
      </c>
      <c r="C174" s="321" t="s">
        <v>330</v>
      </c>
      <c r="D174" s="321" t="s">
        <v>19</v>
      </c>
      <c r="E174" s="321" t="s">
        <v>66</v>
      </c>
      <c r="F174" s="17"/>
      <c r="G174" s="319"/>
      <c r="H174" s="319"/>
      <c r="I174" s="66">
        <f t="shared" ref="I174:AF177" si="50">I175</f>
        <v>64.8</v>
      </c>
      <c r="J174" s="317">
        <f t="shared" si="47"/>
        <v>0</v>
      </c>
      <c r="K174" s="66">
        <f t="shared" si="50"/>
        <v>64.8</v>
      </c>
      <c r="L174" s="317">
        <f t="shared" si="46"/>
        <v>0</v>
      </c>
      <c r="M174" s="66">
        <f t="shared" si="50"/>
        <v>64.8</v>
      </c>
      <c r="N174" s="317">
        <f t="shared" si="45"/>
        <v>-10.799999999999997</v>
      </c>
      <c r="O174" s="66">
        <f t="shared" si="50"/>
        <v>54</v>
      </c>
      <c r="P174" s="317">
        <f t="shared" si="43"/>
        <v>0</v>
      </c>
      <c r="Q174" s="66">
        <f t="shared" si="50"/>
        <v>54</v>
      </c>
      <c r="R174" s="317">
        <f t="shared" si="44"/>
        <v>0</v>
      </c>
      <c r="S174" s="66">
        <f t="shared" si="50"/>
        <v>54</v>
      </c>
      <c r="T174" s="317" t="e">
        <f>SUM(#REF!-S174)</f>
        <v>#REF!</v>
      </c>
      <c r="U174" s="66">
        <f t="shared" si="50"/>
        <v>54</v>
      </c>
      <c r="V174" s="317">
        <f t="shared" si="40"/>
        <v>0</v>
      </c>
      <c r="W174" s="66">
        <f t="shared" si="50"/>
        <v>54</v>
      </c>
      <c r="X174" s="317">
        <f t="shared" si="41"/>
        <v>0</v>
      </c>
      <c r="Y174" s="66">
        <f t="shared" si="50"/>
        <v>54</v>
      </c>
      <c r="Z174" s="317" t="e">
        <f>SUM(#REF!-Y174)</f>
        <v>#REF!</v>
      </c>
      <c r="AA174" s="66">
        <f t="shared" si="50"/>
        <v>54</v>
      </c>
      <c r="AB174" s="66">
        <f t="shared" si="37"/>
        <v>0</v>
      </c>
      <c r="AC174" s="66">
        <f t="shared" si="50"/>
        <v>54</v>
      </c>
      <c r="AD174" s="259">
        <f t="shared" si="50"/>
        <v>0</v>
      </c>
      <c r="AE174" s="260">
        <f t="shared" si="50"/>
        <v>108</v>
      </c>
      <c r="AF174" s="260">
        <f t="shared" si="50"/>
        <v>108</v>
      </c>
      <c r="AG174" s="364">
        <f t="shared" si="39"/>
        <v>100</v>
      </c>
    </row>
    <row r="175" spans="1:33" ht="25.5" customHeight="1">
      <c r="A175" s="318" t="s">
        <v>67</v>
      </c>
      <c r="B175" s="321">
        <v>901</v>
      </c>
      <c r="C175" s="321" t="s">
        <v>330</v>
      </c>
      <c r="D175" s="321" t="s">
        <v>19</v>
      </c>
      <c r="E175" s="321" t="s">
        <v>68</v>
      </c>
      <c r="F175" s="17"/>
      <c r="G175" s="319"/>
      <c r="H175" s="319"/>
      <c r="I175" s="66">
        <f t="shared" si="50"/>
        <v>64.8</v>
      </c>
      <c r="J175" s="317">
        <f t="shared" si="47"/>
        <v>0</v>
      </c>
      <c r="K175" s="66">
        <f t="shared" si="50"/>
        <v>64.8</v>
      </c>
      <c r="L175" s="317">
        <f t="shared" si="46"/>
        <v>0</v>
      </c>
      <c r="M175" s="66">
        <f t="shared" si="50"/>
        <v>64.8</v>
      </c>
      <c r="N175" s="317">
        <f t="shared" si="45"/>
        <v>-10.799999999999997</v>
      </c>
      <c r="O175" s="66">
        <f t="shared" si="50"/>
        <v>54</v>
      </c>
      <c r="P175" s="317">
        <f t="shared" si="43"/>
        <v>0</v>
      </c>
      <c r="Q175" s="66">
        <f t="shared" si="50"/>
        <v>54</v>
      </c>
      <c r="R175" s="317">
        <f t="shared" si="44"/>
        <v>0</v>
      </c>
      <c r="S175" s="66">
        <f t="shared" si="50"/>
        <v>54</v>
      </c>
      <c r="T175" s="317" t="e">
        <f>SUM(#REF!-S175)</f>
        <v>#REF!</v>
      </c>
      <c r="U175" s="66">
        <f t="shared" si="50"/>
        <v>54</v>
      </c>
      <c r="V175" s="317">
        <f t="shared" si="40"/>
        <v>0</v>
      </c>
      <c r="W175" s="66">
        <f t="shared" si="50"/>
        <v>54</v>
      </c>
      <c r="X175" s="317">
        <f t="shared" si="41"/>
        <v>0</v>
      </c>
      <c r="Y175" s="66">
        <f t="shared" si="50"/>
        <v>54</v>
      </c>
      <c r="Z175" s="317" t="e">
        <f>SUM(#REF!-Y175)</f>
        <v>#REF!</v>
      </c>
      <c r="AA175" s="66">
        <f t="shared" si="50"/>
        <v>54</v>
      </c>
      <c r="AB175" s="66">
        <f t="shared" si="37"/>
        <v>0</v>
      </c>
      <c r="AC175" s="66">
        <f t="shared" si="50"/>
        <v>54</v>
      </c>
      <c r="AD175" s="259">
        <f t="shared" si="50"/>
        <v>0</v>
      </c>
      <c r="AE175" s="260">
        <f t="shared" si="50"/>
        <v>108</v>
      </c>
      <c r="AF175" s="260">
        <f t="shared" si="50"/>
        <v>108</v>
      </c>
      <c r="AG175" s="364">
        <f t="shared" si="39"/>
        <v>100</v>
      </c>
    </row>
    <row r="176" spans="1:33" ht="12.75" customHeight="1">
      <c r="A176" s="53" t="s">
        <v>69</v>
      </c>
      <c r="B176" s="321">
        <v>901</v>
      </c>
      <c r="C176" s="321" t="s">
        <v>330</v>
      </c>
      <c r="D176" s="321" t="s">
        <v>19</v>
      </c>
      <c r="E176" s="84" t="s">
        <v>70</v>
      </c>
      <c r="F176" s="321"/>
      <c r="G176" s="319"/>
      <c r="H176" s="319"/>
      <c r="I176" s="66">
        <f t="shared" si="50"/>
        <v>64.8</v>
      </c>
      <c r="J176" s="317">
        <f t="shared" si="47"/>
        <v>0</v>
      </c>
      <c r="K176" s="66">
        <f t="shared" si="50"/>
        <v>64.8</v>
      </c>
      <c r="L176" s="317">
        <f t="shared" si="46"/>
        <v>0</v>
      </c>
      <c r="M176" s="66">
        <f t="shared" si="50"/>
        <v>64.8</v>
      </c>
      <c r="N176" s="317">
        <f t="shared" si="45"/>
        <v>-10.799999999999997</v>
      </c>
      <c r="O176" s="66">
        <f t="shared" si="50"/>
        <v>54</v>
      </c>
      <c r="P176" s="317">
        <f t="shared" si="43"/>
        <v>0</v>
      </c>
      <c r="Q176" s="66">
        <f t="shared" si="50"/>
        <v>54</v>
      </c>
      <c r="R176" s="317">
        <f t="shared" si="44"/>
        <v>0</v>
      </c>
      <c r="S176" s="66">
        <f t="shared" si="50"/>
        <v>54</v>
      </c>
      <c r="T176" s="317" t="e">
        <f>SUM(#REF!-S176)</f>
        <v>#REF!</v>
      </c>
      <c r="U176" s="66">
        <f t="shared" si="50"/>
        <v>54</v>
      </c>
      <c r="V176" s="317">
        <f t="shared" si="40"/>
        <v>0</v>
      </c>
      <c r="W176" s="66">
        <f t="shared" si="50"/>
        <v>54</v>
      </c>
      <c r="X176" s="317">
        <f t="shared" si="41"/>
        <v>0</v>
      </c>
      <c r="Y176" s="66">
        <f t="shared" si="50"/>
        <v>54</v>
      </c>
      <c r="Z176" s="317" t="e">
        <f>SUM(#REF!-Y176)</f>
        <v>#REF!</v>
      </c>
      <c r="AA176" s="66">
        <f t="shared" si="50"/>
        <v>54</v>
      </c>
      <c r="AB176" s="66">
        <f t="shared" si="37"/>
        <v>0</v>
      </c>
      <c r="AC176" s="66">
        <f t="shared" si="50"/>
        <v>54</v>
      </c>
      <c r="AD176" s="259">
        <f t="shared" si="50"/>
        <v>0</v>
      </c>
      <c r="AE176" s="260">
        <f t="shared" si="50"/>
        <v>108</v>
      </c>
      <c r="AF176" s="260">
        <f t="shared" si="50"/>
        <v>108</v>
      </c>
      <c r="AG176" s="364">
        <f t="shared" si="39"/>
        <v>100</v>
      </c>
    </row>
    <row r="177" spans="1:33" ht="12.75" customHeight="1">
      <c r="A177" s="318" t="s">
        <v>71</v>
      </c>
      <c r="B177" s="321">
        <v>901</v>
      </c>
      <c r="C177" s="321" t="s">
        <v>330</v>
      </c>
      <c r="D177" s="321" t="s">
        <v>19</v>
      </c>
      <c r="E177" s="84" t="s">
        <v>70</v>
      </c>
      <c r="F177" s="321" t="s">
        <v>72</v>
      </c>
      <c r="G177" s="319"/>
      <c r="H177" s="319"/>
      <c r="I177" s="66">
        <f t="shared" si="50"/>
        <v>64.8</v>
      </c>
      <c r="J177" s="317">
        <f t="shared" si="47"/>
        <v>0</v>
      </c>
      <c r="K177" s="66">
        <f t="shared" si="50"/>
        <v>64.8</v>
      </c>
      <c r="L177" s="317">
        <f t="shared" si="46"/>
        <v>0</v>
      </c>
      <c r="M177" s="66">
        <f t="shared" si="50"/>
        <v>64.8</v>
      </c>
      <c r="N177" s="317">
        <f t="shared" si="45"/>
        <v>-10.799999999999997</v>
      </c>
      <c r="O177" s="66">
        <f t="shared" si="50"/>
        <v>54</v>
      </c>
      <c r="P177" s="317">
        <f t="shared" si="43"/>
        <v>0</v>
      </c>
      <c r="Q177" s="66">
        <f t="shared" si="50"/>
        <v>54</v>
      </c>
      <c r="R177" s="317">
        <f t="shared" si="44"/>
        <v>0</v>
      </c>
      <c r="S177" s="66">
        <f t="shared" si="50"/>
        <v>54</v>
      </c>
      <c r="T177" s="317" t="e">
        <f>SUM(#REF!-S177)</f>
        <v>#REF!</v>
      </c>
      <c r="U177" s="66">
        <f t="shared" si="50"/>
        <v>54</v>
      </c>
      <c r="V177" s="317">
        <f t="shared" si="40"/>
        <v>0</v>
      </c>
      <c r="W177" s="66">
        <f t="shared" si="50"/>
        <v>54</v>
      </c>
      <c r="X177" s="317">
        <f t="shared" si="41"/>
        <v>0</v>
      </c>
      <c r="Y177" s="66">
        <f t="shared" si="50"/>
        <v>54</v>
      </c>
      <c r="Z177" s="317" t="e">
        <f>SUM(#REF!-Y177)</f>
        <v>#REF!</v>
      </c>
      <c r="AA177" s="66">
        <f t="shared" si="50"/>
        <v>54</v>
      </c>
      <c r="AB177" s="66">
        <f t="shared" si="37"/>
        <v>0</v>
      </c>
      <c r="AC177" s="66">
        <f t="shared" si="50"/>
        <v>54</v>
      </c>
      <c r="AD177" s="259">
        <f t="shared" si="50"/>
        <v>0</v>
      </c>
      <c r="AE177" s="260">
        <f t="shared" si="50"/>
        <v>108</v>
      </c>
      <c r="AF177" s="260">
        <f t="shared" si="50"/>
        <v>108</v>
      </c>
      <c r="AG177" s="364">
        <f t="shared" si="39"/>
        <v>100</v>
      </c>
    </row>
    <row r="178" spans="1:33" ht="12.75" customHeight="1">
      <c r="A178" s="31" t="s">
        <v>73</v>
      </c>
      <c r="B178" s="321">
        <v>901</v>
      </c>
      <c r="C178" s="321" t="s">
        <v>330</v>
      </c>
      <c r="D178" s="321" t="s">
        <v>19</v>
      </c>
      <c r="E178" s="84" t="s">
        <v>70</v>
      </c>
      <c r="F178" s="321" t="s">
        <v>74</v>
      </c>
      <c r="G178" s="319"/>
      <c r="H178" s="319"/>
      <c r="I178" s="66">
        <v>64.8</v>
      </c>
      <c r="J178" s="317">
        <f t="shared" si="47"/>
        <v>0</v>
      </c>
      <c r="K178" s="66">
        <v>64.8</v>
      </c>
      <c r="L178" s="317">
        <f t="shared" si="46"/>
        <v>0</v>
      </c>
      <c r="M178" s="66">
        <v>64.8</v>
      </c>
      <c r="N178" s="317">
        <f t="shared" si="45"/>
        <v>-10.799999999999997</v>
      </c>
      <c r="O178" s="66">
        <v>54</v>
      </c>
      <c r="P178" s="317">
        <f t="shared" si="43"/>
        <v>0</v>
      </c>
      <c r="Q178" s="66">
        <v>54</v>
      </c>
      <c r="R178" s="317">
        <f t="shared" si="44"/>
        <v>0</v>
      </c>
      <c r="S178" s="66">
        <v>54</v>
      </c>
      <c r="T178" s="317" t="e">
        <f>SUM(#REF!-S178)</f>
        <v>#REF!</v>
      </c>
      <c r="U178" s="66">
        <v>54</v>
      </c>
      <c r="V178" s="317">
        <f t="shared" si="40"/>
        <v>0</v>
      </c>
      <c r="W178" s="66">
        <v>54</v>
      </c>
      <c r="X178" s="317">
        <f t="shared" si="41"/>
        <v>0</v>
      </c>
      <c r="Y178" s="66">
        <v>54</v>
      </c>
      <c r="Z178" s="317" t="e">
        <f>SUM(#REF!-Y178)</f>
        <v>#REF!</v>
      </c>
      <c r="AA178" s="66">
        <v>54</v>
      </c>
      <c r="AB178" s="66">
        <f t="shared" si="37"/>
        <v>0</v>
      </c>
      <c r="AC178" s="66">
        <v>54</v>
      </c>
      <c r="AD178" s="66"/>
      <c r="AE178" s="364">
        <v>108</v>
      </c>
      <c r="AF178" s="364">
        <v>108</v>
      </c>
      <c r="AG178" s="364">
        <f t="shared" si="39"/>
        <v>100</v>
      </c>
    </row>
    <row r="179" spans="1:33" ht="38.25" hidden="1" customHeight="1">
      <c r="A179" s="39" t="s">
        <v>516</v>
      </c>
      <c r="B179" s="321">
        <v>901</v>
      </c>
      <c r="C179" s="321" t="s">
        <v>330</v>
      </c>
      <c r="D179" s="321" t="s">
        <v>19</v>
      </c>
      <c r="E179" s="321" t="s">
        <v>75</v>
      </c>
      <c r="F179" s="321"/>
      <c r="G179" s="319"/>
      <c r="H179" s="319"/>
      <c r="I179" s="66">
        <f t="shared" ref="I179:AF181" si="51">I180</f>
        <v>0</v>
      </c>
      <c r="J179" s="66">
        <f t="shared" si="51"/>
        <v>0</v>
      </c>
      <c r="K179" s="66">
        <f t="shared" si="51"/>
        <v>0</v>
      </c>
      <c r="L179" s="317">
        <f t="shared" si="46"/>
        <v>0</v>
      </c>
      <c r="M179" s="66">
        <f t="shared" si="51"/>
        <v>0</v>
      </c>
      <c r="N179" s="317">
        <f t="shared" si="45"/>
        <v>0</v>
      </c>
      <c r="O179" s="66">
        <f t="shared" si="51"/>
        <v>0</v>
      </c>
      <c r="P179" s="317">
        <f t="shared" si="43"/>
        <v>0</v>
      </c>
      <c r="Q179" s="66">
        <f t="shared" si="51"/>
        <v>0</v>
      </c>
      <c r="R179" s="317">
        <f t="shared" si="44"/>
        <v>0</v>
      </c>
      <c r="S179" s="66">
        <f t="shared" si="51"/>
        <v>0</v>
      </c>
      <c r="T179" s="317" t="e">
        <f>SUM(#REF!-S179)</f>
        <v>#REF!</v>
      </c>
      <c r="U179" s="66">
        <f t="shared" si="51"/>
        <v>0</v>
      </c>
      <c r="V179" s="317">
        <f t="shared" si="40"/>
        <v>0</v>
      </c>
      <c r="W179" s="66">
        <f t="shared" si="51"/>
        <v>0</v>
      </c>
      <c r="X179" s="317">
        <f t="shared" si="41"/>
        <v>0</v>
      </c>
      <c r="Y179" s="66">
        <f t="shared" si="51"/>
        <v>0</v>
      </c>
      <c r="Z179" s="317" t="e">
        <f>SUM(#REF!-Y179)</f>
        <v>#REF!</v>
      </c>
      <c r="AA179" s="66">
        <f t="shared" si="51"/>
        <v>0</v>
      </c>
      <c r="AB179" s="66">
        <f t="shared" si="37"/>
        <v>0</v>
      </c>
      <c r="AC179" s="66">
        <f t="shared" si="51"/>
        <v>0</v>
      </c>
      <c r="AD179" s="259">
        <f t="shared" si="51"/>
        <v>0</v>
      </c>
      <c r="AE179" s="260">
        <f t="shared" si="51"/>
        <v>0</v>
      </c>
      <c r="AF179" s="260">
        <f t="shared" si="51"/>
        <v>0</v>
      </c>
      <c r="AG179" s="364"/>
    </row>
    <row r="180" spans="1:33" ht="38.25" hidden="1" customHeight="1">
      <c r="A180" s="39" t="s">
        <v>622</v>
      </c>
      <c r="B180" s="321">
        <v>901</v>
      </c>
      <c r="C180" s="321" t="s">
        <v>330</v>
      </c>
      <c r="D180" s="321" t="s">
        <v>19</v>
      </c>
      <c r="E180" s="321" t="s">
        <v>76</v>
      </c>
      <c r="F180" s="321"/>
      <c r="G180" s="319"/>
      <c r="H180" s="319"/>
      <c r="I180" s="66">
        <f t="shared" si="51"/>
        <v>0</v>
      </c>
      <c r="J180" s="66">
        <f t="shared" si="51"/>
        <v>0</v>
      </c>
      <c r="K180" s="66">
        <f t="shared" si="51"/>
        <v>0</v>
      </c>
      <c r="L180" s="317">
        <f t="shared" si="46"/>
        <v>0</v>
      </c>
      <c r="M180" s="66">
        <f t="shared" si="51"/>
        <v>0</v>
      </c>
      <c r="N180" s="317">
        <f t="shared" si="45"/>
        <v>0</v>
      </c>
      <c r="O180" s="66">
        <f t="shared" si="51"/>
        <v>0</v>
      </c>
      <c r="P180" s="317">
        <f t="shared" si="43"/>
        <v>0</v>
      </c>
      <c r="Q180" s="66">
        <f t="shared" si="51"/>
        <v>0</v>
      </c>
      <c r="R180" s="317">
        <f t="shared" si="44"/>
        <v>0</v>
      </c>
      <c r="S180" s="66">
        <f t="shared" si="51"/>
        <v>0</v>
      </c>
      <c r="T180" s="317" t="e">
        <f>SUM(#REF!-S180)</f>
        <v>#REF!</v>
      </c>
      <c r="U180" s="66">
        <f t="shared" si="51"/>
        <v>0</v>
      </c>
      <c r="V180" s="317">
        <f t="shared" si="40"/>
        <v>0</v>
      </c>
      <c r="W180" s="66">
        <f t="shared" si="51"/>
        <v>0</v>
      </c>
      <c r="X180" s="317">
        <f t="shared" si="41"/>
        <v>0</v>
      </c>
      <c r="Y180" s="66">
        <f t="shared" si="51"/>
        <v>0</v>
      </c>
      <c r="Z180" s="317" t="e">
        <f>SUM(#REF!-Y180)</f>
        <v>#REF!</v>
      </c>
      <c r="AA180" s="66">
        <f t="shared" si="51"/>
        <v>0</v>
      </c>
      <c r="AB180" s="66">
        <f t="shared" si="37"/>
        <v>0</v>
      </c>
      <c r="AC180" s="66">
        <f t="shared" si="51"/>
        <v>0</v>
      </c>
      <c r="AD180" s="259">
        <f t="shared" si="51"/>
        <v>0</v>
      </c>
      <c r="AE180" s="260">
        <f t="shared" si="51"/>
        <v>0</v>
      </c>
      <c r="AF180" s="260">
        <f t="shared" si="51"/>
        <v>0</v>
      </c>
      <c r="AG180" s="364"/>
    </row>
    <row r="181" spans="1:33" ht="25.5" hidden="1" customHeight="1">
      <c r="A181" s="8" t="s">
        <v>339</v>
      </c>
      <c r="B181" s="321">
        <v>901</v>
      </c>
      <c r="C181" s="321" t="s">
        <v>330</v>
      </c>
      <c r="D181" s="321" t="s">
        <v>19</v>
      </c>
      <c r="E181" s="321" t="s">
        <v>76</v>
      </c>
      <c r="F181" s="321" t="s">
        <v>340</v>
      </c>
      <c r="G181" s="319"/>
      <c r="H181" s="319"/>
      <c r="I181" s="66">
        <f t="shared" si="51"/>
        <v>0</v>
      </c>
      <c r="J181" s="66">
        <f t="shared" si="51"/>
        <v>0</v>
      </c>
      <c r="K181" s="66">
        <f t="shared" si="51"/>
        <v>0</v>
      </c>
      <c r="L181" s="317">
        <f t="shared" si="46"/>
        <v>0</v>
      </c>
      <c r="M181" s="66">
        <f t="shared" si="51"/>
        <v>0</v>
      </c>
      <c r="N181" s="317">
        <f t="shared" si="45"/>
        <v>0</v>
      </c>
      <c r="O181" s="66">
        <f t="shared" si="51"/>
        <v>0</v>
      </c>
      <c r="P181" s="317">
        <f t="shared" si="43"/>
        <v>0</v>
      </c>
      <c r="Q181" s="66">
        <f t="shared" si="51"/>
        <v>0</v>
      </c>
      <c r="R181" s="317">
        <f t="shared" si="44"/>
        <v>0</v>
      </c>
      <c r="S181" s="66">
        <f t="shared" si="51"/>
        <v>0</v>
      </c>
      <c r="T181" s="317" t="e">
        <f>SUM(#REF!-S181)</f>
        <v>#REF!</v>
      </c>
      <c r="U181" s="66">
        <f t="shared" si="51"/>
        <v>0</v>
      </c>
      <c r="V181" s="317">
        <f t="shared" si="40"/>
        <v>0</v>
      </c>
      <c r="W181" s="66">
        <f t="shared" si="51"/>
        <v>0</v>
      </c>
      <c r="X181" s="317">
        <f t="shared" si="41"/>
        <v>0</v>
      </c>
      <c r="Y181" s="66">
        <f t="shared" si="51"/>
        <v>0</v>
      </c>
      <c r="Z181" s="317" t="e">
        <f>SUM(#REF!-Y181)</f>
        <v>#REF!</v>
      </c>
      <c r="AA181" s="66">
        <f t="shared" si="51"/>
        <v>0</v>
      </c>
      <c r="AB181" s="66">
        <f t="shared" si="37"/>
        <v>0</v>
      </c>
      <c r="AC181" s="66">
        <f t="shared" si="51"/>
        <v>0</v>
      </c>
      <c r="AD181" s="259">
        <f t="shared" si="51"/>
        <v>0</v>
      </c>
      <c r="AE181" s="260">
        <f t="shared" si="51"/>
        <v>0</v>
      </c>
      <c r="AF181" s="260">
        <f t="shared" si="51"/>
        <v>0</v>
      </c>
      <c r="AG181" s="364"/>
    </row>
    <row r="182" spans="1:33" ht="25.5" hidden="1" customHeight="1">
      <c r="A182" s="39" t="s">
        <v>341</v>
      </c>
      <c r="B182" s="321">
        <v>901</v>
      </c>
      <c r="C182" s="321" t="s">
        <v>330</v>
      </c>
      <c r="D182" s="321" t="s">
        <v>19</v>
      </c>
      <c r="E182" s="321" t="s">
        <v>76</v>
      </c>
      <c r="F182" s="321" t="s">
        <v>342</v>
      </c>
      <c r="G182" s="319"/>
      <c r="H182" s="319"/>
      <c r="I182" s="66"/>
      <c r="J182" s="66"/>
      <c r="K182" s="66"/>
      <c r="L182" s="317">
        <f t="shared" si="46"/>
        <v>0</v>
      </c>
      <c r="M182" s="66"/>
      <c r="N182" s="317">
        <f t="shared" si="45"/>
        <v>0</v>
      </c>
      <c r="O182" s="66"/>
      <c r="P182" s="317">
        <f t="shared" si="43"/>
        <v>0</v>
      </c>
      <c r="Q182" s="66"/>
      <c r="R182" s="317">
        <f t="shared" si="44"/>
        <v>0</v>
      </c>
      <c r="S182" s="66"/>
      <c r="T182" s="317" t="e">
        <f>SUM(#REF!-S182)</f>
        <v>#REF!</v>
      </c>
      <c r="U182" s="66"/>
      <c r="V182" s="317">
        <f t="shared" si="40"/>
        <v>0</v>
      </c>
      <c r="W182" s="66"/>
      <c r="X182" s="317">
        <f t="shared" si="41"/>
        <v>0</v>
      </c>
      <c r="Y182" s="66"/>
      <c r="Z182" s="317" t="e">
        <f>SUM(#REF!-Y182)</f>
        <v>#REF!</v>
      </c>
      <c r="AA182" s="66"/>
      <c r="AB182" s="66">
        <f t="shared" si="37"/>
        <v>0</v>
      </c>
      <c r="AC182" s="66"/>
      <c r="AD182" s="66"/>
      <c r="AE182" s="364"/>
      <c r="AF182" s="364"/>
      <c r="AG182" s="364"/>
    </row>
    <row r="183" spans="1:33" ht="38.25" customHeight="1">
      <c r="A183" s="39" t="s">
        <v>12</v>
      </c>
      <c r="B183" s="321">
        <v>901</v>
      </c>
      <c r="C183" s="321" t="s">
        <v>330</v>
      </c>
      <c r="D183" s="321" t="s">
        <v>19</v>
      </c>
      <c r="E183" s="321" t="s">
        <v>13</v>
      </c>
      <c r="F183" s="321"/>
      <c r="G183" s="319"/>
      <c r="H183" s="319"/>
      <c r="I183" s="66">
        <f t="shared" ref="I183:AF185" si="52">I184</f>
        <v>0</v>
      </c>
      <c r="J183" s="66">
        <f t="shared" si="52"/>
        <v>0</v>
      </c>
      <c r="K183" s="66">
        <f t="shared" si="52"/>
        <v>0</v>
      </c>
      <c r="L183" s="317">
        <f t="shared" si="46"/>
        <v>0</v>
      </c>
      <c r="M183" s="66">
        <f t="shared" si="52"/>
        <v>0</v>
      </c>
      <c r="N183" s="317">
        <f t="shared" si="45"/>
        <v>0</v>
      </c>
      <c r="O183" s="66">
        <f t="shared" si="52"/>
        <v>0</v>
      </c>
      <c r="P183" s="317">
        <f t="shared" si="43"/>
        <v>40</v>
      </c>
      <c r="Q183" s="66">
        <f t="shared" si="52"/>
        <v>40</v>
      </c>
      <c r="R183" s="317">
        <f t="shared" si="44"/>
        <v>0</v>
      </c>
      <c r="S183" s="66">
        <f t="shared" si="52"/>
        <v>40</v>
      </c>
      <c r="T183" s="317" t="e">
        <f>SUM(#REF!-S183)</f>
        <v>#REF!</v>
      </c>
      <c r="U183" s="66">
        <f t="shared" si="52"/>
        <v>40</v>
      </c>
      <c r="V183" s="317">
        <f t="shared" si="40"/>
        <v>0</v>
      </c>
      <c r="W183" s="66">
        <f t="shared" si="52"/>
        <v>40</v>
      </c>
      <c r="X183" s="317">
        <f t="shared" si="41"/>
        <v>0</v>
      </c>
      <c r="Y183" s="66">
        <f t="shared" si="52"/>
        <v>40</v>
      </c>
      <c r="Z183" s="317" t="e">
        <f>SUM(#REF!-Y183)</f>
        <v>#REF!</v>
      </c>
      <c r="AA183" s="66">
        <f t="shared" si="52"/>
        <v>54.6</v>
      </c>
      <c r="AB183" s="66">
        <f t="shared" si="37"/>
        <v>0</v>
      </c>
      <c r="AC183" s="66">
        <f t="shared" si="52"/>
        <v>54.6</v>
      </c>
      <c r="AD183" s="259">
        <f t="shared" si="52"/>
        <v>0</v>
      </c>
      <c r="AE183" s="260">
        <f t="shared" si="52"/>
        <v>54.6</v>
      </c>
      <c r="AF183" s="260">
        <f t="shared" si="52"/>
        <v>54.6</v>
      </c>
      <c r="AG183" s="364">
        <f t="shared" si="39"/>
        <v>100</v>
      </c>
    </row>
    <row r="184" spans="1:33" ht="38.25" customHeight="1">
      <c r="A184" s="39" t="s">
        <v>14</v>
      </c>
      <c r="B184" s="321">
        <v>901</v>
      </c>
      <c r="C184" s="321" t="s">
        <v>330</v>
      </c>
      <c r="D184" s="321" t="s">
        <v>19</v>
      </c>
      <c r="E184" s="321" t="s">
        <v>15</v>
      </c>
      <c r="F184" s="321"/>
      <c r="G184" s="319"/>
      <c r="H184" s="319"/>
      <c r="I184" s="66">
        <f t="shared" si="52"/>
        <v>0</v>
      </c>
      <c r="J184" s="66">
        <f t="shared" si="52"/>
        <v>0</v>
      </c>
      <c r="K184" s="66">
        <f t="shared" si="52"/>
        <v>0</v>
      </c>
      <c r="L184" s="317">
        <f t="shared" si="46"/>
        <v>0</v>
      </c>
      <c r="M184" s="66">
        <f t="shared" si="52"/>
        <v>0</v>
      </c>
      <c r="N184" s="317">
        <f t="shared" si="45"/>
        <v>0</v>
      </c>
      <c r="O184" s="66">
        <f t="shared" si="52"/>
        <v>0</v>
      </c>
      <c r="P184" s="317">
        <f t="shared" si="43"/>
        <v>40</v>
      </c>
      <c r="Q184" s="66">
        <f t="shared" si="52"/>
        <v>40</v>
      </c>
      <c r="R184" s="317">
        <f t="shared" si="44"/>
        <v>0</v>
      </c>
      <c r="S184" s="66">
        <f t="shared" si="52"/>
        <v>40</v>
      </c>
      <c r="T184" s="317" t="e">
        <f>SUM(#REF!-S184)</f>
        <v>#REF!</v>
      </c>
      <c r="U184" s="66">
        <f t="shared" si="52"/>
        <v>40</v>
      </c>
      <c r="V184" s="317">
        <f t="shared" si="40"/>
        <v>0</v>
      </c>
      <c r="W184" s="66">
        <f t="shared" si="52"/>
        <v>40</v>
      </c>
      <c r="X184" s="317">
        <f t="shared" si="41"/>
        <v>0</v>
      </c>
      <c r="Y184" s="66">
        <f t="shared" si="52"/>
        <v>40</v>
      </c>
      <c r="Z184" s="317" t="e">
        <f>SUM(#REF!-Y184)</f>
        <v>#REF!</v>
      </c>
      <c r="AA184" s="66">
        <f t="shared" si="52"/>
        <v>54.6</v>
      </c>
      <c r="AB184" s="66">
        <f t="shared" si="37"/>
        <v>0</v>
      </c>
      <c r="AC184" s="66">
        <f t="shared" si="52"/>
        <v>54.6</v>
      </c>
      <c r="AD184" s="259">
        <f t="shared" si="52"/>
        <v>0</v>
      </c>
      <c r="AE184" s="260">
        <f t="shared" si="52"/>
        <v>54.6</v>
      </c>
      <c r="AF184" s="260">
        <f t="shared" si="52"/>
        <v>54.6</v>
      </c>
      <c r="AG184" s="364">
        <f t="shared" si="39"/>
        <v>100</v>
      </c>
    </row>
    <row r="185" spans="1:33" ht="25.5" customHeight="1">
      <c r="A185" s="8" t="s">
        <v>339</v>
      </c>
      <c r="B185" s="321">
        <v>901</v>
      </c>
      <c r="C185" s="321" t="s">
        <v>330</v>
      </c>
      <c r="D185" s="321" t="s">
        <v>19</v>
      </c>
      <c r="E185" s="321" t="s">
        <v>15</v>
      </c>
      <c r="F185" s="321" t="s">
        <v>340</v>
      </c>
      <c r="G185" s="319"/>
      <c r="H185" s="319"/>
      <c r="I185" s="66">
        <f t="shared" si="52"/>
        <v>0</v>
      </c>
      <c r="J185" s="66">
        <f t="shared" si="52"/>
        <v>0</v>
      </c>
      <c r="K185" s="66">
        <f t="shared" si="52"/>
        <v>0</v>
      </c>
      <c r="L185" s="317">
        <f t="shared" si="46"/>
        <v>0</v>
      </c>
      <c r="M185" s="66">
        <f t="shared" si="52"/>
        <v>0</v>
      </c>
      <c r="N185" s="317">
        <f t="shared" si="45"/>
        <v>0</v>
      </c>
      <c r="O185" s="66">
        <f t="shared" si="52"/>
        <v>0</v>
      </c>
      <c r="P185" s="317">
        <f t="shared" si="43"/>
        <v>40</v>
      </c>
      <c r="Q185" s="66">
        <f t="shared" si="52"/>
        <v>40</v>
      </c>
      <c r="R185" s="317">
        <f t="shared" si="44"/>
        <v>0</v>
      </c>
      <c r="S185" s="66">
        <f t="shared" si="52"/>
        <v>40</v>
      </c>
      <c r="T185" s="317" t="e">
        <f>SUM(#REF!-S185)</f>
        <v>#REF!</v>
      </c>
      <c r="U185" s="66">
        <f t="shared" si="52"/>
        <v>40</v>
      </c>
      <c r="V185" s="317">
        <f t="shared" si="40"/>
        <v>0</v>
      </c>
      <c r="W185" s="66">
        <f t="shared" si="52"/>
        <v>40</v>
      </c>
      <c r="X185" s="317">
        <f t="shared" si="41"/>
        <v>0</v>
      </c>
      <c r="Y185" s="66">
        <f t="shared" si="52"/>
        <v>40</v>
      </c>
      <c r="Z185" s="317" t="e">
        <f>SUM(#REF!-Y185)</f>
        <v>#REF!</v>
      </c>
      <c r="AA185" s="66">
        <f t="shared" si="52"/>
        <v>54.6</v>
      </c>
      <c r="AB185" s="66">
        <f t="shared" si="37"/>
        <v>0</v>
      </c>
      <c r="AC185" s="66">
        <f t="shared" si="52"/>
        <v>54.6</v>
      </c>
      <c r="AD185" s="259">
        <f t="shared" si="52"/>
        <v>0</v>
      </c>
      <c r="AE185" s="260">
        <f t="shared" si="52"/>
        <v>54.6</v>
      </c>
      <c r="AF185" s="260">
        <f t="shared" si="52"/>
        <v>54.6</v>
      </c>
      <c r="AG185" s="364">
        <f t="shared" si="39"/>
        <v>100</v>
      </c>
    </row>
    <row r="186" spans="1:33" ht="25.5" customHeight="1">
      <c r="A186" s="39" t="s">
        <v>341</v>
      </c>
      <c r="B186" s="321">
        <v>901</v>
      </c>
      <c r="C186" s="321" t="s">
        <v>330</v>
      </c>
      <c r="D186" s="321" t="s">
        <v>19</v>
      </c>
      <c r="E186" s="321" t="s">
        <v>15</v>
      </c>
      <c r="F186" s="321" t="s">
        <v>342</v>
      </c>
      <c r="G186" s="319"/>
      <c r="H186" s="319"/>
      <c r="I186" s="66"/>
      <c r="J186" s="66"/>
      <c r="K186" s="66"/>
      <c r="L186" s="317">
        <f t="shared" si="46"/>
        <v>0</v>
      </c>
      <c r="M186" s="66"/>
      <c r="N186" s="317">
        <f t="shared" si="45"/>
        <v>0</v>
      </c>
      <c r="O186" s="66"/>
      <c r="P186" s="317">
        <f t="shared" si="43"/>
        <v>40</v>
      </c>
      <c r="Q186" s="66">
        <v>40</v>
      </c>
      <c r="R186" s="317">
        <f t="shared" si="44"/>
        <v>0</v>
      </c>
      <c r="S186" s="66">
        <v>40</v>
      </c>
      <c r="T186" s="317" t="e">
        <f>SUM(#REF!-S186)</f>
        <v>#REF!</v>
      </c>
      <c r="U186" s="66">
        <v>40</v>
      </c>
      <c r="V186" s="317">
        <f t="shared" si="40"/>
        <v>0</v>
      </c>
      <c r="W186" s="66">
        <v>40</v>
      </c>
      <c r="X186" s="317">
        <f t="shared" si="41"/>
        <v>0</v>
      </c>
      <c r="Y186" s="66">
        <v>40</v>
      </c>
      <c r="Z186" s="317" t="e">
        <f>SUM(#REF!-Y186)</f>
        <v>#REF!</v>
      </c>
      <c r="AA186" s="66">
        <v>54.6</v>
      </c>
      <c r="AB186" s="66">
        <f t="shared" si="37"/>
        <v>0</v>
      </c>
      <c r="AC186" s="66">
        <v>54.6</v>
      </c>
      <c r="AD186" s="66"/>
      <c r="AE186" s="364">
        <v>54.6</v>
      </c>
      <c r="AF186" s="364">
        <v>54.6</v>
      </c>
      <c r="AG186" s="364">
        <f t="shared" si="39"/>
        <v>100</v>
      </c>
    </row>
    <row r="187" spans="1:33" ht="12.75" customHeight="1">
      <c r="A187" s="53" t="s">
        <v>77</v>
      </c>
      <c r="B187" s="321" t="s">
        <v>329</v>
      </c>
      <c r="C187" s="321" t="s">
        <v>331</v>
      </c>
      <c r="D187" s="321" t="s">
        <v>78</v>
      </c>
      <c r="E187" s="321"/>
      <c r="F187" s="321"/>
      <c r="G187" s="319" t="e">
        <f>G188</f>
        <v>#REF!</v>
      </c>
      <c r="H187" s="319" t="e">
        <f>H188</f>
        <v>#REF!</v>
      </c>
      <c r="I187" s="66">
        <f>I188</f>
        <v>1967.6</v>
      </c>
      <c r="J187" s="317">
        <f t="shared" ref="J187:J207" si="53">K187-I187</f>
        <v>0</v>
      </c>
      <c r="K187" s="66">
        <f t="shared" ref="K187:AF188" si="54">K188</f>
        <v>1967.6</v>
      </c>
      <c r="L187" s="317">
        <f t="shared" si="46"/>
        <v>0</v>
      </c>
      <c r="M187" s="66">
        <f t="shared" si="54"/>
        <v>1967.6</v>
      </c>
      <c r="N187" s="317">
        <f t="shared" si="45"/>
        <v>0</v>
      </c>
      <c r="O187" s="66">
        <f t="shared" si="54"/>
        <v>1967.6</v>
      </c>
      <c r="P187" s="317">
        <f t="shared" si="43"/>
        <v>0</v>
      </c>
      <c r="Q187" s="66">
        <f t="shared" si="54"/>
        <v>1967.6</v>
      </c>
      <c r="R187" s="317">
        <f t="shared" si="44"/>
        <v>0</v>
      </c>
      <c r="S187" s="66">
        <f t="shared" si="54"/>
        <v>1967.6</v>
      </c>
      <c r="T187" s="317" t="e">
        <f>SUM(#REF!-S187)</f>
        <v>#REF!</v>
      </c>
      <c r="U187" s="66">
        <f t="shared" si="54"/>
        <v>1967.6</v>
      </c>
      <c r="V187" s="317">
        <f t="shared" si="40"/>
        <v>0</v>
      </c>
      <c r="W187" s="66">
        <f t="shared" si="54"/>
        <v>1967.6</v>
      </c>
      <c r="X187" s="317">
        <f t="shared" si="41"/>
        <v>0</v>
      </c>
      <c r="Y187" s="66">
        <f t="shared" si="54"/>
        <v>1967.6</v>
      </c>
      <c r="Z187" s="317" t="e">
        <f>SUM(#REF!-Y187)</f>
        <v>#REF!</v>
      </c>
      <c r="AA187" s="66">
        <f t="shared" si="54"/>
        <v>2367.6</v>
      </c>
      <c r="AB187" s="66">
        <f t="shared" si="37"/>
        <v>0</v>
      </c>
      <c r="AC187" s="66">
        <f t="shared" si="54"/>
        <v>2367.6</v>
      </c>
      <c r="AD187" s="259">
        <f t="shared" si="54"/>
        <v>50</v>
      </c>
      <c r="AE187" s="260">
        <f t="shared" si="54"/>
        <v>1761.3999999999999</v>
      </c>
      <c r="AF187" s="260">
        <f t="shared" si="54"/>
        <v>1319.6999999999998</v>
      </c>
      <c r="AG187" s="364">
        <f t="shared" si="39"/>
        <v>74.923356421028714</v>
      </c>
    </row>
    <row r="188" spans="1:33" ht="17.25" customHeight="1">
      <c r="A188" s="53" t="s">
        <v>741</v>
      </c>
      <c r="B188" s="321" t="s">
        <v>329</v>
      </c>
      <c r="C188" s="321" t="s">
        <v>331</v>
      </c>
      <c r="D188" s="321" t="s">
        <v>79</v>
      </c>
      <c r="E188" s="321"/>
      <c r="F188" s="321"/>
      <c r="G188" s="319" t="e">
        <f>#REF!</f>
        <v>#REF!</v>
      </c>
      <c r="H188" s="319" t="e">
        <f>#REF!</f>
        <v>#REF!</v>
      </c>
      <c r="I188" s="66">
        <f>I189</f>
        <v>1967.6</v>
      </c>
      <c r="J188" s="317">
        <f t="shared" si="53"/>
        <v>0</v>
      </c>
      <c r="K188" s="66">
        <f t="shared" si="54"/>
        <v>1967.6</v>
      </c>
      <c r="L188" s="317">
        <f t="shared" si="46"/>
        <v>0</v>
      </c>
      <c r="M188" s="66">
        <f t="shared" si="54"/>
        <v>1967.6</v>
      </c>
      <c r="N188" s="317">
        <f t="shared" si="45"/>
        <v>0</v>
      </c>
      <c r="O188" s="66">
        <f t="shared" si="54"/>
        <v>1967.6</v>
      </c>
      <c r="P188" s="317">
        <f t="shared" si="43"/>
        <v>0</v>
      </c>
      <c r="Q188" s="66">
        <f t="shared" si="54"/>
        <v>1967.6</v>
      </c>
      <c r="R188" s="317">
        <f t="shared" si="44"/>
        <v>0</v>
      </c>
      <c r="S188" s="66">
        <f t="shared" si="54"/>
        <v>1967.6</v>
      </c>
      <c r="T188" s="317" t="e">
        <f>SUM(#REF!-S188)</f>
        <v>#REF!</v>
      </c>
      <c r="U188" s="66">
        <f t="shared" si="54"/>
        <v>1967.6</v>
      </c>
      <c r="V188" s="317">
        <f t="shared" si="40"/>
        <v>0</v>
      </c>
      <c r="W188" s="66">
        <f t="shared" si="54"/>
        <v>1967.6</v>
      </c>
      <c r="X188" s="317">
        <f t="shared" si="41"/>
        <v>0</v>
      </c>
      <c r="Y188" s="66">
        <f t="shared" si="54"/>
        <v>1967.6</v>
      </c>
      <c r="Z188" s="317" t="e">
        <f>SUM(#REF!-Y188)</f>
        <v>#REF!</v>
      </c>
      <c r="AA188" s="66">
        <f t="shared" si="54"/>
        <v>2367.6</v>
      </c>
      <c r="AB188" s="66">
        <f t="shared" si="37"/>
        <v>0</v>
      </c>
      <c r="AC188" s="66">
        <f t="shared" si="54"/>
        <v>2367.6</v>
      </c>
      <c r="AD188" s="259">
        <f t="shared" si="54"/>
        <v>50</v>
      </c>
      <c r="AE188" s="260">
        <f t="shared" si="54"/>
        <v>1761.3999999999999</v>
      </c>
      <c r="AF188" s="260">
        <f t="shared" si="54"/>
        <v>1319.6999999999998</v>
      </c>
      <c r="AG188" s="364">
        <f t="shared" si="39"/>
        <v>74.923356421028714</v>
      </c>
    </row>
    <row r="189" spans="1:33" ht="23.25" customHeight="1">
      <c r="A189" s="318" t="s">
        <v>20</v>
      </c>
      <c r="B189" s="321" t="s">
        <v>329</v>
      </c>
      <c r="C189" s="321" t="s">
        <v>331</v>
      </c>
      <c r="D189" s="321" t="s">
        <v>79</v>
      </c>
      <c r="E189" s="84" t="s">
        <v>21</v>
      </c>
      <c r="F189" s="321"/>
      <c r="G189" s="319"/>
      <c r="H189" s="319"/>
      <c r="I189" s="66">
        <f>I190+I204+I208</f>
        <v>1967.6</v>
      </c>
      <c r="J189" s="317">
        <f t="shared" si="53"/>
        <v>0</v>
      </c>
      <c r="K189" s="66">
        <f>K190+K204+K208</f>
        <v>1967.6</v>
      </c>
      <c r="L189" s="317">
        <f t="shared" si="46"/>
        <v>0</v>
      </c>
      <c r="M189" s="66">
        <f>M190+M204+M208</f>
        <v>1967.6</v>
      </c>
      <c r="N189" s="317">
        <f t="shared" si="45"/>
        <v>0</v>
      </c>
      <c r="O189" s="66">
        <f>O190+O204+O208</f>
        <v>1967.6</v>
      </c>
      <c r="P189" s="317">
        <f t="shared" si="43"/>
        <v>0</v>
      </c>
      <c r="Q189" s="66">
        <f>Q190+Q204+Q208</f>
        <v>1967.6</v>
      </c>
      <c r="R189" s="317">
        <f t="shared" si="44"/>
        <v>0</v>
      </c>
      <c r="S189" s="66">
        <f>S190+S204+S208</f>
        <v>1967.6</v>
      </c>
      <c r="T189" s="317" t="e">
        <f>SUM(#REF!-S189)</f>
        <v>#REF!</v>
      </c>
      <c r="U189" s="66">
        <f>U190+U204+U208</f>
        <v>1967.6</v>
      </c>
      <c r="V189" s="317">
        <f t="shared" si="40"/>
        <v>0</v>
      </c>
      <c r="W189" s="66">
        <f>W190+W204+W208</f>
        <v>1967.6</v>
      </c>
      <c r="X189" s="317">
        <f t="shared" si="41"/>
        <v>0</v>
      </c>
      <c r="Y189" s="66">
        <f>Y190+Y204+Y208</f>
        <v>1967.6</v>
      </c>
      <c r="Z189" s="317" t="e">
        <f>SUM(#REF!-Y189)</f>
        <v>#REF!</v>
      </c>
      <c r="AA189" s="66">
        <f>AA190+AA204+AA208</f>
        <v>2367.6</v>
      </c>
      <c r="AB189" s="66">
        <f t="shared" si="37"/>
        <v>0</v>
      </c>
      <c r="AC189" s="66">
        <f>AC190+AC204+AC208</f>
        <v>2367.6</v>
      </c>
      <c r="AD189" s="259">
        <f>AD190+AD204+AD208</f>
        <v>50</v>
      </c>
      <c r="AE189" s="260">
        <f>AE190+AE204+AE208</f>
        <v>1761.3999999999999</v>
      </c>
      <c r="AF189" s="260">
        <f>AF190+AF204+AF208</f>
        <v>1319.6999999999998</v>
      </c>
      <c r="AG189" s="364">
        <f t="shared" si="39"/>
        <v>74.923356421028714</v>
      </c>
    </row>
    <row r="190" spans="1:33" ht="33" customHeight="1">
      <c r="A190" s="39" t="s">
        <v>80</v>
      </c>
      <c r="B190" s="321" t="s">
        <v>329</v>
      </c>
      <c r="C190" s="321" t="s">
        <v>331</v>
      </c>
      <c r="D190" s="321" t="s">
        <v>79</v>
      </c>
      <c r="E190" s="84" t="s">
        <v>81</v>
      </c>
      <c r="F190" s="321"/>
      <c r="G190" s="319"/>
      <c r="H190" s="319"/>
      <c r="I190" s="66">
        <f>I191+I198+I201</f>
        <v>1945.6</v>
      </c>
      <c r="J190" s="317">
        <f t="shared" si="53"/>
        <v>0</v>
      </c>
      <c r="K190" s="66">
        <f>K191+K198+K201</f>
        <v>1945.6</v>
      </c>
      <c r="L190" s="317">
        <f t="shared" si="46"/>
        <v>0</v>
      </c>
      <c r="M190" s="66">
        <f>M191+M198+M201</f>
        <v>1945.6</v>
      </c>
      <c r="N190" s="317">
        <f t="shared" si="45"/>
        <v>0</v>
      </c>
      <c r="O190" s="66">
        <f>O191+O198+O201</f>
        <v>1945.6</v>
      </c>
      <c r="P190" s="317">
        <f t="shared" si="43"/>
        <v>0</v>
      </c>
      <c r="Q190" s="66">
        <f>Q191+Q198+Q201</f>
        <v>1945.6</v>
      </c>
      <c r="R190" s="317">
        <f t="shared" si="44"/>
        <v>0</v>
      </c>
      <c r="S190" s="66">
        <f>S191+S198+S201</f>
        <v>1945.6</v>
      </c>
      <c r="T190" s="317" t="e">
        <f>SUM(#REF!-S190)</f>
        <v>#REF!</v>
      </c>
      <c r="U190" s="66">
        <f>U191+U198+U201</f>
        <v>1945.6</v>
      </c>
      <c r="V190" s="317">
        <f t="shared" si="40"/>
        <v>0</v>
      </c>
      <c r="W190" s="66">
        <f>W191+W198+W201</f>
        <v>1945.6</v>
      </c>
      <c r="X190" s="317">
        <f t="shared" si="41"/>
        <v>0</v>
      </c>
      <c r="Y190" s="66">
        <f>Y191+Y198+Y201</f>
        <v>1945.6</v>
      </c>
      <c r="Z190" s="317" t="e">
        <f>SUM(#REF!-Y190)</f>
        <v>#REF!</v>
      </c>
      <c r="AA190" s="66">
        <f>AA191+AA198+AA201</f>
        <v>2345.6</v>
      </c>
      <c r="AB190" s="66">
        <f t="shared" si="37"/>
        <v>0</v>
      </c>
      <c r="AC190" s="66">
        <f>AC191+AC198+AC201</f>
        <v>2345.6</v>
      </c>
      <c r="AD190" s="259">
        <f>AD191+AD198+AD201</f>
        <v>50</v>
      </c>
      <c r="AE190" s="260">
        <f>AE191+AE198+AE201</f>
        <v>1761.3999999999999</v>
      </c>
      <c r="AF190" s="260">
        <f>AF191+AF198+AF201</f>
        <v>1319.6999999999998</v>
      </c>
      <c r="AG190" s="364">
        <f t="shared" si="39"/>
        <v>74.923356421028714</v>
      </c>
    </row>
    <row r="191" spans="1:33" ht="25.5" customHeight="1">
      <c r="A191" s="39" t="s">
        <v>82</v>
      </c>
      <c r="B191" s="321" t="s">
        <v>329</v>
      </c>
      <c r="C191" s="321" t="s">
        <v>331</v>
      </c>
      <c r="D191" s="321" t="s">
        <v>79</v>
      </c>
      <c r="E191" s="84" t="s">
        <v>83</v>
      </c>
      <c r="F191" s="321"/>
      <c r="G191" s="319"/>
      <c r="H191" s="319"/>
      <c r="I191" s="66">
        <f>I192+I194</f>
        <v>873.19999999999993</v>
      </c>
      <c r="J191" s="317">
        <f t="shared" si="53"/>
        <v>0</v>
      </c>
      <c r="K191" s="66">
        <f>K192+K194</f>
        <v>873.19999999999993</v>
      </c>
      <c r="L191" s="317">
        <f t="shared" si="46"/>
        <v>0</v>
      </c>
      <c r="M191" s="66">
        <f>M192+M194</f>
        <v>873.19999999999993</v>
      </c>
      <c r="N191" s="317">
        <f t="shared" si="45"/>
        <v>0</v>
      </c>
      <c r="O191" s="66">
        <f>O192+O194</f>
        <v>873.19999999999993</v>
      </c>
      <c r="P191" s="317">
        <f t="shared" si="43"/>
        <v>0</v>
      </c>
      <c r="Q191" s="66">
        <f>Q192+Q194</f>
        <v>873.19999999999993</v>
      </c>
      <c r="R191" s="317">
        <f t="shared" si="44"/>
        <v>0</v>
      </c>
      <c r="S191" s="66">
        <f>S192+S194</f>
        <v>873.19999999999993</v>
      </c>
      <c r="T191" s="317" t="e">
        <f>SUM(#REF!-S191)</f>
        <v>#REF!</v>
      </c>
      <c r="U191" s="66">
        <f>U192+U194</f>
        <v>969.6</v>
      </c>
      <c r="V191" s="317">
        <f t="shared" si="40"/>
        <v>0</v>
      </c>
      <c r="W191" s="66">
        <f>W192+W194</f>
        <v>969.6</v>
      </c>
      <c r="X191" s="317">
        <f t="shared" si="41"/>
        <v>0</v>
      </c>
      <c r="Y191" s="66">
        <f>Y192+Y194</f>
        <v>969.6</v>
      </c>
      <c r="Z191" s="317" t="e">
        <f>SUM(#REF!-Y191)</f>
        <v>#REF!</v>
      </c>
      <c r="AA191" s="66">
        <f>AA192+AA194</f>
        <v>1369.6</v>
      </c>
      <c r="AB191" s="66">
        <f t="shared" si="37"/>
        <v>0</v>
      </c>
      <c r="AC191" s="66">
        <f>AC192+AC194</f>
        <v>1369.6</v>
      </c>
      <c r="AD191" s="259">
        <f>AD192+AD194+AD196</f>
        <v>50</v>
      </c>
      <c r="AE191" s="260">
        <f>AE192+AE194+AE196</f>
        <v>1632.8</v>
      </c>
      <c r="AF191" s="260">
        <f>AF192+AF194+AF196</f>
        <v>1191.0999999999999</v>
      </c>
      <c r="AG191" s="364">
        <f t="shared" si="39"/>
        <v>72.9483096521313</v>
      </c>
    </row>
    <row r="192" spans="1:33" ht="51" customHeight="1">
      <c r="A192" s="55" t="s">
        <v>352</v>
      </c>
      <c r="B192" s="321" t="s">
        <v>329</v>
      </c>
      <c r="C192" s="321" t="s">
        <v>331</v>
      </c>
      <c r="D192" s="321" t="s">
        <v>79</v>
      </c>
      <c r="E192" s="84" t="s">
        <v>83</v>
      </c>
      <c r="F192" s="321" t="s">
        <v>335</v>
      </c>
      <c r="G192" s="319"/>
      <c r="H192" s="319"/>
      <c r="I192" s="66">
        <f>I193</f>
        <v>851.4</v>
      </c>
      <c r="J192" s="317">
        <f t="shared" si="53"/>
        <v>0</v>
      </c>
      <c r="K192" s="66">
        <f>K193</f>
        <v>851.4</v>
      </c>
      <c r="L192" s="317">
        <f t="shared" si="46"/>
        <v>0</v>
      </c>
      <c r="M192" s="66">
        <f>M193</f>
        <v>851.4</v>
      </c>
      <c r="N192" s="317">
        <f t="shared" si="45"/>
        <v>0</v>
      </c>
      <c r="O192" s="66">
        <f>O193</f>
        <v>851.4</v>
      </c>
      <c r="P192" s="317">
        <f t="shared" si="43"/>
        <v>0</v>
      </c>
      <c r="Q192" s="66">
        <f>Q193</f>
        <v>851.4</v>
      </c>
      <c r="R192" s="317">
        <f t="shared" si="44"/>
        <v>0</v>
      </c>
      <c r="S192" s="66">
        <f>S193</f>
        <v>851.4</v>
      </c>
      <c r="T192" s="317" t="e">
        <f>SUM(#REF!-S192)</f>
        <v>#REF!</v>
      </c>
      <c r="U192" s="66">
        <f>U193</f>
        <v>937.5</v>
      </c>
      <c r="V192" s="317">
        <f t="shared" si="40"/>
        <v>0</v>
      </c>
      <c r="W192" s="66">
        <f>W193</f>
        <v>937.5</v>
      </c>
      <c r="X192" s="317">
        <f t="shared" si="41"/>
        <v>0</v>
      </c>
      <c r="Y192" s="66">
        <f>Y193</f>
        <v>937.5</v>
      </c>
      <c r="Z192" s="317" t="e">
        <f>SUM(#REF!-Y192)</f>
        <v>#REF!</v>
      </c>
      <c r="AA192" s="66">
        <f>AA193</f>
        <v>1337.5</v>
      </c>
      <c r="AB192" s="66">
        <f t="shared" si="37"/>
        <v>0</v>
      </c>
      <c r="AC192" s="66">
        <f>AC193</f>
        <v>1337.5</v>
      </c>
      <c r="AD192" s="259">
        <f>AD193</f>
        <v>0</v>
      </c>
      <c r="AE192" s="260">
        <f>AE193</f>
        <v>1550.7</v>
      </c>
      <c r="AF192" s="260">
        <f>AF193</f>
        <v>1113.0999999999999</v>
      </c>
      <c r="AG192" s="364">
        <f t="shared" si="39"/>
        <v>71.780486232024245</v>
      </c>
    </row>
    <row r="193" spans="1:33" ht="12.75" customHeight="1">
      <c r="A193" s="56" t="s">
        <v>16</v>
      </c>
      <c r="B193" s="321" t="s">
        <v>329</v>
      </c>
      <c r="C193" s="321" t="s">
        <v>331</v>
      </c>
      <c r="D193" s="321" t="s">
        <v>79</v>
      </c>
      <c r="E193" s="84" t="s">
        <v>83</v>
      </c>
      <c r="F193" s="321" t="s">
        <v>17</v>
      </c>
      <c r="G193" s="319"/>
      <c r="H193" s="319"/>
      <c r="I193" s="66">
        <v>851.4</v>
      </c>
      <c r="J193" s="317">
        <f t="shared" si="53"/>
        <v>0</v>
      </c>
      <c r="K193" s="66">
        <v>851.4</v>
      </c>
      <c r="L193" s="317">
        <f t="shared" si="46"/>
        <v>0</v>
      </c>
      <c r="M193" s="66">
        <v>851.4</v>
      </c>
      <c r="N193" s="317">
        <f t="shared" si="45"/>
        <v>0</v>
      </c>
      <c r="O193" s="66">
        <v>851.4</v>
      </c>
      <c r="P193" s="317">
        <f t="shared" si="43"/>
        <v>0</v>
      </c>
      <c r="Q193" s="66">
        <v>851.4</v>
      </c>
      <c r="R193" s="317">
        <f t="shared" si="44"/>
        <v>0</v>
      </c>
      <c r="S193" s="66">
        <v>851.4</v>
      </c>
      <c r="T193" s="317" t="e">
        <f>SUM(#REF!-S193)</f>
        <v>#REF!</v>
      </c>
      <c r="U193" s="66">
        <v>937.5</v>
      </c>
      <c r="V193" s="317">
        <f t="shared" si="40"/>
        <v>0</v>
      </c>
      <c r="W193" s="66">
        <v>937.5</v>
      </c>
      <c r="X193" s="317">
        <f t="shared" si="41"/>
        <v>0</v>
      </c>
      <c r="Y193" s="66">
        <v>937.5</v>
      </c>
      <c r="Z193" s="317" t="e">
        <f>SUM(#REF!-Y193)</f>
        <v>#REF!</v>
      </c>
      <c r="AA193" s="66">
        <v>1337.5</v>
      </c>
      <c r="AB193" s="66">
        <f t="shared" si="37"/>
        <v>0</v>
      </c>
      <c r="AC193" s="66">
        <v>1337.5</v>
      </c>
      <c r="AD193" s="66"/>
      <c r="AE193" s="364">
        <v>1550.7</v>
      </c>
      <c r="AF193" s="364">
        <v>1113.0999999999999</v>
      </c>
      <c r="AG193" s="364">
        <f t="shared" si="39"/>
        <v>71.780486232024245</v>
      </c>
    </row>
    <row r="194" spans="1:33" ht="25.5" customHeight="1">
      <c r="A194" s="8" t="s">
        <v>339</v>
      </c>
      <c r="B194" s="321" t="s">
        <v>329</v>
      </c>
      <c r="C194" s="321" t="s">
        <v>331</v>
      </c>
      <c r="D194" s="321" t="s">
        <v>79</v>
      </c>
      <c r="E194" s="84" t="s">
        <v>83</v>
      </c>
      <c r="F194" s="321" t="s">
        <v>340</v>
      </c>
      <c r="G194" s="319"/>
      <c r="H194" s="319"/>
      <c r="I194" s="66">
        <f>I195</f>
        <v>21.8</v>
      </c>
      <c r="J194" s="317">
        <f t="shared" si="53"/>
        <v>0</v>
      </c>
      <c r="K194" s="66">
        <f>K195</f>
        <v>21.8</v>
      </c>
      <c r="L194" s="317">
        <f t="shared" si="46"/>
        <v>0</v>
      </c>
      <c r="M194" s="66">
        <f>M195</f>
        <v>21.8</v>
      </c>
      <c r="N194" s="317">
        <f t="shared" si="45"/>
        <v>0</v>
      </c>
      <c r="O194" s="66">
        <f>O195</f>
        <v>21.8</v>
      </c>
      <c r="P194" s="317">
        <f t="shared" si="43"/>
        <v>0</v>
      </c>
      <c r="Q194" s="66">
        <f>Q195</f>
        <v>21.8</v>
      </c>
      <c r="R194" s="317">
        <f t="shared" si="44"/>
        <v>0</v>
      </c>
      <c r="S194" s="66">
        <f>S195</f>
        <v>21.8</v>
      </c>
      <c r="T194" s="317" t="e">
        <f>SUM(#REF!-S194)</f>
        <v>#REF!</v>
      </c>
      <c r="U194" s="66">
        <f>U195</f>
        <v>32.1</v>
      </c>
      <c r="V194" s="317">
        <f t="shared" si="40"/>
        <v>0</v>
      </c>
      <c r="W194" s="66">
        <f>W195</f>
        <v>32.1</v>
      </c>
      <c r="X194" s="317">
        <f t="shared" si="41"/>
        <v>0</v>
      </c>
      <c r="Y194" s="66">
        <f>Y195</f>
        <v>32.1</v>
      </c>
      <c r="Z194" s="317" t="e">
        <f>SUM(#REF!-Y194)</f>
        <v>#REF!</v>
      </c>
      <c r="AA194" s="66">
        <f>AA195</f>
        <v>32.1</v>
      </c>
      <c r="AB194" s="66">
        <f t="shared" si="37"/>
        <v>0</v>
      </c>
      <c r="AC194" s="66">
        <f>AC195</f>
        <v>32.1</v>
      </c>
      <c r="AD194" s="259">
        <f>AD195</f>
        <v>0</v>
      </c>
      <c r="AE194" s="260">
        <f>AE195</f>
        <v>32.1</v>
      </c>
      <c r="AF194" s="260">
        <f>AF195</f>
        <v>28</v>
      </c>
      <c r="AG194" s="364">
        <f t="shared" si="39"/>
        <v>87.227414330218068</v>
      </c>
    </row>
    <row r="195" spans="1:33" ht="25.5" customHeight="1">
      <c r="A195" s="39" t="s">
        <v>341</v>
      </c>
      <c r="B195" s="321" t="s">
        <v>329</v>
      </c>
      <c r="C195" s="321" t="s">
        <v>331</v>
      </c>
      <c r="D195" s="321" t="s">
        <v>79</v>
      </c>
      <c r="E195" s="84" t="s">
        <v>83</v>
      </c>
      <c r="F195" s="321" t="s">
        <v>342</v>
      </c>
      <c r="G195" s="319"/>
      <c r="H195" s="319"/>
      <c r="I195" s="66">
        <v>21.8</v>
      </c>
      <c r="J195" s="317">
        <f t="shared" si="53"/>
        <v>0</v>
      </c>
      <c r="K195" s="66">
        <v>21.8</v>
      </c>
      <c r="L195" s="317">
        <f t="shared" si="46"/>
        <v>0</v>
      </c>
      <c r="M195" s="66">
        <v>21.8</v>
      </c>
      <c r="N195" s="317">
        <f t="shared" si="45"/>
        <v>0</v>
      </c>
      <c r="O195" s="66">
        <v>21.8</v>
      </c>
      <c r="P195" s="317">
        <f t="shared" si="43"/>
        <v>0</v>
      </c>
      <c r="Q195" s="66">
        <v>21.8</v>
      </c>
      <c r="R195" s="317">
        <f t="shared" si="44"/>
        <v>0</v>
      </c>
      <c r="S195" s="66">
        <v>21.8</v>
      </c>
      <c r="T195" s="317" t="e">
        <f>SUM(#REF!-S195)</f>
        <v>#REF!</v>
      </c>
      <c r="U195" s="66">
        <v>32.1</v>
      </c>
      <c r="V195" s="317">
        <f t="shared" si="40"/>
        <v>0</v>
      </c>
      <c r="W195" s="66">
        <v>32.1</v>
      </c>
      <c r="X195" s="317">
        <f t="shared" si="41"/>
        <v>0</v>
      </c>
      <c r="Y195" s="66">
        <v>32.1</v>
      </c>
      <c r="Z195" s="317" t="e">
        <f>SUM(#REF!-Y195)</f>
        <v>#REF!</v>
      </c>
      <c r="AA195" s="66">
        <v>32.1</v>
      </c>
      <c r="AB195" s="66">
        <f t="shared" si="37"/>
        <v>0</v>
      </c>
      <c r="AC195" s="66">
        <v>32.1</v>
      </c>
      <c r="AD195" s="66"/>
      <c r="AE195" s="364">
        <v>32.1</v>
      </c>
      <c r="AF195" s="364">
        <v>28</v>
      </c>
      <c r="AG195" s="364">
        <f t="shared" si="39"/>
        <v>87.227414330218068</v>
      </c>
    </row>
    <row r="196" spans="1:33" s="220" customFormat="1" ht="18.75" customHeight="1">
      <c r="A196" s="39" t="s">
        <v>354</v>
      </c>
      <c r="B196" s="321" t="s">
        <v>329</v>
      </c>
      <c r="C196" s="321" t="s">
        <v>331</v>
      </c>
      <c r="D196" s="321" t="s">
        <v>79</v>
      </c>
      <c r="E196" s="84" t="s">
        <v>83</v>
      </c>
      <c r="F196" s="321" t="s">
        <v>355</v>
      </c>
      <c r="G196" s="319"/>
      <c r="H196" s="319"/>
      <c r="I196" s="66"/>
      <c r="J196" s="317"/>
      <c r="K196" s="66"/>
      <c r="L196" s="317"/>
      <c r="M196" s="66"/>
      <c r="N196" s="317"/>
      <c r="O196" s="66"/>
      <c r="P196" s="317"/>
      <c r="Q196" s="66"/>
      <c r="R196" s="317"/>
      <c r="S196" s="66"/>
      <c r="T196" s="317"/>
      <c r="U196" s="66"/>
      <c r="V196" s="317"/>
      <c r="W196" s="66"/>
      <c r="X196" s="317"/>
      <c r="Y196" s="66"/>
      <c r="Z196" s="317"/>
      <c r="AA196" s="66"/>
      <c r="AB196" s="66"/>
      <c r="AC196" s="66"/>
      <c r="AD196" s="259">
        <f>SUM(AD197)</f>
        <v>50</v>
      </c>
      <c r="AE196" s="260">
        <f>SUM(AE197)</f>
        <v>50</v>
      </c>
      <c r="AF196" s="260">
        <f>SUM(AF197)</f>
        <v>50</v>
      </c>
      <c r="AG196" s="364">
        <f t="shared" si="39"/>
        <v>100</v>
      </c>
    </row>
    <row r="197" spans="1:33" s="220" customFormat="1" ht="18" customHeight="1">
      <c r="A197" s="39" t="s">
        <v>356</v>
      </c>
      <c r="B197" s="321" t="s">
        <v>329</v>
      </c>
      <c r="C197" s="321" t="s">
        <v>331</v>
      </c>
      <c r="D197" s="321" t="s">
        <v>79</v>
      </c>
      <c r="E197" s="84" t="s">
        <v>83</v>
      </c>
      <c r="F197" s="321" t="s">
        <v>0</v>
      </c>
      <c r="G197" s="319"/>
      <c r="H197" s="319"/>
      <c r="I197" s="66"/>
      <c r="J197" s="317"/>
      <c r="K197" s="66"/>
      <c r="L197" s="317"/>
      <c r="M197" s="66"/>
      <c r="N197" s="317"/>
      <c r="O197" s="66"/>
      <c r="P197" s="317"/>
      <c r="Q197" s="66"/>
      <c r="R197" s="317"/>
      <c r="S197" s="66"/>
      <c r="T197" s="317"/>
      <c r="U197" s="66"/>
      <c r="V197" s="317"/>
      <c r="W197" s="66"/>
      <c r="X197" s="317"/>
      <c r="Y197" s="66"/>
      <c r="Z197" s="317"/>
      <c r="AA197" s="66"/>
      <c r="AB197" s="66"/>
      <c r="AC197" s="66"/>
      <c r="AD197" s="66">
        <v>50</v>
      </c>
      <c r="AE197" s="364">
        <v>50</v>
      </c>
      <c r="AF197" s="364">
        <v>50</v>
      </c>
      <c r="AG197" s="364">
        <f t="shared" si="39"/>
        <v>100</v>
      </c>
    </row>
    <row r="198" spans="1:33" ht="27.75" customHeight="1">
      <c r="A198" s="56" t="s">
        <v>639</v>
      </c>
      <c r="B198" s="321" t="s">
        <v>329</v>
      </c>
      <c r="C198" s="321" t="s">
        <v>331</v>
      </c>
      <c r="D198" s="321" t="s">
        <v>79</v>
      </c>
      <c r="E198" s="84" t="s">
        <v>84</v>
      </c>
      <c r="F198" s="321"/>
      <c r="G198" s="319"/>
      <c r="H198" s="319"/>
      <c r="I198" s="66">
        <f t="shared" ref="I198:AF199" si="55">I199</f>
        <v>976</v>
      </c>
      <c r="J198" s="317">
        <f t="shared" si="53"/>
        <v>0</v>
      </c>
      <c r="K198" s="66">
        <f t="shared" si="55"/>
        <v>976</v>
      </c>
      <c r="L198" s="317">
        <f t="shared" si="46"/>
        <v>0</v>
      </c>
      <c r="M198" s="66">
        <f t="shared" si="55"/>
        <v>976</v>
      </c>
      <c r="N198" s="317">
        <f t="shared" si="45"/>
        <v>0</v>
      </c>
      <c r="O198" s="66">
        <f t="shared" si="55"/>
        <v>976</v>
      </c>
      <c r="P198" s="317">
        <f t="shared" si="43"/>
        <v>0</v>
      </c>
      <c r="Q198" s="66">
        <f t="shared" si="55"/>
        <v>976</v>
      </c>
      <c r="R198" s="317">
        <f t="shared" si="44"/>
        <v>0</v>
      </c>
      <c r="S198" s="66">
        <f t="shared" si="55"/>
        <v>976</v>
      </c>
      <c r="T198" s="317" t="e">
        <f>SUM(#REF!-S198)</f>
        <v>#REF!</v>
      </c>
      <c r="U198" s="66">
        <f t="shared" si="55"/>
        <v>976</v>
      </c>
      <c r="V198" s="317">
        <f t="shared" si="40"/>
        <v>0</v>
      </c>
      <c r="W198" s="66">
        <f t="shared" si="55"/>
        <v>976</v>
      </c>
      <c r="X198" s="317">
        <f t="shared" si="41"/>
        <v>0</v>
      </c>
      <c r="Y198" s="66">
        <f t="shared" si="55"/>
        <v>976</v>
      </c>
      <c r="Z198" s="317" t="e">
        <f>SUM(#REF!-Y198)</f>
        <v>#REF!</v>
      </c>
      <c r="AA198" s="66">
        <f t="shared" si="55"/>
        <v>976</v>
      </c>
      <c r="AB198" s="66">
        <f t="shared" si="37"/>
        <v>0</v>
      </c>
      <c r="AC198" s="66">
        <f t="shared" si="55"/>
        <v>976</v>
      </c>
      <c r="AD198" s="259">
        <f t="shared" si="55"/>
        <v>0</v>
      </c>
      <c r="AE198" s="260">
        <f t="shared" si="55"/>
        <v>128.6</v>
      </c>
      <c r="AF198" s="260">
        <f t="shared" si="55"/>
        <v>128.6</v>
      </c>
      <c r="AG198" s="364">
        <f t="shared" si="39"/>
        <v>100</v>
      </c>
    </row>
    <row r="199" spans="1:33" ht="25.5" customHeight="1">
      <c r="A199" s="8" t="s">
        <v>339</v>
      </c>
      <c r="B199" s="321" t="s">
        <v>329</v>
      </c>
      <c r="C199" s="321" t="s">
        <v>331</v>
      </c>
      <c r="D199" s="321" t="s">
        <v>79</v>
      </c>
      <c r="E199" s="84" t="s">
        <v>84</v>
      </c>
      <c r="F199" s="321" t="s">
        <v>340</v>
      </c>
      <c r="G199" s="319"/>
      <c r="H199" s="319"/>
      <c r="I199" s="66">
        <f t="shared" si="55"/>
        <v>976</v>
      </c>
      <c r="J199" s="317">
        <f t="shared" si="53"/>
        <v>0</v>
      </c>
      <c r="K199" s="66">
        <f t="shared" si="55"/>
        <v>976</v>
      </c>
      <c r="L199" s="317">
        <f t="shared" si="46"/>
        <v>0</v>
      </c>
      <c r="M199" s="66">
        <f t="shared" si="55"/>
        <v>976</v>
      </c>
      <c r="N199" s="317">
        <f t="shared" si="45"/>
        <v>0</v>
      </c>
      <c r="O199" s="66">
        <f t="shared" si="55"/>
        <v>976</v>
      </c>
      <c r="P199" s="317">
        <f t="shared" si="43"/>
        <v>0</v>
      </c>
      <c r="Q199" s="66">
        <f t="shared" si="55"/>
        <v>976</v>
      </c>
      <c r="R199" s="317">
        <f t="shared" si="44"/>
        <v>0</v>
      </c>
      <c r="S199" s="66">
        <f t="shared" si="55"/>
        <v>976</v>
      </c>
      <c r="T199" s="317" t="e">
        <f>SUM(#REF!-S199)</f>
        <v>#REF!</v>
      </c>
      <c r="U199" s="66">
        <f t="shared" si="55"/>
        <v>976</v>
      </c>
      <c r="V199" s="317">
        <f t="shared" si="40"/>
        <v>0</v>
      </c>
      <c r="W199" s="66">
        <f t="shared" si="55"/>
        <v>976</v>
      </c>
      <c r="X199" s="317">
        <f t="shared" si="41"/>
        <v>0</v>
      </c>
      <c r="Y199" s="66">
        <f t="shared" si="55"/>
        <v>976</v>
      </c>
      <c r="Z199" s="317" t="e">
        <f>SUM(#REF!-Y199)</f>
        <v>#REF!</v>
      </c>
      <c r="AA199" s="66">
        <f t="shared" si="55"/>
        <v>976</v>
      </c>
      <c r="AB199" s="66">
        <f t="shared" si="37"/>
        <v>0</v>
      </c>
      <c r="AC199" s="66">
        <f t="shared" si="55"/>
        <v>976</v>
      </c>
      <c r="AD199" s="259">
        <f t="shared" si="55"/>
        <v>0</v>
      </c>
      <c r="AE199" s="260">
        <f t="shared" si="55"/>
        <v>128.6</v>
      </c>
      <c r="AF199" s="260">
        <f t="shared" si="55"/>
        <v>128.6</v>
      </c>
      <c r="AG199" s="364">
        <f t="shared" si="39"/>
        <v>100</v>
      </c>
    </row>
    <row r="200" spans="1:33" ht="25.5" customHeight="1">
      <c r="A200" s="39" t="s">
        <v>341</v>
      </c>
      <c r="B200" s="321" t="s">
        <v>329</v>
      </c>
      <c r="C200" s="321" t="s">
        <v>331</v>
      </c>
      <c r="D200" s="321" t="s">
        <v>79</v>
      </c>
      <c r="E200" s="84" t="s">
        <v>84</v>
      </c>
      <c r="F200" s="321" t="s">
        <v>342</v>
      </c>
      <c r="G200" s="319"/>
      <c r="H200" s="319"/>
      <c r="I200" s="66">
        <v>976</v>
      </c>
      <c r="J200" s="317">
        <f t="shared" si="53"/>
        <v>0</v>
      </c>
      <c r="K200" s="66">
        <v>976</v>
      </c>
      <c r="L200" s="317">
        <f t="shared" si="46"/>
        <v>0</v>
      </c>
      <c r="M200" s="66">
        <v>976</v>
      </c>
      <c r="N200" s="317">
        <f t="shared" si="45"/>
        <v>0</v>
      </c>
      <c r="O200" s="66">
        <v>976</v>
      </c>
      <c r="P200" s="317">
        <f t="shared" si="43"/>
        <v>0</v>
      </c>
      <c r="Q200" s="66">
        <v>976</v>
      </c>
      <c r="R200" s="317">
        <f t="shared" si="44"/>
        <v>0</v>
      </c>
      <c r="S200" s="66">
        <v>976</v>
      </c>
      <c r="T200" s="317" t="e">
        <f>SUM(#REF!-S200)</f>
        <v>#REF!</v>
      </c>
      <c r="U200" s="66">
        <v>976</v>
      </c>
      <c r="V200" s="317">
        <f t="shared" si="40"/>
        <v>0</v>
      </c>
      <c r="W200" s="66">
        <v>976</v>
      </c>
      <c r="X200" s="317">
        <f t="shared" si="41"/>
        <v>0</v>
      </c>
      <c r="Y200" s="66">
        <v>976</v>
      </c>
      <c r="Z200" s="317" t="e">
        <f>SUM(#REF!-Y200)</f>
        <v>#REF!</v>
      </c>
      <c r="AA200" s="66">
        <v>976</v>
      </c>
      <c r="AB200" s="66">
        <f t="shared" si="37"/>
        <v>0</v>
      </c>
      <c r="AC200" s="66">
        <v>976</v>
      </c>
      <c r="AD200" s="66"/>
      <c r="AE200" s="364">
        <v>128.6</v>
      </c>
      <c r="AF200" s="364">
        <v>128.6</v>
      </c>
      <c r="AG200" s="364">
        <f t="shared" si="39"/>
        <v>100</v>
      </c>
    </row>
    <row r="201" spans="1:33" ht="38.25" hidden="1" customHeight="1">
      <c r="A201" s="39" t="s">
        <v>85</v>
      </c>
      <c r="B201" s="321" t="s">
        <v>329</v>
      </c>
      <c r="C201" s="321" t="s">
        <v>331</v>
      </c>
      <c r="D201" s="321" t="s">
        <v>79</v>
      </c>
      <c r="E201" s="84" t="s">
        <v>86</v>
      </c>
      <c r="F201" s="321"/>
      <c r="G201" s="319"/>
      <c r="H201" s="319"/>
      <c r="I201" s="66">
        <f t="shared" ref="I201:AF202" si="56">I202</f>
        <v>96.4</v>
      </c>
      <c r="J201" s="317">
        <f t="shared" si="53"/>
        <v>0</v>
      </c>
      <c r="K201" s="66">
        <f t="shared" si="56"/>
        <v>96.4</v>
      </c>
      <c r="L201" s="317">
        <f t="shared" si="46"/>
        <v>0</v>
      </c>
      <c r="M201" s="66">
        <f t="shared" si="56"/>
        <v>96.4</v>
      </c>
      <c r="N201" s="317">
        <f t="shared" si="45"/>
        <v>0</v>
      </c>
      <c r="O201" s="66">
        <f t="shared" si="56"/>
        <v>96.4</v>
      </c>
      <c r="P201" s="317">
        <f t="shared" si="43"/>
        <v>0</v>
      </c>
      <c r="Q201" s="66">
        <f t="shared" si="56"/>
        <v>96.4</v>
      </c>
      <c r="R201" s="317">
        <f t="shared" si="44"/>
        <v>0</v>
      </c>
      <c r="S201" s="66">
        <f t="shared" si="56"/>
        <v>96.4</v>
      </c>
      <c r="T201" s="317" t="e">
        <f>SUM(#REF!-S201)</f>
        <v>#REF!</v>
      </c>
      <c r="U201" s="66">
        <f t="shared" si="56"/>
        <v>0</v>
      </c>
      <c r="V201" s="317">
        <f t="shared" si="40"/>
        <v>0</v>
      </c>
      <c r="W201" s="66">
        <f t="shared" si="56"/>
        <v>0</v>
      </c>
      <c r="X201" s="317">
        <f t="shared" si="41"/>
        <v>0</v>
      </c>
      <c r="Y201" s="66">
        <f t="shared" si="56"/>
        <v>0</v>
      </c>
      <c r="Z201" s="317" t="e">
        <f>SUM(#REF!-Y201)</f>
        <v>#REF!</v>
      </c>
      <c r="AA201" s="66">
        <f t="shared" si="56"/>
        <v>0</v>
      </c>
      <c r="AB201" s="66">
        <f t="shared" si="37"/>
        <v>0</v>
      </c>
      <c r="AC201" s="66">
        <f t="shared" si="56"/>
        <v>0</v>
      </c>
      <c r="AD201" s="259">
        <f t="shared" si="56"/>
        <v>0</v>
      </c>
      <c r="AE201" s="260">
        <f t="shared" si="56"/>
        <v>0</v>
      </c>
      <c r="AF201" s="260">
        <f t="shared" si="56"/>
        <v>0</v>
      </c>
      <c r="AG201" s="364"/>
    </row>
    <row r="202" spans="1:33" ht="51" hidden="1" customHeight="1">
      <c r="A202" s="55" t="s">
        <v>352</v>
      </c>
      <c r="B202" s="321" t="s">
        <v>329</v>
      </c>
      <c r="C202" s="321" t="s">
        <v>331</v>
      </c>
      <c r="D202" s="321" t="s">
        <v>79</v>
      </c>
      <c r="E202" s="84" t="s">
        <v>86</v>
      </c>
      <c r="F202" s="321" t="s">
        <v>335</v>
      </c>
      <c r="G202" s="319"/>
      <c r="H202" s="319"/>
      <c r="I202" s="66">
        <f t="shared" si="56"/>
        <v>96.4</v>
      </c>
      <c r="J202" s="317">
        <f t="shared" si="53"/>
        <v>0</v>
      </c>
      <c r="K202" s="66">
        <f t="shared" si="56"/>
        <v>96.4</v>
      </c>
      <c r="L202" s="317">
        <f t="shared" si="46"/>
        <v>0</v>
      </c>
      <c r="M202" s="66">
        <f t="shared" si="56"/>
        <v>96.4</v>
      </c>
      <c r="N202" s="317">
        <f t="shared" si="45"/>
        <v>0</v>
      </c>
      <c r="O202" s="66">
        <f t="shared" si="56"/>
        <v>96.4</v>
      </c>
      <c r="P202" s="317">
        <f t="shared" si="43"/>
        <v>0</v>
      </c>
      <c r="Q202" s="66">
        <f t="shared" si="56"/>
        <v>96.4</v>
      </c>
      <c r="R202" s="317">
        <f t="shared" si="44"/>
        <v>0</v>
      </c>
      <c r="S202" s="66">
        <f t="shared" si="56"/>
        <v>96.4</v>
      </c>
      <c r="T202" s="317" t="e">
        <f>SUM(#REF!-S202)</f>
        <v>#REF!</v>
      </c>
      <c r="U202" s="66">
        <f t="shared" si="56"/>
        <v>0</v>
      </c>
      <c r="V202" s="317">
        <f t="shared" si="40"/>
        <v>0</v>
      </c>
      <c r="W202" s="66">
        <f t="shared" si="56"/>
        <v>0</v>
      </c>
      <c r="X202" s="317">
        <f t="shared" si="41"/>
        <v>0</v>
      </c>
      <c r="Y202" s="66">
        <f t="shared" si="56"/>
        <v>0</v>
      </c>
      <c r="Z202" s="317" t="e">
        <f>SUM(#REF!-Y202)</f>
        <v>#REF!</v>
      </c>
      <c r="AA202" s="66">
        <f t="shared" si="56"/>
        <v>0</v>
      </c>
      <c r="AB202" s="66">
        <f t="shared" si="37"/>
        <v>0</v>
      </c>
      <c r="AC202" s="66">
        <f t="shared" si="56"/>
        <v>0</v>
      </c>
      <c r="AD202" s="259">
        <f t="shared" si="56"/>
        <v>0</v>
      </c>
      <c r="AE202" s="260">
        <f t="shared" si="56"/>
        <v>0</v>
      </c>
      <c r="AF202" s="260">
        <f t="shared" si="56"/>
        <v>0</v>
      </c>
      <c r="AG202" s="364"/>
    </row>
    <row r="203" spans="1:33" ht="12.75" hidden="1" customHeight="1">
      <c r="A203" s="56" t="s">
        <v>16</v>
      </c>
      <c r="B203" s="321" t="s">
        <v>329</v>
      </c>
      <c r="C203" s="321" t="s">
        <v>331</v>
      </c>
      <c r="D203" s="321" t="s">
        <v>79</v>
      </c>
      <c r="E203" s="84" t="s">
        <v>86</v>
      </c>
      <c r="F203" s="321" t="s">
        <v>17</v>
      </c>
      <c r="G203" s="319"/>
      <c r="H203" s="319"/>
      <c r="I203" s="66">
        <v>96.4</v>
      </c>
      <c r="J203" s="317">
        <f t="shared" si="53"/>
        <v>0</v>
      </c>
      <c r="K203" s="66">
        <v>96.4</v>
      </c>
      <c r="L203" s="317">
        <f t="shared" si="46"/>
        <v>0</v>
      </c>
      <c r="M203" s="66">
        <v>96.4</v>
      </c>
      <c r="N203" s="317">
        <f t="shared" si="45"/>
        <v>0</v>
      </c>
      <c r="O203" s="66">
        <v>96.4</v>
      </c>
      <c r="P203" s="317">
        <f t="shared" si="43"/>
        <v>0</v>
      </c>
      <c r="Q203" s="66">
        <v>96.4</v>
      </c>
      <c r="R203" s="317">
        <f t="shared" si="44"/>
        <v>0</v>
      </c>
      <c r="S203" s="66">
        <v>96.4</v>
      </c>
      <c r="T203" s="317" t="e">
        <f>SUM(#REF!-S203)</f>
        <v>#REF!</v>
      </c>
      <c r="U203" s="66">
        <v>0</v>
      </c>
      <c r="V203" s="317">
        <f t="shared" si="40"/>
        <v>0</v>
      </c>
      <c r="W203" s="66">
        <v>0</v>
      </c>
      <c r="X203" s="317">
        <f t="shared" si="41"/>
        <v>0</v>
      </c>
      <c r="Y203" s="66">
        <v>0</v>
      </c>
      <c r="Z203" s="317" t="e">
        <f>SUM(#REF!-Y203)</f>
        <v>#REF!</v>
      </c>
      <c r="AA203" s="66">
        <v>0</v>
      </c>
      <c r="AB203" s="66">
        <f t="shared" si="37"/>
        <v>0</v>
      </c>
      <c r="AC203" s="66">
        <v>0</v>
      </c>
      <c r="AD203" s="66"/>
      <c r="AE203" s="364">
        <v>0</v>
      </c>
      <c r="AF203" s="364">
        <v>0</v>
      </c>
      <c r="AG203" s="364"/>
    </row>
    <row r="204" spans="1:33" ht="30" hidden="1" customHeight="1">
      <c r="A204" s="39" t="s">
        <v>390</v>
      </c>
      <c r="B204" s="321" t="s">
        <v>329</v>
      </c>
      <c r="C204" s="321" t="s">
        <v>331</v>
      </c>
      <c r="D204" s="321" t="s">
        <v>79</v>
      </c>
      <c r="E204" s="84" t="s">
        <v>391</v>
      </c>
      <c r="F204" s="321"/>
      <c r="G204" s="319"/>
      <c r="H204" s="319"/>
      <c r="I204" s="66">
        <f t="shared" ref="I204:AF206" si="57">I205</f>
        <v>22</v>
      </c>
      <c r="J204" s="317">
        <f t="shared" si="53"/>
        <v>0</v>
      </c>
      <c r="K204" s="66">
        <f t="shared" si="57"/>
        <v>22</v>
      </c>
      <c r="L204" s="317">
        <f t="shared" si="46"/>
        <v>0</v>
      </c>
      <c r="M204" s="66">
        <f t="shared" si="57"/>
        <v>22</v>
      </c>
      <c r="N204" s="317">
        <f t="shared" si="45"/>
        <v>0</v>
      </c>
      <c r="O204" s="66">
        <f t="shared" si="57"/>
        <v>22</v>
      </c>
      <c r="P204" s="317">
        <f t="shared" si="43"/>
        <v>0</v>
      </c>
      <c r="Q204" s="66">
        <f t="shared" si="57"/>
        <v>22</v>
      </c>
      <c r="R204" s="317">
        <f t="shared" si="44"/>
        <v>0</v>
      </c>
      <c r="S204" s="66">
        <f t="shared" si="57"/>
        <v>22</v>
      </c>
      <c r="T204" s="317" t="e">
        <f>SUM(#REF!-S204)</f>
        <v>#REF!</v>
      </c>
      <c r="U204" s="66">
        <f t="shared" si="57"/>
        <v>22</v>
      </c>
      <c r="V204" s="317">
        <f t="shared" si="40"/>
        <v>0</v>
      </c>
      <c r="W204" s="66">
        <f t="shared" si="57"/>
        <v>22</v>
      </c>
      <c r="X204" s="317">
        <f t="shared" si="41"/>
        <v>0</v>
      </c>
      <c r="Y204" s="66">
        <f t="shared" si="57"/>
        <v>22</v>
      </c>
      <c r="Z204" s="317" t="e">
        <f>SUM(#REF!-Y204)</f>
        <v>#REF!</v>
      </c>
      <c r="AA204" s="66">
        <f t="shared" si="57"/>
        <v>22</v>
      </c>
      <c r="AB204" s="66">
        <f t="shared" si="37"/>
        <v>0</v>
      </c>
      <c r="AC204" s="66">
        <f t="shared" si="57"/>
        <v>22</v>
      </c>
      <c r="AD204" s="259">
        <f t="shared" si="57"/>
        <v>0</v>
      </c>
      <c r="AE204" s="260">
        <f t="shared" si="57"/>
        <v>0</v>
      </c>
      <c r="AF204" s="260">
        <f t="shared" si="57"/>
        <v>0</v>
      </c>
      <c r="AG204" s="364"/>
    </row>
    <row r="205" spans="1:33" ht="25.5" hidden="1" customHeight="1">
      <c r="A205" s="53" t="s">
        <v>392</v>
      </c>
      <c r="B205" s="321" t="s">
        <v>329</v>
      </c>
      <c r="C205" s="321" t="s">
        <v>331</v>
      </c>
      <c r="D205" s="321" t="s">
        <v>79</v>
      </c>
      <c r="E205" s="84" t="s">
        <v>393</v>
      </c>
      <c r="F205" s="321"/>
      <c r="G205" s="319"/>
      <c r="H205" s="319"/>
      <c r="I205" s="66">
        <f t="shared" si="57"/>
        <v>22</v>
      </c>
      <c r="J205" s="317">
        <f t="shared" si="53"/>
        <v>0</v>
      </c>
      <c r="K205" s="66">
        <f t="shared" si="57"/>
        <v>22</v>
      </c>
      <c r="L205" s="317">
        <f t="shared" si="46"/>
        <v>0</v>
      </c>
      <c r="M205" s="66">
        <f t="shared" si="57"/>
        <v>22</v>
      </c>
      <c r="N205" s="317">
        <f t="shared" si="45"/>
        <v>0</v>
      </c>
      <c r="O205" s="66">
        <f t="shared" si="57"/>
        <v>22</v>
      </c>
      <c r="P205" s="317">
        <f t="shared" si="43"/>
        <v>0</v>
      </c>
      <c r="Q205" s="66">
        <f t="shared" si="57"/>
        <v>22</v>
      </c>
      <c r="R205" s="317">
        <f t="shared" si="44"/>
        <v>0</v>
      </c>
      <c r="S205" s="66">
        <f t="shared" si="57"/>
        <v>22</v>
      </c>
      <c r="T205" s="317" t="e">
        <f>SUM(#REF!-S205)</f>
        <v>#REF!</v>
      </c>
      <c r="U205" s="66">
        <f t="shared" si="57"/>
        <v>22</v>
      </c>
      <c r="V205" s="317">
        <f t="shared" si="40"/>
        <v>0</v>
      </c>
      <c r="W205" s="66">
        <f t="shared" si="57"/>
        <v>22</v>
      </c>
      <c r="X205" s="317">
        <f t="shared" si="41"/>
        <v>0</v>
      </c>
      <c r="Y205" s="66">
        <f t="shared" si="57"/>
        <v>22</v>
      </c>
      <c r="Z205" s="317" t="e">
        <f>SUM(#REF!-Y205)</f>
        <v>#REF!</v>
      </c>
      <c r="AA205" s="66">
        <f t="shared" si="57"/>
        <v>22</v>
      </c>
      <c r="AB205" s="66">
        <f t="shared" si="37"/>
        <v>0</v>
      </c>
      <c r="AC205" s="66">
        <f t="shared" si="57"/>
        <v>22</v>
      </c>
      <c r="AD205" s="259">
        <f t="shared" si="57"/>
        <v>0</v>
      </c>
      <c r="AE205" s="260">
        <f t="shared" si="57"/>
        <v>0</v>
      </c>
      <c r="AF205" s="260">
        <f t="shared" si="57"/>
        <v>0</v>
      </c>
      <c r="AG205" s="364"/>
    </row>
    <row r="206" spans="1:33" ht="25.5" hidden="1" customHeight="1">
      <c r="A206" s="8" t="s">
        <v>339</v>
      </c>
      <c r="B206" s="321" t="s">
        <v>329</v>
      </c>
      <c r="C206" s="321" t="s">
        <v>331</v>
      </c>
      <c r="D206" s="321" t="s">
        <v>79</v>
      </c>
      <c r="E206" s="84" t="s">
        <v>393</v>
      </c>
      <c r="F206" s="321" t="s">
        <v>340</v>
      </c>
      <c r="G206" s="319"/>
      <c r="H206" s="319"/>
      <c r="I206" s="66">
        <f t="shared" si="57"/>
        <v>22</v>
      </c>
      <c r="J206" s="317">
        <f t="shared" si="53"/>
        <v>0</v>
      </c>
      <c r="K206" s="66">
        <f t="shared" si="57"/>
        <v>22</v>
      </c>
      <c r="L206" s="317">
        <f t="shared" si="46"/>
        <v>0</v>
      </c>
      <c r="M206" s="66">
        <f t="shared" si="57"/>
        <v>22</v>
      </c>
      <c r="N206" s="317">
        <f t="shared" si="45"/>
        <v>0</v>
      </c>
      <c r="O206" s="66">
        <f t="shared" si="57"/>
        <v>22</v>
      </c>
      <c r="P206" s="317">
        <f t="shared" si="43"/>
        <v>0</v>
      </c>
      <c r="Q206" s="66">
        <f t="shared" si="57"/>
        <v>22</v>
      </c>
      <c r="R206" s="317">
        <f t="shared" si="44"/>
        <v>0</v>
      </c>
      <c r="S206" s="66">
        <f t="shared" si="57"/>
        <v>22</v>
      </c>
      <c r="T206" s="317" t="e">
        <f>SUM(#REF!-S206)</f>
        <v>#REF!</v>
      </c>
      <c r="U206" s="66">
        <f t="shared" si="57"/>
        <v>22</v>
      </c>
      <c r="V206" s="317">
        <f t="shared" si="40"/>
        <v>0</v>
      </c>
      <c r="W206" s="66">
        <f t="shared" si="57"/>
        <v>22</v>
      </c>
      <c r="X206" s="317">
        <f t="shared" si="41"/>
        <v>0</v>
      </c>
      <c r="Y206" s="66">
        <f t="shared" si="57"/>
        <v>22</v>
      </c>
      <c r="Z206" s="317" t="e">
        <f>SUM(#REF!-Y206)</f>
        <v>#REF!</v>
      </c>
      <c r="AA206" s="66">
        <f t="shared" si="57"/>
        <v>22</v>
      </c>
      <c r="AB206" s="66">
        <f t="shared" si="37"/>
        <v>0</v>
      </c>
      <c r="AC206" s="66">
        <f t="shared" si="57"/>
        <v>22</v>
      </c>
      <c r="AD206" s="259">
        <f t="shared" si="57"/>
        <v>0</v>
      </c>
      <c r="AE206" s="260">
        <f t="shared" si="57"/>
        <v>0</v>
      </c>
      <c r="AF206" s="260">
        <f t="shared" si="57"/>
        <v>0</v>
      </c>
      <c r="AG206" s="364"/>
    </row>
    <row r="207" spans="1:33" ht="25.5" hidden="1" customHeight="1">
      <c r="A207" s="39" t="s">
        <v>341</v>
      </c>
      <c r="B207" s="321" t="s">
        <v>329</v>
      </c>
      <c r="C207" s="321" t="s">
        <v>331</v>
      </c>
      <c r="D207" s="321" t="s">
        <v>79</v>
      </c>
      <c r="E207" s="84" t="s">
        <v>393</v>
      </c>
      <c r="F207" s="321" t="s">
        <v>342</v>
      </c>
      <c r="G207" s="319"/>
      <c r="H207" s="319"/>
      <c r="I207" s="66">
        <v>22</v>
      </c>
      <c r="J207" s="317">
        <f t="shared" si="53"/>
        <v>0</v>
      </c>
      <c r="K207" s="66">
        <v>22</v>
      </c>
      <c r="L207" s="317">
        <f t="shared" si="46"/>
        <v>0</v>
      </c>
      <c r="M207" s="66">
        <v>22</v>
      </c>
      <c r="N207" s="317">
        <f t="shared" si="45"/>
        <v>0</v>
      </c>
      <c r="O207" s="66">
        <v>22</v>
      </c>
      <c r="P207" s="317">
        <f t="shared" si="43"/>
        <v>0</v>
      </c>
      <c r="Q207" s="66">
        <v>22</v>
      </c>
      <c r="R207" s="317">
        <f t="shared" si="44"/>
        <v>0</v>
      </c>
      <c r="S207" s="66">
        <v>22</v>
      </c>
      <c r="T207" s="317" t="e">
        <f>SUM(#REF!-S207)</f>
        <v>#REF!</v>
      </c>
      <c r="U207" s="66">
        <v>22</v>
      </c>
      <c r="V207" s="317">
        <f t="shared" si="40"/>
        <v>0</v>
      </c>
      <c r="W207" s="66">
        <v>22</v>
      </c>
      <c r="X207" s="317">
        <f t="shared" si="41"/>
        <v>0</v>
      </c>
      <c r="Y207" s="66">
        <v>22</v>
      </c>
      <c r="Z207" s="317" t="e">
        <f>SUM(#REF!-Y207)</f>
        <v>#REF!</v>
      </c>
      <c r="AA207" s="66">
        <v>22</v>
      </c>
      <c r="AB207" s="66">
        <f t="shared" si="37"/>
        <v>0</v>
      </c>
      <c r="AC207" s="66">
        <v>22</v>
      </c>
      <c r="AD207" s="66"/>
      <c r="AE207" s="364">
        <v>0</v>
      </c>
      <c r="AF207" s="364">
        <v>0</v>
      </c>
      <c r="AG207" s="364"/>
    </row>
    <row r="208" spans="1:33" ht="0.75" hidden="1" customHeight="1">
      <c r="A208" s="39"/>
      <c r="B208" s="321"/>
      <c r="C208" s="321"/>
      <c r="D208" s="321"/>
      <c r="E208" s="84"/>
      <c r="F208" s="321"/>
      <c r="G208" s="319"/>
      <c r="H208" s="319"/>
      <c r="I208" s="66">
        <f t="shared" ref="I208:AF210" si="58">I209</f>
        <v>0</v>
      </c>
      <c r="J208" s="66">
        <f t="shared" si="58"/>
        <v>0</v>
      </c>
      <c r="K208" s="66">
        <f t="shared" si="58"/>
        <v>0</v>
      </c>
      <c r="L208" s="317">
        <f t="shared" si="46"/>
        <v>0</v>
      </c>
      <c r="M208" s="66">
        <f t="shared" si="58"/>
        <v>0</v>
      </c>
      <c r="N208" s="317">
        <f t="shared" si="45"/>
        <v>0</v>
      </c>
      <c r="O208" s="66">
        <f t="shared" si="58"/>
        <v>0</v>
      </c>
      <c r="P208" s="317">
        <f t="shared" si="43"/>
        <v>0</v>
      </c>
      <c r="Q208" s="66">
        <f t="shared" si="58"/>
        <v>0</v>
      </c>
      <c r="R208" s="317">
        <f t="shared" si="44"/>
        <v>0</v>
      </c>
      <c r="S208" s="66">
        <f t="shared" si="58"/>
        <v>0</v>
      </c>
      <c r="T208" s="317" t="e">
        <f>SUM(#REF!-S208)</f>
        <v>#REF!</v>
      </c>
      <c r="U208" s="66">
        <f t="shared" si="58"/>
        <v>0</v>
      </c>
      <c r="V208" s="317">
        <f t="shared" si="40"/>
        <v>0</v>
      </c>
      <c r="W208" s="66">
        <f t="shared" si="58"/>
        <v>0</v>
      </c>
      <c r="X208" s="317">
        <f t="shared" si="41"/>
        <v>0</v>
      </c>
      <c r="Y208" s="66">
        <f t="shared" si="58"/>
        <v>0</v>
      </c>
      <c r="Z208" s="317" t="e">
        <f>SUM(#REF!-Y208)</f>
        <v>#REF!</v>
      </c>
      <c r="AA208" s="66">
        <f t="shared" si="58"/>
        <v>0</v>
      </c>
      <c r="AB208" s="66">
        <f t="shared" si="37"/>
        <v>0</v>
      </c>
      <c r="AC208" s="66">
        <f t="shared" si="58"/>
        <v>0</v>
      </c>
      <c r="AD208" s="259">
        <f t="shared" si="58"/>
        <v>0</v>
      </c>
      <c r="AE208" s="260">
        <f t="shared" si="58"/>
        <v>0</v>
      </c>
      <c r="AF208" s="260">
        <f t="shared" si="58"/>
        <v>0</v>
      </c>
      <c r="AG208" s="364"/>
    </row>
    <row r="209" spans="1:33" ht="10.5" hidden="1" customHeight="1">
      <c r="A209" s="39"/>
      <c r="B209" s="321"/>
      <c r="C209" s="321"/>
      <c r="D209" s="321"/>
      <c r="E209" s="84"/>
      <c r="F209" s="321"/>
      <c r="G209" s="319"/>
      <c r="H209" s="319"/>
      <c r="I209" s="66">
        <f t="shared" si="58"/>
        <v>0</v>
      </c>
      <c r="J209" s="66">
        <f t="shared" si="58"/>
        <v>0</v>
      </c>
      <c r="K209" s="66">
        <f t="shared" si="58"/>
        <v>0</v>
      </c>
      <c r="L209" s="317">
        <f t="shared" si="46"/>
        <v>0</v>
      </c>
      <c r="M209" s="66">
        <f t="shared" si="58"/>
        <v>0</v>
      </c>
      <c r="N209" s="317">
        <f t="shared" si="45"/>
        <v>0</v>
      </c>
      <c r="O209" s="66">
        <f t="shared" si="58"/>
        <v>0</v>
      </c>
      <c r="P209" s="317">
        <f t="shared" si="43"/>
        <v>0</v>
      </c>
      <c r="Q209" s="66">
        <f t="shared" si="58"/>
        <v>0</v>
      </c>
      <c r="R209" s="317">
        <f t="shared" si="44"/>
        <v>0</v>
      </c>
      <c r="S209" s="66">
        <f t="shared" si="58"/>
        <v>0</v>
      </c>
      <c r="T209" s="317" t="e">
        <f>SUM(#REF!-S209)</f>
        <v>#REF!</v>
      </c>
      <c r="U209" s="66">
        <f t="shared" si="58"/>
        <v>0</v>
      </c>
      <c r="V209" s="317">
        <f t="shared" si="40"/>
        <v>0</v>
      </c>
      <c r="W209" s="66">
        <f t="shared" si="58"/>
        <v>0</v>
      </c>
      <c r="X209" s="317">
        <f t="shared" si="41"/>
        <v>0</v>
      </c>
      <c r="Y209" s="66">
        <f t="shared" si="58"/>
        <v>0</v>
      </c>
      <c r="Z209" s="317" t="e">
        <f>SUM(#REF!-Y209)</f>
        <v>#REF!</v>
      </c>
      <c r="AA209" s="66">
        <f t="shared" si="58"/>
        <v>0</v>
      </c>
      <c r="AB209" s="66">
        <f t="shared" ref="AB209:AB275" si="59">AC209-AA209</f>
        <v>0</v>
      </c>
      <c r="AC209" s="66">
        <f t="shared" si="58"/>
        <v>0</v>
      </c>
      <c r="AD209" s="259">
        <f t="shared" si="58"/>
        <v>0</v>
      </c>
      <c r="AE209" s="260">
        <f t="shared" si="58"/>
        <v>0</v>
      </c>
      <c r="AF209" s="260">
        <f t="shared" si="58"/>
        <v>0</v>
      </c>
      <c r="AG209" s="364"/>
    </row>
    <row r="210" spans="1:33" ht="12.75" hidden="1" customHeight="1">
      <c r="A210" s="8"/>
      <c r="B210" s="321"/>
      <c r="C210" s="321"/>
      <c r="D210" s="321"/>
      <c r="E210" s="84"/>
      <c r="F210" s="321"/>
      <c r="G210" s="319"/>
      <c r="H210" s="319"/>
      <c r="I210" s="66">
        <f t="shared" si="58"/>
        <v>0</v>
      </c>
      <c r="J210" s="66">
        <f t="shared" si="58"/>
        <v>0</v>
      </c>
      <c r="K210" s="66">
        <f t="shared" si="58"/>
        <v>0</v>
      </c>
      <c r="L210" s="317">
        <f t="shared" si="46"/>
        <v>0</v>
      </c>
      <c r="M210" s="66">
        <f t="shared" si="58"/>
        <v>0</v>
      </c>
      <c r="N210" s="317">
        <f t="shared" si="45"/>
        <v>0</v>
      </c>
      <c r="O210" s="66">
        <f t="shared" si="58"/>
        <v>0</v>
      </c>
      <c r="P210" s="317">
        <f t="shared" si="43"/>
        <v>0</v>
      </c>
      <c r="Q210" s="66">
        <f t="shared" si="58"/>
        <v>0</v>
      </c>
      <c r="R210" s="317">
        <f t="shared" si="44"/>
        <v>0</v>
      </c>
      <c r="S210" s="66">
        <f t="shared" si="58"/>
        <v>0</v>
      </c>
      <c r="T210" s="317" t="e">
        <f>SUM(#REF!-S210)</f>
        <v>#REF!</v>
      </c>
      <c r="U210" s="66">
        <f t="shared" si="58"/>
        <v>0</v>
      </c>
      <c r="V210" s="317">
        <f t="shared" si="40"/>
        <v>0</v>
      </c>
      <c r="W210" s="66">
        <f t="shared" si="58"/>
        <v>0</v>
      </c>
      <c r="X210" s="317">
        <f t="shared" si="41"/>
        <v>0</v>
      </c>
      <c r="Y210" s="66">
        <f t="shared" si="58"/>
        <v>0</v>
      </c>
      <c r="Z210" s="317" t="e">
        <f>SUM(#REF!-Y210)</f>
        <v>#REF!</v>
      </c>
      <c r="AA210" s="66">
        <f t="shared" si="58"/>
        <v>0</v>
      </c>
      <c r="AB210" s="66">
        <f t="shared" si="59"/>
        <v>0</v>
      </c>
      <c r="AC210" s="66">
        <f t="shared" si="58"/>
        <v>0</v>
      </c>
      <c r="AD210" s="259">
        <f t="shared" si="58"/>
        <v>0</v>
      </c>
      <c r="AE210" s="260">
        <f t="shared" si="58"/>
        <v>0</v>
      </c>
      <c r="AF210" s="260">
        <f t="shared" si="58"/>
        <v>0</v>
      </c>
      <c r="AG210" s="364"/>
    </row>
    <row r="211" spans="1:33" ht="12" hidden="1" customHeight="1">
      <c r="A211" s="39"/>
      <c r="B211" s="321"/>
      <c r="C211" s="321"/>
      <c r="D211" s="321"/>
      <c r="E211" s="84"/>
      <c r="F211" s="321"/>
      <c r="G211" s="319"/>
      <c r="H211" s="319"/>
      <c r="I211" s="66"/>
      <c r="J211" s="317">
        <f t="shared" ref="J211:J286" si="60">K211-I211</f>
        <v>0</v>
      </c>
      <c r="K211" s="66"/>
      <c r="L211" s="317">
        <f t="shared" si="46"/>
        <v>0</v>
      </c>
      <c r="M211" s="66"/>
      <c r="N211" s="317">
        <f t="shared" si="45"/>
        <v>0</v>
      </c>
      <c r="O211" s="66"/>
      <c r="P211" s="317">
        <f t="shared" si="43"/>
        <v>0</v>
      </c>
      <c r="Q211" s="66"/>
      <c r="R211" s="317">
        <f t="shared" si="44"/>
        <v>0</v>
      </c>
      <c r="S211" s="66"/>
      <c r="T211" s="317" t="e">
        <f>SUM(#REF!-S211)</f>
        <v>#REF!</v>
      </c>
      <c r="U211" s="66"/>
      <c r="V211" s="317">
        <f t="shared" si="40"/>
        <v>0</v>
      </c>
      <c r="W211" s="66"/>
      <c r="X211" s="317">
        <f t="shared" si="41"/>
        <v>0</v>
      </c>
      <c r="Y211" s="66"/>
      <c r="Z211" s="317" t="e">
        <f>SUM(#REF!-Y211)</f>
        <v>#REF!</v>
      </c>
      <c r="AA211" s="66"/>
      <c r="AB211" s="66">
        <f t="shared" si="59"/>
        <v>0</v>
      </c>
      <c r="AC211" s="66"/>
      <c r="AD211" s="66"/>
      <c r="AE211" s="364"/>
      <c r="AF211" s="364"/>
      <c r="AG211" s="364"/>
    </row>
    <row r="212" spans="1:33" ht="12.75" customHeight="1">
      <c r="A212" s="39" t="s">
        <v>398</v>
      </c>
      <c r="B212" s="321" t="s">
        <v>329</v>
      </c>
      <c r="C212" s="321" t="s">
        <v>345</v>
      </c>
      <c r="D212" s="321" t="s">
        <v>78</v>
      </c>
      <c r="E212" s="84"/>
      <c r="F212" s="321"/>
      <c r="G212" s="319"/>
      <c r="H212" s="319"/>
      <c r="I212" s="66">
        <f>I213+I218+I226+I244</f>
        <v>25943.899999999998</v>
      </c>
      <c r="J212" s="317">
        <f t="shared" si="60"/>
        <v>1817</v>
      </c>
      <c r="K212" s="66">
        <f>K213+K218+K226+K244</f>
        <v>27760.899999999998</v>
      </c>
      <c r="L212" s="317">
        <f t="shared" si="46"/>
        <v>0</v>
      </c>
      <c r="M212" s="66">
        <f>M213+M218+M226+M244</f>
        <v>27760.899999999998</v>
      </c>
      <c r="N212" s="317">
        <f t="shared" si="45"/>
        <v>4449.5999999999985</v>
      </c>
      <c r="O212" s="66">
        <f>O213+O218+O226+O244</f>
        <v>32210.499999999996</v>
      </c>
      <c r="P212" s="317">
        <f t="shared" si="43"/>
        <v>0</v>
      </c>
      <c r="Q212" s="66">
        <f>Q213+Q218+Q226+Q244</f>
        <v>32210.499999999996</v>
      </c>
      <c r="R212" s="317">
        <f t="shared" si="44"/>
        <v>0</v>
      </c>
      <c r="S212" s="66">
        <f>S213+S218+S226+S244</f>
        <v>32210.499999999996</v>
      </c>
      <c r="T212" s="317" t="e">
        <f>SUM(#REF!-S212)</f>
        <v>#REF!</v>
      </c>
      <c r="U212" s="66">
        <f>U213+U218+U226+U244</f>
        <v>33210.5</v>
      </c>
      <c r="V212" s="317">
        <f t="shared" si="40"/>
        <v>0</v>
      </c>
      <c r="W212" s="66">
        <f>W213+W218+W226+W244</f>
        <v>33210.5</v>
      </c>
      <c r="X212" s="317">
        <f t="shared" si="41"/>
        <v>32.400000000001455</v>
      </c>
      <c r="Y212" s="66">
        <f>Y213+Y218+Y226+Y244</f>
        <v>33242.9</v>
      </c>
      <c r="Z212" s="317" t="e">
        <f>SUM(#REF!-Y212)</f>
        <v>#REF!</v>
      </c>
      <c r="AA212" s="66">
        <f>AA213+AA218+AA226+AA244</f>
        <v>34342</v>
      </c>
      <c r="AB212" s="66">
        <f t="shared" si="59"/>
        <v>7.6999999999970896</v>
      </c>
      <c r="AC212" s="66">
        <f>AC213+AC218+AC226+AC244</f>
        <v>34349.699999999997</v>
      </c>
      <c r="AD212" s="259">
        <f>AD213+AD218+AD226+AD244</f>
        <v>496.3</v>
      </c>
      <c r="AE212" s="260">
        <f>AE213+AE218+AE226+AE244</f>
        <v>35976.800000000003</v>
      </c>
      <c r="AF212" s="260">
        <f>AF213+AF218+AF226+AF244</f>
        <v>30255.4</v>
      </c>
      <c r="AG212" s="364">
        <f t="shared" ref="AG212:AG270" si="61">AF212/AE212*100</f>
        <v>84.096973605212241</v>
      </c>
    </row>
    <row r="213" spans="1:33" ht="12.75" customHeight="1">
      <c r="A213" s="39" t="s">
        <v>399</v>
      </c>
      <c r="B213" s="321" t="s">
        <v>329</v>
      </c>
      <c r="C213" s="321" t="s">
        <v>345</v>
      </c>
      <c r="D213" s="321" t="s">
        <v>400</v>
      </c>
      <c r="E213" s="84"/>
      <c r="F213" s="321"/>
      <c r="G213" s="319"/>
      <c r="H213" s="319"/>
      <c r="I213" s="66">
        <f t="shared" ref="I213:AF216" si="62">I214</f>
        <v>486</v>
      </c>
      <c r="J213" s="317">
        <f t="shared" si="60"/>
        <v>0</v>
      </c>
      <c r="K213" s="66">
        <f t="shared" si="62"/>
        <v>486</v>
      </c>
      <c r="L213" s="317">
        <f t="shared" si="46"/>
        <v>0</v>
      </c>
      <c r="M213" s="66">
        <f t="shared" si="62"/>
        <v>486</v>
      </c>
      <c r="N213" s="317">
        <f t="shared" si="45"/>
        <v>-86</v>
      </c>
      <c r="O213" s="66">
        <f t="shared" si="62"/>
        <v>400</v>
      </c>
      <c r="P213" s="317">
        <f t="shared" si="43"/>
        <v>0</v>
      </c>
      <c r="Q213" s="66">
        <f t="shared" si="62"/>
        <v>400</v>
      </c>
      <c r="R213" s="317">
        <f t="shared" si="44"/>
        <v>0</v>
      </c>
      <c r="S213" s="66">
        <f t="shared" si="62"/>
        <v>400</v>
      </c>
      <c r="T213" s="317" t="e">
        <f>SUM(#REF!-S213)</f>
        <v>#REF!</v>
      </c>
      <c r="U213" s="66">
        <f t="shared" si="62"/>
        <v>400</v>
      </c>
      <c r="V213" s="317">
        <f t="shared" si="40"/>
        <v>0</v>
      </c>
      <c r="W213" s="66">
        <f t="shared" si="62"/>
        <v>400</v>
      </c>
      <c r="X213" s="317">
        <f t="shared" si="41"/>
        <v>0</v>
      </c>
      <c r="Y213" s="66">
        <f t="shared" si="62"/>
        <v>400</v>
      </c>
      <c r="Z213" s="317" t="e">
        <f>SUM(#REF!-Y213)</f>
        <v>#REF!</v>
      </c>
      <c r="AA213" s="66">
        <f t="shared" si="62"/>
        <v>400</v>
      </c>
      <c r="AB213" s="66">
        <f t="shared" si="59"/>
        <v>0</v>
      </c>
      <c r="AC213" s="66">
        <f t="shared" si="62"/>
        <v>400</v>
      </c>
      <c r="AD213" s="259">
        <f t="shared" si="62"/>
        <v>0</v>
      </c>
      <c r="AE213" s="260">
        <f t="shared" si="62"/>
        <v>400</v>
      </c>
      <c r="AF213" s="260">
        <f t="shared" si="62"/>
        <v>305.10000000000002</v>
      </c>
      <c r="AG213" s="364">
        <f t="shared" si="61"/>
        <v>76.275000000000006</v>
      </c>
    </row>
    <row r="214" spans="1:33" ht="12.75" customHeight="1">
      <c r="A214" s="318" t="s">
        <v>39</v>
      </c>
      <c r="B214" s="321" t="s">
        <v>329</v>
      </c>
      <c r="C214" s="321" t="s">
        <v>345</v>
      </c>
      <c r="D214" s="321" t="s">
        <v>400</v>
      </c>
      <c r="E214" s="84" t="s">
        <v>40</v>
      </c>
      <c r="F214" s="321"/>
      <c r="G214" s="319"/>
      <c r="H214" s="319"/>
      <c r="I214" s="66">
        <f t="shared" si="62"/>
        <v>486</v>
      </c>
      <c r="J214" s="317">
        <f t="shared" si="60"/>
        <v>0</v>
      </c>
      <c r="K214" s="66">
        <f t="shared" si="62"/>
        <v>486</v>
      </c>
      <c r="L214" s="317">
        <f t="shared" si="46"/>
        <v>0</v>
      </c>
      <c r="M214" s="66">
        <f t="shared" si="62"/>
        <v>486</v>
      </c>
      <c r="N214" s="317">
        <f t="shared" si="45"/>
        <v>-86</v>
      </c>
      <c r="O214" s="66">
        <f t="shared" si="62"/>
        <v>400</v>
      </c>
      <c r="P214" s="317">
        <f t="shared" si="43"/>
        <v>0</v>
      </c>
      <c r="Q214" s="66">
        <f t="shared" si="62"/>
        <v>400</v>
      </c>
      <c r="R214" s="317">
        <f t="shared" si="44"/>
        <v>0</v>
      </c>
      <c r="S214" s="66">
        <f t="shared" si="62"/>
        <v>400</v>
      </c>
      <c r="T214" s="317" t="e">
        <f>SUM(#REF!-S214)</f>
        <v>#REF!</v>
      </c>
      <c r="U214" s="66">
        <f t="shared" si="62"/>
        <v>400</v>
      </c>
      <c r="V214" s="317">
        <f t="shared" si="40"/>
        <v>0</v>
      </c>
      <c r="W214" s="66">
        <f t="shared" si="62"/>
        <v>400</v>
      </c>
      <c r="X214" s="317">
        <f t="shared" si="41"/>
        <v>0</v>
      </c>
      <c r="Y214" s="66">
        <f t="shared" si="62"/>
        <v>400</v>
      </c>
      <c r="Z214" s="317" t="e">
        <f>SUM(#REF!-Y214)</f>
        <v>#REF!</v>
      </c>
      <c r="AA214" s="66">
        <f t="shared" si="62"/>
        <v>400</v>
      </c>
      <c r="AB214" s="66">
        <f t="shared" si="59"/>
        <v>0</v>
      </c>
      <c r="AC214" s="66">
        <f t="shared" si="62"/>
        <v>400</v>
      </c>
      <c r="AD214" s="259">
        <f t="shared" si="62"/>
        <v>0</v>
      </c>
      <c r="AE214" s="260">
        <f t="shared" si="62"/>
        <v>400</v>
      </c>
      <c r="AF214" s="260">
        <f t="shared" si="62"/>
        <v>305.10000000000002</v>
      </c>
      <c r="AG214" s="364">
        <f t="shared" si="61"/>
        <v>76.275000000000006</v>
      </c>
    </row>
    <row r="215" spans="1:33" ht="31.5" customHeight="1">
      <c r="A215" s="39" t="s">
        <v>842</v>
      </c>
      <c r="B215" s="321" t="s">
        <v>329</v>
      </c>
      <c r="C215" s="321" t="s">
        <v>345</v>
      </c>
      <c r="D215" s="321" t="s">
        <v>400</v>
      </c>
      <c r="E215" s="84" t="s">
        <v>401</v>
      </c>
      <c r="F215" s="321"/>
      <c r="G215" s="319"/>
      <c r="H215" s="319"/>
      <c r="I215" s="66">
        <f t="shared" si="62"/>
        <v>486</v>
      </c>
      <c r="J215" s="317">
        <f t="shared" si="60"/>
        <v>0</v>
      </c>
      <c r="K215" s="66">
        <f t="shared" si="62"/>
        <v>486</v>
      </c>
      <c r="L215" s="317">
        <f t="shared" si="46"/>
        <v>0</v>
      </c>
      <c r="M215" s="66">
        <f t="shared" si="62"/>
        <v>486</v>
      </c>
      <c r="N215" s="317">
        <f t="shared" si="45"/>
        <v>-86</v>
      </c>
      <c r="O215" s="66">
        <f t="shared" si="62"/>
        <v>400</v>
      </c>
      <c r="P215" s="317">
        <f t="shared" si="43"/>
        <v>0</v>
      </c>
      <c r="Q215" s="66">
        <f t="shared" si="62"/>
        <v>400</v>
      </c>
      <c r="R215" s="317">
        <f t="shared" si="44"/>
        <v>0</v>
      </c>
      <c r="S215" s="66">
        <f t="shared" si="62"/>
        <v>400</v>
      </c>
      <c r="T215" s="317" t="e">
        <f>SUM(#REF!-S215)</f>
        <v>#REF!</v>
      </c>
      <c r="U215" s="66">
        <f t="shared" si="62"/>
        <v>400</v>
      </c>
      <c r="V215" s="317">
        <f t="shared" si="40"/>
        <v>0</v>
      </c>
      <c r="W215" s="66">
        <f t="shared" si="62"/>
        <v>400</v>
      </c>
      <c r="X215" s="317">
        <f t="shared" si="41"/>
        <v>0</v>
      </c>
      <c r="Y215" s="66">
        <f t="shared" si="62"/>
        <v>400</v>
      </c>
      <c r="Z215" s="317" t="e">
        <f>SUM(#REF!-Y215)</f>
        <v>#REF!</v>
      </c>
      <c r="AA215" s="66">
        <f t="shared" si="62"/>
        <v>400</v>
      </c>
      <c r="AB215" s="66">
        <f t="shared" si="59"/>
        <v>0</v>
      </c>
      <c r="AC215" s="66">
        <f t="shared" si="62"/>
        <v>400</v>
      </c>
      <c r="AD215" s="259">
        <f t="shared" si="62"/>
        <v>0</v>
      </c>
      <c r="AE215" s="260">
        <f t="shared" si="62"/>
        <v>400</v>
      </c>
      <c r="AF215" s="260">
        <f t="shared" si="62"/>
        <v>305.10000000000002</v>
      </c>
      <c r="AG215" s="364">
        <f t="shared" si="61"/>
        <v>76.275000000000006</v>
      </c>
    </row>
    <row r="216" spans="1:33" ht="12.75" customHeight="1">
      <c r="A216" s="318" t="s">
        <v>71</v>
      </c>
      <c r="B216" s="321" t="s">
        <v>329</v>
      </c>
      <c r="C216" s="321" t="s">
        <v>345</v>
      </c>
      <c r="D216" s="321" t="s">
        <v>400</v>
      </c>
      <c r="E216" s="84" t="s">
        <v>401</v>
      </c>
      <c r="F216" s="321" t="s">
        <v>72</v>
      </c>
      <c r="G216" s="319"/>
      <c r="H216" s="319"/>
      <c r="I216" s="66">
        <f t="shared" si="62"/>
        <v>486</v>
      </c>
      <c r="J216" s="317">
        <f t="shared" si="60"/>
        <v>0</v>
      </c>
      <c r="K216" s="66">
        <f t="shared" si="62"/>
        <v>486</v>
      </c>
      <c r="L216" s="317">
        <f t="shared" si="46"/>
        <v>0</v>
      </c>
      <c r="M216" s="66">
        <f t="shared" si="62"/>
        <v>486</v>
      </c>
      <c r="N216" s="317">
        <f t="shared" si="45"/>
        <v>-86</v>
      </c>
      <c r="O216" s="66">
        <f t="shared" si="62"/>
        <v>400</v>
      </c>
      <c r="P216" s="317">
        <f t="shared" si="43"/>
        <v>0</v>
      </c>
      <c r="Q216" s="66">
        <f t="shared" si="62"/>
        <v>400</v>
      </c>
      <c r="R216" s="317">
        <f t="shared" si="44"/>
        <v>0</v>
      </c>
      <c r="S216" s="66">
        <f t="shared" si="62"/>
        <v>400</v>
      </c>
      <c r="T216" s="317" t="e">
        <f>SUM(#REF!-S216)</f>
        <v>#REF!</v>
      </c>
      <c r="U216" s="66">
        <f t="shared" si="62"/>
        <v>400</v>
      </c>
      <c r="V216" s="317">
        <f t="shared" si="40"/>
        <v>0</v>
      </c>
      <c r="W216" s="66">
        <f t="shared" si="62"/>
        <v>400</v>
      </c>
      <c r="X216" s="317">
        <f t="shared" si="41"/>
        <v>0</v>
      </c>
      <c r="Y216" s="66">
        <f t="shared" si="62"/>
        <v>400</v>
      </c>
      <c r="Z216" s="317" t="e">
        <f>SUM(#REF!-Y216)</f>
        <v>#REF!</v>
      </c>
      <c r="AA216" s="66">
        <f t="shared" si="62"/>
        <v>400</v>
      </c>
      <c r="AB216" s="66">
        <f t="shared" si="59"/>
        <v>0</v>
      </c>
      <c r="AC216" s="66">
        <f t="shared" si="62"/>
        <v>400</v>
      </c>
      <c r="AD216" s="259">
        <f t="shared" si="62"/>
        <v>0</v>
      </c>
      <c r="AE216" s="260">
        <f t="shared" si="62"/>
        <v>400</v>
      </c>
      <c r="AF216" s="260">
        <f t="shared" si="62"/>
        <v>305.10000000000002</v>
      </c>
      <c r="AG216" s="364">
        <f t="shared" si="61"/>
        <v>76.275000000000006</v>
      </c>
    </row>
    <row r="217" spans="1:33" ht="12.75" customHeight="1">
      <c r="A217" s="31" t="s">
        <v>73</v>
      </c>
      <c r="B217" s="321" t="s">
        <v>329</v>
      </c>
      <c r="C217" s="321" t="s">
        <v>345</v>
      </c>
      <c r="D217" s="321" t="s">
        <v>400</v>
      </c>
      <c r="E217" s="84" t="s">
        <v>401</v>
      </c>
      <c r="F217" s="321" t="s">
        <v>74</v>
      </c>
      <c r="G217" s="319"/>
      <c r="H217" s="319"/>
      <c r="I217" s="66">
        <v>486</v>
      </c>
      <c r="J217" s="317">
        <f t="shared" si="60"/>
        <v>0</v>
      </c>
      <c r="K217" s="66">
        <v>486</v>
      </c>
      <c r="L217" s="317">
        <f t="shared" si="46"/>
        <v>0</v>
      </c>
      <c r="M217" s="66">
        <v>486</v>
      </c>
      <c r="N217" s="317">
        <f t="shared" si="45"/>
        <v>-86</v>
      </c>
      <c r="O217" s="66">
        <v>400</v>
      </c>
      <c r="P217" s="317">
        <f t="shared" si="43"/>
        <v>0</v>
      </c>
      <c r="Q217" s="66">
        <v>400</v>
      </c>
      <c r="R217" s="317">
        <f t="shared" si="44"/>
        <v>0</v>
      </c>
      <c r="S217" s="66">
        <v>400</v>
      </c>
      <c r="T217" s="317" t="e">
        <f>SUM(#REF!-S217)</f>
        <v>#REF!</v>
      </c>
      <c r="U217" s="66">
        <v>400</v>
      </c>
      <c r="V217" s="317">
        <f t="shared" si="40"/>
        <v>0</v>
      </c>
      <c r="W217" s="66">
        <v>400</v>
      </c>
      <c r="X217" s="317">
        <f t="shared" si="41"/>
        <v>0</v>
      </c>
      <c r="Y217" s="66">
        <v>400</v>
      </c>
      <c r="Z217" s="317" t="e">
        <f>SUM(#REF!-Y217)</f>
        <v>#REF!</v>
      </c>
      <c r="AA217" s="66">
        <v>400</v>
      </c>
      <c r="AB217" s="66">
        <f t="shared" si="59"/>
        <v>0</v>
      </c>
      <c r="AC217" s="66">
        <v>400</v>
      </c>
      <c r="AD217" s="66"/>
      <c r="AE217" s="364">
        <v>400</v>
      </c>
      <c r="AF217" s="364">
        <v>305.10000000000002</v>
      </c>
      <c r="AG217" s="364">
        <f t="shared" si="61"/>
        <v>76.275000000000006</v>
      </c>
    </row>
    <row r="218" spans="1:33" ht="12.75" customHeight="1">
      <c r="A218" s="318" t="s">
        <v>402</v>
      </c>
      <c r="B218" s="321" t="s">
        <v>329</v>
      </c>
      <c r="C218" s="321" t="s">
        <v>345</v>
      </c>
      <c r="D218" s="321" t="s">
        <v>403</v>
      </c>
      <c r="E218" s="321"/>
      <c r="F218" s="321"/>
      <c r="G218" s="319" t="e">
        <f>#REF!</f>
        <v>#REF!</v>
      </c>
      <c r="H218" s="319" t="e">
        <f>#REF!</f>
        <v>#REF!</v>
      </c>
      <c r="I218" s="66">
        <f>I219</f>
        <v>7617.3</v>
      </c>
      <c r="J218" s="317">
        <f t="shared" si="60"/>
        <v>816.99999999999909</v>
      </c>
      <c r="K218" s="66">
        <f>K219</f>
        <v>8434.2999999999993</v>
      </c>
      <c r="L218" s="317">
        <f t="shared" si="46"/>
        <v>0</v>
      </c>
      <c r="M218" s="66">
        <f>M219</f>
        <v>8434.2999999999993</v>
      </c>
      <c r="N218" s="317">
        <f t="shared" si="45"/>
        <v>0</v>
      </c>
      <c r="O218" s="66">
        <f>O219</f>
        <v>8434.2999999999993</v>
      </c>
      <c r="P218" s="317">
        <f t="shared" si="43"/>
        <v>0</v>
      </c>
      <c r="Q218" s="66">
        <f>Q219</f>
        <v>8434.2999999999993</v>
      </c>
      <c r="R218" s="317">
        <f t="shared" si="44"/>
        <v>0</v>
      </c>
      <c r="S218" s="66">
        <f>S219</f>
        <v>8434.2999999999993</v>
      </c>
      <c r="T218" s="317" t="e">
        <f>SUM(#REF!-S218)</f>
        <v>#REF!</v>
      </c>
      <c r="U218" s="66">
        <f>U219</f>
        <v>9434.2999999999993</v>
      </c>
      <c r="V218" s="317">
        <f t="shared" si="40"/>
        <v>0</v>
      </c>
      <c r="W218" s="66">
        <f>W219</f>
        <v>9434.2999999999993</v>
      </c>
      <c r="X218" s="317">
        <f t="shared" si="41"/>
        <v>0</v>
      </c>
      <c r="Y218" s="66">
        <f>Y219</f>
        <v>9434.2999999999993</v>
      </c>
      <c r="Z218" s="317" t="e">
        <f>SUM(#REF!-Y218)</f>
        <v>#REF!</v>
      </c>
      <c r="AA218" s="66">
        <f>AA219</f>
        <v>9434.2999999999993</v>
      </c>
      <c r="AB218" s="66">
        <f t="shared" si="59"/>
        <v>0</v>
      </c>
      <c r="AC218" s="66">
        <f>AC219</f>
        <v>9434.2999999999993</v>
      </c>
      <c r="AD218" s="259">
        <f>AD219</f>
        <v>0</v>
      </c>
      <c r="AE218" s="260">
        <f>AE219</f>
        <v>9434.2999999999993</v>
      </c>
      <c r="AF218" s="260">
        <f>AF219</f>
        <v>8317.7000000000007</v>
      </c>
      <c r="AG218" s="364">
        <f t="shared" si="61"/>
        <v>88.164463712199108</v>
      </c>
    </row>
    <row r="219" spans="1:33" ht="38.25" customHeight="1">
      <c r="A219" s="318" t="s">
        <v>404</v>
      </c>
      <c r="B219" s="321" t="s">
        <v>329</v>
      </c>
      <c r="C219" s="321" t="s">
        <v>345</v>
      </c>
      <c r="D219" s="321" t="s">
        <v>403</v>
      </c>
      <c r="E219" s="321" t="s">
        <v>405</v>
      </c>
      <c r="F219" s="321"/>
      <c r="G219" s="319"/>
      <c r="H219" s="319"/>
      <c r="I219" s="66">
        <f>I220+I223</f>
        <v>7617.3</v>
      </c>
      <c r="J219" s="317">
        <f t="shared" si="60"/>
        <v>816.99999999999909</v>
      </c>
      <c r="K219" s="66">
        <f>K220+K223</f>
        <v>8434.2999999999993</v>
      </c>
      <c r="L219" s="317">
        <f t="shared" si="46"/>
        <v>0</v>
      </c>
      <c r="M219" s="66">
        <f>M220+M223</f>
        <v>8434.2999999999993</v>
      </c>
      <c r="N219" s="317">
        <f t="shared" si="45"/>
        <v>0</v>
      </c>
      <c r="O219" s="66">
        <f>O220+O223</f>
        <v>8434.2999999999993</v>
      </c>
      <c r="P219" s="317">
        <f t="shared" si="43"/>
        <v>0</v>
      </c>
      <c r="Q219" s="66">
        <f>Q220+Q223</f>
        <v>8434.2999999999993</v>
      </c>
      <c r="R219" s="317">
        <f t="shared" si="44"/>
        <v>0</v>
      </c>
      <c r="S219" s="66">
        <f>S220+S223</f>
        <v>8434.2999999999993</v>
      </c>
      <c r="T219" s="317" t="e">
        <f>SUM(#REF!-S219)</f>
        <v>#REF!</v>
      </c>
      <c r="U219" s="66">
        <f>U220+U223</f>
        <v>9434.2999999999993</v>
      </c>
      <c r="V219" s="317">
        <f t="shared" si="40"/>
        <v>0</v>
      </c>
      <c r="W219" s="66">
        <f>W220+W223</f>
        <v>9434.2999999999993</v>
      </c>
      <c r="X219" s="317">
        <f t="shared" si="41"/>
        <v>0</v>
      </c>
      <c r="Y219" s="66">
        <f>Y220+Y223</f>
        <v>9434.2999999999993</v>
      </c>
      <c r="Z219" s="317" t="e">
        <f>SUM(#REF!-Y219)</f>
        <v>#REF!</v>
      </c>
      <c r="AA219" s="66">
        <f>AA220+AA223</f>
        <v>9434.2999999999993</v>
      </c>
      <c r="AB219" s="66">
        <f t="shared" si="59"/>
        <v>0</v>
      </c>
      <c r="AC219" s="66">
        <f>AC220+AC223</f>
        <v>9434.2999999999993</v>
      </c>
      <c r="AD219" s="259">
        <f>AD220+AD223</f>
        <v>0</v>
      </c>
      <c r="AE219" s="260">
        <f>AE220+AE223</f>
        <v>9434.2999999999993</v>
      </c>
      <c r="AF219" s="260">
        <f>AF220+AF223</f>
        <v>8317.7000000000007</v>
      </c>
      <c r="AG219" s="364">
        <f t="shared" si="61"/>
        <v>88.164463712199108</v>
      </c>
    </row>
    <row r="220" spans="1:33" ht="25.5" customHeight="1">
      <c r="A220" s="44" t="s">
        <v>406</v>
      </c>
      <c r="B220" s="321" t="s">
        <v>329</v>
      </c>
      <c r="C220" s="321" t="s">
        <v>345</v>
      </c>
      <c r="D220" s="321" t="s">
        <v>403</v>
      </c>
      <c r="E220" s="40" t="s">
        <v>407</v>
      </c>
      <c r="F220" s="321"/>
      <c r="G220" s="319"/>
      <c r="H220" s="319"/>
      <c r="I220" s="66">
        <f t="shared" ref="I220:AF221" si="63">I221</f>
        <v>7617.3</v>
      </c>
      <c r="J220" s="317">
        <f t="shared" si="60"/>
        <v>816.99999999999909</v>
      </c>
      <c r="K220" s="66">
        <f t="shared" si="63"/>
        <v>8434.2999999999993</v>
      </c>
      <c r="L220" s="317">
        <f t="shared" si="46"/>
        <v>0</v>
      </c>
      <c r="M220" s="66">
        <f t="shared" si="63"/>
        <v>8434.2999999999993</v>
      </c>
      <c r="N220" s="317">
        <f t="shared" si="45"/>
        <v>0</v>
      </c>
      <c r="O220" s="66">
        <f t="shared" si="63"/>
        <v>8434.2999999999993</v>
      </c>
      <c r="P220" s="317">
        <f t="shared" si="43"/>
        <v>0</v>
      </c>
      <c r="Q220" s="66">
        <f t="shared" si="63"/>
        <v>8434.2999999999993</v>
      </c>
      <c r="R220" s="317">
        <f t="shared" si="44"/>
        <v>0</v>
      </c>
      <c r="S220" s="66">
        <f t="shared" si="63"/>
        <v>8434.2999999999993</v>
      </c>
      <c r="T220" s="317" t="e">
        <f>SUM(#REF!-S220)</f>
        <v>#REF!</v>
      </c>
      <c r="U220" s="66">
        <f t="shared" si="63"/>
        <v>9434.2999999999993</v>
      </c>
      <c r="V220" s="317">
        <f t="shared" si="40"/>
        <v>0</v>
      </c>
      <c r="W220" s="66">
        <f t="shared" si="63"/>
        <v>9434.2999999999993</v>
      </c>
      <c r="X220" s="317">
        <f t="shared" si="41"/>
        <v>0</v>
      </c>
      <c r="Y220" s="66">
        <f t="shared" si="63"/>
        <v>9434.2999999999993</v>
      </c>
      <c r="Z220" s="317" t="e">
        <f>SUM(#REF!-Y220)</f>
        <v>#REF!</v>
      </c>
      <c r="AA220" s="66">
        <f t="shared" si="63"/>
        <v>9434.2999999999993</v>
      </c>
      <c r="AB220" s="66">
        <f t="shared" si="59"/>
        <v>0</v>
      </c>
      <c r="AC220" s="66">
        <f t="shared" si="63"/>
        <v>9434.2999999999993</v>
      </c>
      <c r="AD220" s="259">
        <f t="shared" si="63"/>
        <v>0</v>
      </c>
      <c r="AE220" s="260">
        <f t="shared" si="63"/>
        <v>9434.2999999999993</v>
      </c>
      <c r="AF220" s="260">
        <f t="shared" si="63"/>
        <v>8317.7000000000007</v>
      </c>
      <c r="AG220" s="364">
        <f t="shared" si="61"/>
        <v>88.164463712199108</v>
      </c>
    </row>
    <row r="221" spans="1:33" ht="12.75" customHeight="1">
      <c r="A221" s="8" t="s">
        <v>354</v>
      </c>
      <c r="B221" s="321" t="s">
        <v>329</v>
      </c>
      <c r="C221" s="321" t="s">
        <v>345</v>
      </c>
      <c r="D221" s="321" t="s">
        <v>403</v>
      </c>
      <c r="E221" s="40" t="s">
        <v>407</v>
      </c>
      <c r="F221" s="321" t="s">
        <v>355</v>
      </c>
      <c r="G221" s="319">
        <v>2084</v>
      </c>
      <c r="H221" s="319"/>
      <c r="I221" s="66">
        <f t="shared" si="63"/>
        <v>7617.3</v>
      </c>
      <c r="J221" s="317">
        <f t="shared" si="60"/>
        <v>816.99999999999909</v>
      </c>
      <c r="K221" s="66">
        <f t="shared" si="63"/>
        <v>8434.2999999999993</v>
      </c>
      <c r="L221" s="317">
        <f t="shared" si="46"/>
        <v>0</v>
      </c>
      <c r="M221" s="66">
        <f t="shared" si="63"/>
        <v>8434.2999999999993</v>
      </c>
      <c r="N221" s="317">
        <f t="shared" si="45"/>
        <v>0</v>
      </c>
      <c r="O221" s="66">
        <f t="shared" si="63"/>
        <v>8434.2999999999993</v>
      </c>
      <c r="P221" s="317">
        <f t="shared" si="43"/>
        <v>0</v>
      </c>
      <c r="Q221" s="66">
        <f t="shared" si="63"/>
        <v>8434.2999999999993</v>
      </c>
      <c r="R221" s="317">
        <f t="shared" si="44"/>
        <v>0</v>
      </c>
      <c r="S221" s="66">
        <f t="shared" si="63"/>
        <v>8434.2999999999993</v>
      </c>
      <c r="T221" s="317" t="e">
        <f>SUM(#REF!-S221)</f>
        <v>#REF!</v>
      </c>
      <c r="U221" s="66">
        <f t="shared" si="63"/>
        <v>9434.2999999999993</v>
      </c>
      <c r="V221" s="317">
        <f t="shared" si="40"/>
        <v>0</v>
      </c>
      <c r="W221" s="66">
        <f t="shared" si="63"/>
        <v>9434.2999999999993</v>
      </c>
      <c r="X221" s="317">
        <f t="shared" si="41"/>
        <v>0</v>
      </c>
      <c r="Y221" s="66">
        <f t="shared" si="63"/>
        <v>9434.2999999999993</v>
      </c>
      <c r="Z221" s="317" t="e">
        <f>SUM(#REF!-Y221)</f>
        <v>#REF!</v>
      </c>
      <c r="AA221" s="66">
        <f t="shared" si="63"/>
        <v>9434.2999999999993</v>
      </c>
      <c r="AB221" s="66">
        <f t="shared" si="59"/>
        <v>0</v>
      </c>
      <c r="AC221" s="66">
        <f t="shared" si="63"/>
        <v>9434.2999999999993</v>
      </c>
      <c r="AD221" s="259">
        <f t="shared" si="63"/>
        <v>0</v>
      </c>
      <c r="AE221" s="260">
        <f t="shared" si="63"/>
        <v>9434.2999999999993</v>
      </c>
      <c r="AF221" s="260">
        <f t="shared" si="63"/>
        <v>8317.7000000000007</v>
      </c>
      <c r="AG221" s="364">
        <f t="shared" si="61"/>
        <v>88.164463712199108</v>
      </c>
    </row>
    <row r="222" spans="1:33" ht="37.5" customHeight="1">
      <c r="A222" s="31" t="s">
        <v>43</v>
      </c>
      <c r="B222" s="321" t="s">
        <v>329</v>
      </c>
      <c r="C222" s="321" t="s">
        <v>345</v>
      </c>
      <c r="D222" s="321" t="s">
        <v>403</v>
      </c>
      <c r="E222" s="40" t="s">
        <v>407</v>
      </c>
      <c r="F222" s="321" t="s">
        <v>44</v>
      </c>
      <c r="G222" s="319"/>
      <c r="H222" s="319"/>
      <c r="I222" s="66">
        <v>7617.3</v>
      </c>
      <c r="J222" s="317">
        <f t="shared" si="60"/>
        <v>816.99999999999909</v>
      </c>
      <c r="K222" s="66">
        <f>7617.3+817</f>
        <v>8434.2999999999993</v>
      </c>
      <c r="L222" s="317">
        <f t="shared" si="46"/>
        <v>0</v>
      </c>
      <c r="M222" s="66">
        <f>7617.3+817</f>
        <v>8434.2999999999993</v>
      </c>
      <c r="N222" s="317">
        <f t="shared" si="45"/>
        <v>0</v>
      </c>
      <c r="O222" s="66">
        <f>7617.3+817</f>
        <v>8434.2999999999993</v>
      </c>
      <c r="P222" s="317">
        <f t="shared" si="43"/>
        <v>0</v>
      </c>
      <c r="Q222" s="66">
        <f>7617.3+817</f>
        <v>8434.2999999999993</v>
      </c>
      <c r="R222" s="317">
        <f t="shared" si="44"/>
        <v>0</v>
      </c>
      <c r="S222" s="66">
        <f>7617.3+817</f>
        <v>8434.2999999999993</v>
      </c>
      <c r="T222" s="317" t="e">
        <f>SUM(#REF!-S222)</f>
        <v>#REF!</v>
      </c>
      <c r="U222" s="66">
        <v>9434.2999999999993</v>
      </c>
      <c r="V222" s="317">
        <f t="shared" ref="V222:V297" si="64">SUM(W222-U222)</f>
        <v>0</v>
      </c>
      <c r="W222" s="66">
        <v>9434.2999999999993</v>
      </c>
      <c r="X222" s="317">
        <f t="shared" ref="X222:X297" si="65">SUM(Y222-W222)</f>
        <v>0</v>
      </c>
      <c r="Y222" s="66">
        <v>9434.2999999999993</v>
      </c>
      <c r="Z222" s="317" t="e">
        <f>SUM(#REF!-Y222)</f>
        <v>#REF!</v>
      </c>
      <c r="AA222" s="66">
        <v>9434.2999999999993</v>
      </c>
      <c r="AB222" s="66">
        <f t="shared" si="59"/>
        <v>0</v>
      </c>
      <c r="AC222" s="66">
        <v>9434.2999999999993</v>
      </c>
      <c r="AD222" s="66"/>
      <c r="AE222" s="364">
        <v>9434.2999999999993</v>
      </c>
      <c r="AF222" s="364">
        <v>8317.7000000000007</v>
      </c>
      <c r="AG222" s="364">
        <f t="shared" si="61"/>
        <v>88.164463712199108</v>
      </c>
    </row>
    <row r="223" spans="1:33" ht="1.5" hidden="1" customHeight="1">
      <c r="A223" s="31" t="s">
        <v>843</v>
      </c>
      <c r="B223" s="321" t="s">
        <v>329</v>
      </c>
      <c r="C223" s="321" t="s">
        <v>345</v>
      </c>
      <c r="D223" s="321" t="s">
        <v>403</v>
      </c>
      <c r="E223" s="83" t="s">
        <v>408</v>
      </c>
      <c r="F223" s="321"/>
      <c r="G223" s="319"/>
      <c r="H223" s="319"/>
      <c r="I223" s="66">
        <f t="shared" ref="I223:AF224" si="66">I224</f>
        <v>0</v>
      </c>
      <c r="J223" s="317">
        <f t="shared" si="60"/>
        <v>0</v>
      </c>
      <c r="K223" s="66">
        <f t="shared" si="66"/>
        <v>0</v>
      </c>
      <c r="L223" s="317">
        <f t="shared" si="46"/>
        <v>0</v>
      </c>
      <c r="M223" s="66">
        <f t="shared" si="66"/>
        <v>0</v>
      </c>
      <c r="N223" s="317">
        <f t="shared" si="45"/>
        <v>0</v>
      </c>
      <c r="O223" s="66">
        <f t="shared" si="66"/>
        <v>0</v>
      </c>
      <c r="P223" s="317">
        <f t="shared" si="43"/>
        <v>0</v>
      </c>
      <c r="Q223" s="66">
        <f t="shared" si="66"/>
        <v>0</v>
      </c>
      <c r="R223" s="317">
        <f t="shared" si="44"/>
        <v>0</v>
      </c>
      <c r="S223" s="66">
        <f t="shared" si="66"/>
        <v>0</v>
      </c>
      <c r="T223" s="317" t="e">
        <f>SUM(#REF!-S223)</f>
        <v>#REF!</v>
      </c>
      <c r="U223" s="66">
        <f t="shared" si="66"/>
        <v>0</v>
      </c>
      <c r="V223" s="317">
        <f t="shared" si="64"/>
        <v>0</v>
      </c>
      <c r="W223" s="66">
        <f t="shared" si="66"/>
        <v>0</v>
      </c>
      <c r="X223" s="317">
        <f t="shared" si="65"/>
        <v>0</v>
      </c>
      <c r="Y223" s="66">
        <f t="shared" si="66"/>
        <v>0</v>
      </c>
      <c r="Z223" s="317" t="e">
        <f>SUM(#REF!-Y223)</f>
        <v>#REF!</v>
      </c>
      <c r="AA223" s="66">
        <f t="shared" si="66"/>
        <v>0</v>
      </c>
      <c r="AB223" s="66">
        <f t="shared" si="59"/>
        <v>0</v>
      </c>
      <c r="AC223" s="66">
        <f t="shared" si="66"/>
        <v>0</v>
      </c>
      <c r="AD223" s="259">
        <f t="shared" si="66"/>
        <v>0</v>
      </c>
      <c r="AE223" s="260">
        <f t="shared" si="66"/>
        <v>0</v>
      </c>
      <c r="AF223" s="260">
        <f t="shared" si="66"/>
        <v>0</v>
      </c>
      <c r="AG223" s="364"/>
    </row>
    <row r="224" spans="1:33" ht="25.5" hidden="1" customHeight="1">
      <c r="A224" s="8" t="s">
        <v>339</v>
      </c>
      <c r="B224" s="321" t="s">
        <v>329</v>
      </c>
      <c r="C224" s="321" t="s">
        <v>345</v>
      </c>
      <c r="D224" s="321" t="s">
        <v>403</v>
      </c>
      <c r="E224" s="83" t="s">
        <v>408</v>
      </c>
      <c r="F224" s="321" t="s">
        <v>340</v>
      </c>
      <c r="G224" s="319"/>
      <c r="H224" s="319"/>
      <c r="I224" s="66">
        <f t="shared" si="66"/>
        <v>0</v>
      </c>
      <c r="J224" s="317">
        <f t="shared" si="60"/>
        <v>0</v>
      </c>
      <c r="K224" s="66">
        <f t="shared" si="66"/>
        <v>0</v>
      </c>
      <c r="L224" s="317">
        <f t="shared" si="46"/>
        <v>0</v>
      </c>
      <c r="M224" s="66">
        <f t="shared" si="66"/>
        <v>0</v>
      </c>
      <c r="N224" s="317">
        <f t="shared" si="45"/>
        <v>0</v>
      </c>
      <c r="O224" s="66">
        <f t="shared" si="66"/>
        <v>0</v>
      </c>
      <c r="P224" s="317">
        <f t="shared" si="43"/>
        <v>0</v>
      </c>
      <c r="Q224" s="66">
        <f t="shared" si="66"/>
        <v>0</v>
      </c>
      <c r="R224" s="317">
        <f t="shared" si="44"/>
        <v>0</v>
      </c>
      <c r="S224" s="66">
        <f t="shared" si="66"/>
        <v>0</v>
      </c>
      <c r="T224" s="317" t="e">
        <f>SUM(#REF!-S224)</f>
        <v>#REF!</v>
      </c>
      <c r="U224" s="66">
        <f t="shared" si="66"/>
        <v>0</v>
      </c>
      <c r="V224" s="317">
        <f t="shared" si="64"/>
        <v>0</v>
      </c>
      <c r="W224" s="66">
        <f t="shared" si="66"/>
        <v>0</v>
      </c>
      <c r="X224" s="317">
        <f t="shared" si="65"/>
        <v>0</v>
      </c>
      <c r="Y224" s="66">
        <f t="shared" si="66"/>
        <v>0</v>
      </c>
      <c r="Z224" s="317" t="e">
        <f>SUM(#REF!-Y224)</f>
        <v>#REF!</v>
      </c>
      <c r="AA224" s="66">
        <f t="shared" si="66"/>
        <v>0</v>
      </c>
      <c r="AB224" s="66">
        <f t="shared" si="59"/>
        <v>0</v>
      </c>
      <c r="AC224" s="66">
        <f t="shared" si="66"/>
        <v>0</v>
      </c>
      <c r="AD224" s="259">
        <f t="shared" si="66"/>
        <v>0</v>
      </c>
      <c r="AE224" s="260">
        <f t="shared" si="66"/>
        <v>0</v>
      </c>
      <c r="AF224" s="260">
        <f t="shared" si="66"/>
        <v>0</v>
      </c>
      <c r="AG224" s="364"/>
    </row>
    <row r="225" spans="1:33" ht="25.5" hidden="1" customHeight="1">
      <c r="A225" s="39" t="s">
        <v>341</v>
      </c>
      <c r="B225" s="321" t="s">
        <v>329</v>
      </c>
      <c r="C225" s="321" t="s">
        <v>345</v>
      </c>
      <c r="D225" s="321" t="s">
        <v>403</v>
      </c>
      <c r="E225" s="83" t="s">
        <v>408</v>
      </c>
      <c r="F225" s="321" t="s">
        <v>342</v>
      </c>
      <c r="G225" s="319"/>
      <c r="H225" s="319"/>
      <c r="I225" s="66"/>
      <c r="J225" s="317">
        <f t="shared" si="60"/>
        <v>0</v>
      </c>
      <c r="K225" s="66"/>
      <c r="L225" s="317">
        <f t="shared" si="46"/>
        <v>0</v>
      </c>
      <c r="M225" s="66"/>
      <c r="N225" s="317">
        <f t="shared" si="45"/>
        <v>0</v>
      </c>
      <c r="O225" s="66"/>
      <c r="P225" s="317">
        <f t="shared" si="43"/>
        <v>0</v>
      </c>
      <c r="Q225" s="66"/>
      <c r="R225" s="317">
        <f t="shared" si="44"/>
        <v>0</v>
      </c>
      <c r="S225" s="66"/>
      <c r="T225" s="317" t="e">
        <f>SUM(#REF!-S225)</f>
        <v>#REF!</v>
      </c>
      <c r="U225" s="66"/>
      <c r="V225" s="317">
        <f t="shared" si="64"/>
        <v>0</v>
      </c>
      <c r="W225" s="66"/>
      <c r="X225" s="317">
        <f t="shared" si="65"/>
        <v>0</v>
      </c>
      <c r="Y225" s="66"/>
      <c r="Z225" s="317" t="e">
        <f>SUM(#REF!-Y225)</f>
        <v>#REF!</v>
      </c>
      <c r="AA225" s="66"/>
      <c r="AB225" s="66">
        <f t="shared" si="59"/>
        <v>0</v>
      </c>
      <c r="AC225" s="66"/>
      <c r="AD225" s="66"/>
      <c r="AE225" s="364"/>
      <c r="AF225" s="364"/>
      <c r="AG225" s="364"/>
    </row>
    <row r="226" spans="1:33" ht="12.75" customHeight="1">
      <c r="A226" s="318" t="s">
        <v>743</v>
      </c>
      <c r="B226" s="321">
        <v>901</v>
      </c>
      <c r="C226" s="321" t="s">
        <v>345</v>
      </c>
      <c r="D226" s="321" t="s">
        <v>79</v>
      </c>
      <c r="E226" s="321"/>
      <c r="F226" s="321"/>
      <c r="G226" s="319" t="e">
        <f>#REF!+#REF!+#REF!</f>
        <v>#REF!</v>
      </c>
      <c r="H226" s="319" t="e">
        <f>#REF!+#REF!+#REF!</f>
        <v>#REF!</v>
      </c>
      <c r="I226" s="66">
        <f>I227+I237+I241</f>
        <v>17474.099999999999</v>
      </c>
      <c r="J226" s="317">
        <f t="shared" si="60"/>
        <v>1000</v>
      </c>
      <c r="K226" s="66">
        <f>K227+K237+K241</f>
        <v>18474.099999999999</v>
      </c>
      <c r="L226" s="317">
        <f t="shared" si="46"/>
        <v>0</v>
      </c>
      <c r="M226" s="66">
        <f>M227+M237+M241</f>
        <v>18474.099999999999</v>
      </c>
      <c r="N226" s="317">
        <f t="shared" si="45"/>
        <v>4535.5999999999985</v>
      </c>
      <c r="O226" s="66">
        <f>O227+O237+O241</f>
        <v>23009.699999999997</v>
      </c>
      <c r="P226" s="317">
        <f t="shared" si="43"/>
        <v>0</v>
      </c>
      <c r="Q226" s="66">
        <f>Q227+Q237+Q241</f>
        <v>23009.699999999997</v>
      </c>
      <c r="R226" s="317">
        <f t="shared" si="44"/>
        <v>0</v>
      </c>
      <c r="S226" s="66">
        <f>S227+S237+S241</f>
        <v>23009.699999999997</v>
      </c>
      <c r="T226" s="317" t="e">
        <f>SUM(#REF!-S226)</f>
        <v>#REF!</v>
      </c>
      <c r="U226" s="66">
        <f>U227+U237+U241</f>
        <v>23009.699999999997</v>
      </c>
      <c r="V226" s="317">
        <f t="shared" si="64"/>
        <v>0</v>
      </c>
      <c r="W226" s="66">
        <f>W227+W237+W241</f>
        <v>23009.699999999997</v>
      </c>
      <c r="X226" s="317">
        <f t="shared" si="65"/>
        <v>0</v>
      </c>
      <c r="Y226" s="66">
        <f>Y227+Y237+Y241</f>
        <v>23009.699999999997</v>
      </c>
      <c r="Z226" s="317" t="e">
        <f>SUM(#REF!-Y226)</f>
        <v>#REF!</v>
      </c>
      <c r="AA226" s="66">
        <f>AA227+AA237+AA241</f>
        <v>23891.8</v>
      </c>
      <c r="AB226" s="66">
        <f t="shared" si="59"/>
        <v>0</v>
      </c>
      <c r="AC226" s="66">
        <f>AC227+AC237+AC241</f>
        <v>23891.8</v>
      </c>
      <c r="AD226" s="259">
        <f>AD227+AD237+AD241</f>
        <v>0</v>
      </c>
      <c r="AE226" s="260">
        <f>AE227+AE237+AE241</f>
        <v>25271</v>
      </c>
      <c r="AF226" s="260">
        <f>AF227+AF237+AF241</f>
        <v>20905.600000000002</v>
      </c>
      <c r="AG226" s="364">
        <f t="shared" si="61"/>
        <v>82.725653911598286</v>
      </c>
    </row>
    <row r="227" spans="1:33" ht="38.25" customHeight="1">
      <c r="A227" s="318" t="s">
        <v>404</v>
      </c>
      <c r="B227" s="321">
        <v>901</v>
      </c>
      <c r="C227" s="321" t="s">
        <v>345</v>
      </c>
      <c r="D227" s="321" t="s">
        <v>79</v>
      </c>
      <c r="E227" s="321" t="s">
        <v>405</v>
      </c>
      <c r="F227" s="321"/>
      <c r="G227" s="319"/>
      <c r="H227" s="319"/>
      <c r="I227" s="66">
        <f>I228+I231+I234</f>
        <v>17474.099999999999</v>
      </c>
      <c r="J227" s="317">
        <f t="shared" si="60"/>
        <v>1000</v>
      </c>
      <c r="K227" s="66">
        <f>K228+K231+K234</f>
        <v>18474.099999999999</v>
      </c>
      <c r="L227" s="317">
        <f t="shared" si="46"/>
        <v>0</v>
      </c>
      <c r="M227" s="66">
        <f>M228+M231+M234</f>
        <v>18474.099999999999</v>
      </c>
      <c r="N227" s="317">
        <f t="shared" si="45"/>
        <v>0</v>
      </c>
      <c r="O227" s="66">
        <f>O228+O231+O234</f>
        <v>18474.099999999999</v>
      </c>
      <c r="P227" s="317">
        <f t="shared" ref="P227:P302" si="67">SUM(Q227-O227)</f>
        <v>0</v>
      </c>
      <c r="Q227" s="66">
        <f>Q228+Q231+Q234</f>
        <v>18474.099999999999</v>
      </c>
      <c r="R227" s="317">
        <f t="shared" ref="R227:R302" si="68">SUM(S227-Q227)</f>
        <v>0</v>
      </c>
      <c r="S227" s="66">
        <f>S228+S231+S234</f>
        <v>18474.099999999999</v>
      </c>
      <c r="T227" s="317" t="e">
        <f>SUM(#REF!-S227)</f>
        <v>#REF!</v>
      </c>
      <c r="U227" s="66">
        <f>U228+U231+U234</f>
        <v>18474.099999999999</v>
      </c>
      <c r="V227" s="317">
        <f t="shared" si="64"/>
        <v>0</v>
      </c>
      <c r="W227" s="66">
        <f>W228+W231+W234</f>
        <v>18474.099999999999</v>
      </c>
      <c r="X227" s="317">
        <f t="shared" si="65"/>
        <v>0</v>
      </c>
      <c r="Y227" s="66">
        <f>Y228+Y231+Y234</f>
        <v>18474.099999999999</v>
      </c>
      <c r="Z227" s="317" t="e">
        <f>SUM(#REF!-Y227)</f>
        <v>#REF!</v>
      </c>
      <c r="AA227" s="66">
        <f>AA228+AA231+AA234</f>
        <v>18474.099999999999</v>
      </c>
      <c r="AB227" s="66">
        <f t="shared" si="59"/>
        <v>0</v>
      </c>
      <c r="AC227" s="66">
        <f>AC228+AC231+AC234</f>
        <v>18474.099999999999</v>
      </c>
      <c r="AD227" s="259">
        <f>AD228+AD231+AD234</f>
        <v>0</v>
      </c>
      <c r="AE227" s="260">
        <f>AE228+AE231+AE234</f>
        <v>18655.900000000001</v>
      </c>
      <c r="AF227" s="260">
        <f>AF228+AF231+AF234</f>
        <v>15489.400000000001</v>
      </c>
      <c r="AG227" s="364">
        <f t="shared" si="61"/>
        <v>83.026817253523006</v>
      </c>
    </row>
    <row r="228" spans="1:33" ht="42" customHeight="1">
      <c r="A228" s="318" t="s">
        <v>409</v>
      </c>
      <c r="B228" s="321">
        <v>901</v>
      </c>
      <c r="C228" s="321" t="s">
        <v>345</v>
      </c>
      <c r="D228" s="321" t="s">
        <v>79</v>
      </c>
      <c r="E228" s="28" t="s">
        <v>410</v>
      </c>
      <c r="F228" s="321"/>
      <c r="G228" s="319"/>
      <c r="H228" s="319"/>
      <c r="I228" s="66">
        <f t="shared" ref="I228:AF229" si="69">I229</f>
        <v>10474.1</v>
      </c>
      <c r="J228" s="317">
        <f t="shared" si="60"/>
        <v>-827.79999999999927</v>
      </c>
      <c r="K228" s="66">
        <f t="shared" si="69"/>
        <v>9646.3000000000011</v>
      </c>
      <c r="L228" s="317">
        <f t="shared" si="46"/>
        <v>0</v>
      </c>
      <c r="M228" s="66">
        <f t="shared" si="69"/>
        <v>9646.3000000000011</v>
      </c>
      <c r="N228" s="317">
        <f t="shared" si="45"/>
        <v>0</v>
      </c>
      <c r="O228" s="66">
        <f t="shared" si="69"/>
        <v>9646.3000000000011</v>
      </c>
      <c r="P228" s="317">
        <f t="shared" si="67"/>
        <v>0</v>
      </c>
      <c r="Q228" s="66">
        <f t="shared" si="69"/>
        <v>9646.3000000000011</v>
      </c>
      <c r="R228" s="317">
        <f t="shared" si="68"/>
        <v>0</v>
      </c>
      <c r="S228" s="66">
        <f t="shared" si="69"/>
        <v>9646.3000000000011</v>
      </c>
      <c r="T228" s="317" t="e">
        <f>SUM(#REF!-S228)</f>
        <v>#REF!</v>
      </c>
      <c r="U228" s="66">
        <f t="shared" si="69"/>
        <v>9646.3000000000011</v>
      </c>
      <c r="V228" s="317">
        <f t="shared" si="64"/>
        <v>0</v>
      </c>
      <c r="W228" s="66">
        <f t="shared" si="69"/>
        <v>9646.3000000000011</v>
      </c>
      <c r="X228" s="317">
        <f t="shared" si="65"/>
        <v>0</v>
      </c>
      <c r="Y228" s="66">
        <f t="shared" si="69"/>
        <v>9646.3000000000011</v>
      </c>
      <c r="Z228" s="317" t="e">
        <f>SUM(#REF!-Y228)</f>
        <v>#REF!</v>
      </c>
      <c r="AA228" s="66">
        <f t="shared" si="69"/>
        <v>9646.3000000000011</v>
      </c>
      <c r="AB228" s="66">
        <f t="shared" si="59"/>
        <v>0</v>
      </c>
      <c r="AC228" s="66">
        <f t="shared" si="69"/>
        <v>9646.3000000000011</v>
      </c>
      <c r="AD228" s="259">
        <f t="shared" si="69"/>
        <v>0</v>
      </c>
      <c r="AE228" s="260">
        <f t="shared" si="69"/>
        <v>9646.3000000000011</v>
      </c>
      <c r="AF228" s="260">
        <f t="shared" si="69"/>
        <v>6479.8</v>
      </c>
      <c r="AG228" s="364">
        <f t="shared" si="61"/>
        <v>67.173942340586549</v>
      </c>
    </row>
    <row r="229" spans="1:33" ht="25.5" customHeight="1">
      <c r="A229" s="8" t="s">
        <v>339</v>
      </c>
      <c r="B229" s="321">
        <v>901</v>
      </c>
      <c r="C229" s="321" t="s">
        <v>345</v>
      </c>
      <c r="D229" s="321" t="s">
        <v>79</v>
      </c>
      <c r="E229" s="28" t="s">
        <v>410</v>
      </c>
      <c r="F229" s="321" t="s">
        <v>340</v>
      </c>
      <c r="G229" s="319"/>
      <c r="H229" s="319"/>
      <c r="I229" s="66">
        <f t="shared" si="69"/>
        <v>10474.1</v>
      </c>
      <c r="J229" s="317">
        <f t="shared" si="60"/>
        <v>-827.79999999999927</v>
      </c>
      <c r="K229" s="66">
        <f t="shared" si="69"/>
        <v>9646.3000000000011</v>
      </c>
      <c r="L229" s="317">
        <f t="shared" si="46"/>
        <v>0</v>
      </c>
      <c r="M229" s="66">
        <f t="shared" si="69"/>
        <v>9646.3000000000011</v>
      </c>
      <c r="N229" s="317">
        <f t="shared" si="45"/>
        <v>0</v>
      </c>
      <c r="O229" s="66">
        <f t="shared" si="69"/>
        <v>9646.3000000000011</v>
      </c>
      <c r="P229" s="317">
        <f t="shared" si="67"/>
        <v>0</v>
      </c>
      <c r="Q229" s="66">
        <f t="shared" si="69"/>
        <v>9646.3000000000011</v>
      </c>
      <c r="R229" s="317">
        <f t="shared" si="68"/>
        <v>0</v>
      </c>
      <c r="S229" s="66">
        <f t="shared" si="69"/>
        <v>9646.3000000000011</v>
      </c>
      <c r="T229" s="317" t="e">
        <f>SUM(#REF!-S229)</f>
        <v>#REF!</v>
      </c>
      <c r="U229" s="66">
        <f t="shared" si="69"/>
        <v>9646.3000000000011</v>
      </c>
      <c r="V229" s="317">
        <f t="shared" si="64"/>
        <v>0</v>
      </c>
      <c r="W229" s="66">
        <f t="shared" si="69"/>
        <v>9646.3000000000011</v>
      </c>
      <c r="X229" s="317">
        <f t="shared" si="65"/>
        <v>0</v>
      </c>
      <c r="Y229" s="66">
        <f t="shared" si="69"/>
        <v>9646.3000000000011</v>
      </c>
      <c r="Z229" s="317" t="e">
        <f>SUM(#REF!-Y229)</f>
        <v>#REF!</v>
      </c>
      <c r="AA229" s="66">
        <f t="shared" si="69"/>
        <v>9646.3000000000011</v>
      </c>
      <c r="AB229" s="66">
        <f t="shared" si="59"/>
        <v>0</v>
      </c>
      <c r="AC229" s="66">
        <f t="shared" si="69"/>
        <v>9646.3000000000011</v>
      </c>
      <c r="AD229" s="259">
        <f t="shared" si="69"/>
        <v>0</v>
      </c>
      <c r="AE229" s="260">
        <f t="shared" si="69"/>
        <v>9646.3000000000011</v>
      </c>
      <c r="AF229" s="260">
        <f t="shared" si="69"/>
        <v>6479.8</v>
      </c>
      <c r="AG229" s="364">
        <f t="shared" si="61"/>
        <v>67.173942340586549</v>
      </c>
    </row>
    <row r="230" spans="1:33" ht="25.5" customHeight="1">
      <c r="A230" s="39" t="s">
        <v>341</v>
      </c>
      <c r="B230" s="321">
        <v>901</v>
      </c>
      <c r="C230" s="321" t="s">
        <v>345</v>
      </c>
      <c r="D230" s="321" t="s">
        <v>79</v>
      </c>
      <c r="E230" s="28" t="s">
        <v>410</v>
      </c>
      <c r="F230" s="321" t="s">
        <v>342</v>
      </c>
      <c r="G230" s="319"/>
      <c r="H230" s="319"/>
      <c r="I230" s="66">
        <v>10474.1</v>
      </c>
      <c r="J230" s="317">
        <f t="shared" si="60"/>
        <v>-827.79999999999927</v>
      </c>
      <c r="K230" s="66">
        <f>10474.1-827.8</f>
        <v>9646.3000000000011</v>
      </c>
      <c r="L230" s="317">
        <f t="shared" si="46"/>
        <v>0</v>
      </c>
      <c r="M230" s="66">
        <f>10474.1-827.8</f>
        <v>9646.3000000000011</v>
      </c>
      <c r="N230" s="317">
        <f t="shared" si="45"/>
        <v>0</v>
      </c>
      <c r="O230" s="66">
        <f>10474.1-827.8</f>
        <v>9646.3000000000011</v>
      </c>
      <c r="P230" s="317">
        <f t="shared" si="67"/>
        <v>0</v>
      </c>
      <c r="Q230" s="66">
        <f>10474.1-827.8</f>
        <v>9646.3000000000011</v>
      </c>
      <c r="R230" s="317">
        <f t="shared" si="68"/>
        <v>0</v>
      </c>
      <c r="S230" s="66">
        <f>10474.1-827.8</f>
        <v>9646.3000000000011</v>
      </c>
      <c r="T230" s="317" t="e">
        <f>SUM(#REF!-S230)</f>
        <v>#REF!</v>
      </c>
      <c r="U230" s="66">
        <f>10474.1-827.8</f>
        <v>9646.3000000000011</v>
      </c>
      <c r="V230" s="317">
        <f t="shared" si="64"/>
        <v>0</v>
      </c>
      <c r="W230" s="66">
        <f>10474.1-827.8</f>
        <v>9646.3000000000011</v>
      </c>
      <c r="X230" s="317">
        <f t="shared" si="65"/>
        <v>0</v>
      </c>
      <c r="Y230" s="66">
        <f>10474.1-827.8</f>
        <v>9646.3000000000011</v>
      </c>
      <c r="Z230" s="317" t="e">
        <f>SUM(#REF!-Y230)</f>
        <v>#REF!</v>
      </c>
      <c r="AA230" s="66">
        <f>10474.1-827.8</f>
        <v>9646.3000000000011</v>
      </c>
      <c r="AB230" s="66">
        <f t="shared" si="59"/>
        <v>0</v>
      </c>
      <c r="AC230" s="66">
        <f>10474.1-827.8</f>
        <v>9646.3000000000011</v>
      </c>
      <c r="AD230" s="66"/>
      <c r="AE230" s="364">
        <f>10474.1-827.8</f>
        <v>9646.3000000000011</v>
      </c>
      <c r="AF230" s="364">
        <v>6479.8</v>
      </c>
      <c r="AG230" s="364">
        <f t="shared" si="61"/>
        <v>67.173942340586549</v>
      </c>
    </row>
    <row r="231" spans="1:33" ht="51" customHeight="1">
      <c r="A231" s="39" t="s">
        <v>411</v>
      </c>
      <c r="B231" s="321">
        <v>901</v>
      </c>
      <c r="C231" s="321" t="s">
        <v>345</v>
      </c>
      <c r="D231" s="321" t="s">
        <v>79</v>
      </c>
      <c r="E231" s="28" t="s">
        <v>412</v>
      </c>
      <c r="F231" s="321"/>
      <c r="G231" s="319"/>
      <c r="H231" s="319"/>
      <c r="I231" s="66">
        <f t="shared" ref="I231:AF232" si="70">I232</f>
        <v>7000</v>
      </c>
      <c r="J231" s="317">
        <f t="shared" si="60"/>
        <v>1827.7999999999993</v>
      </c>
      <c r="K231" s="66">
        <f t="shared" si="70"/>
        <v>8827.7999999999993</v>
      </c>
      <c r="L231" s="317">
        <f t="shared" si="46"/>
        <v>0</v>
      </c>
      <c r="M231" s="66">
        <f t="shared" si="70"/>
        <v>8827.7999999999993</v>
      </c>
      <c r="N231" s="317">
        <f t="shared" ref="N231:N306" si="71">SUM(O231-M231)</f>
        <v>0</v>
      </c>
      <c r="O231" s="66">
        <f t="shared" si="70"/>
        <v>8827.7999999999993</v>
      </c>
      <c r="P231" s="317">
        <f t="shared" si="67"/>
        <v>0</v>
      </c>
      <c r="Q231" s="66">
        <f t="shared" si="70"/>
        <v>8827.7999999999993</v>
      </c>
      <c r="R231" s="317">
        <f t="shared" si="68"/>
        <v>0</v>
      </c>
      <c r="S231" s="66">
        <f t="shared" si="70"/>
        <v>8827.7999999999993</v>
      </c>
      <c r="T231" s="317" t="e">
        <f>SUM(#REF!-S231)</f>
        <v>#REF!</v>
      </c>
      <c r="U231" s="66">
        <f t="shared" si="70"/>
        <v>8827.7999999999993</v>
      </c>
      <c r="V231" s="317">
        <f t="shared" si="64"/>
        <v>0</v>
      </c>
      <c r="W231" s="66">
        <f t="shared" si="70"/>
        <v>8827.7999999999993</v>
      </c>
      <c r="X231" s="317">
        <f t="shared" si="65"/>
        <v>0</v>
      </c>
      <c r="Y231" s="66">
        <f t="shared" si="70"/>
        <v>8827.7999999999993</v>
      </c>
      <c r="Z231" s="317" t="e">
        <f>SUM(#REF!-Y231)</f>
        <v>#REF!</v>
      </c>
      <c r="AA231" s="66">
        <f t="shared" si="70"/>
        <v>8827.7999999999993</v>
      </c>
      <c r="AB231" s="66">
        <f t="shared" si="59"/>
        <v>0</v>
      </c>
      <c r="AC231" s="66">
        <f t="shared" si="70"/>
        <v>8827.7999999999993</v>
      </c>
      <c r="AD231" s="259">
        <f t="shared" si="70"/>
        <v>0</v>
      </c>
      <c r="AE231" s="260">
        <f t="shared" si="70"/>
        <v>9009.6</v>
      </c>
      <c r="AF231" s="260">
        <f t="shared" si="70"/>
        <v>9009.6</v>
      </c>
      <c r="AG231" s="364">
        <f t="shared" si="61"/>
        <v>100</v>
      </c>
    </row>
    <row r="232" spans="1:33" ht="25.5" customHeight="1">
      <c r="A232" s="8" t="s">
        <v>339</v>
      </c>
      <c r="B232" s="321">
        <v>901</v>
      </c>
      <c r="C232" s="321" t="s">
        <v>345</v>
      </c>
      <c r="D232" s="321" t="s">
        <v>79</v>
      </c>
      <c r="E232" s="28" t="s">
        <v>412</v>
      </c>
      <c r="F232" s="321" t="s">
        <v>340</v>
      </c>
      <c r="G232" s="319"/>
      <c r="H232" s="319"/>
      <c r="I232" s="66">
        <f t="shared" si="70"/>
        <v>7000</v>
      </c>
      <c r="J232" s="317">
        <f t="shared" si="60"/>
        <v>1827.7999999999993</v>
      </c>
      <c r="K232" s="66">
        <f t="shared" si="70"/>
        <v>8827.7999999999993</v>
      </c>
      <c r="L232" s="317">
        <f t="shared" si="46"/>
        <v>0</v>
      </c>
      <c r="M232" s="66">
        <f t="shared" si="70"/>
        <v>8827.7999999999993</v>
      </c>
      <c r="N232" s="317">
        <f t="shared" si="71"/>
        <v>0</v>
      </c>
      <c r="O232" s="66">
        <f t="shared" si="70"/>
        <v>8827.7999999999993</v>
      </c>
      <c r="P232" s="317">
        <f t="shared" si="67"/>
        <v>0</v>
      </c>
      <c r="Q232" s="66">
        <f t="shared" si="70"/>
        <v>8827.7999999999993</v>
      </c>
      <c r="R232" s="317">
        <f t="shared" si="68"/>
        <v>0</v>
      </c>
      <c r="S232" s="66">
        <f t="shared" si="70"/>
        <v>8827.7999999999993</v>
      </c>
      <c r="T232" s="317" t="e">
        <f>SUM(#REF!-S232)</f>
        <v>#REF!</v>
      </c>
      <c r="U232" s="66">
        <f t="shared" si="70"/>
        <v>8827.7999999999993</v>
      </c>
      <c r="V232" s="317">
        <f t="shared" si="64"/>
        <v>0</v>
      </c>
      <c r="W232" s="66">
        <f t="shared" si="70"/>
        <v>8827.7999999999993</v>
      </c>
      <c r="X232" s="317">
        <f t="shared" si="65"/>
        <v>0</v>
      </c>
      <c r="Y232" s="66">
        <f t="shared" si="70"/>
        <v>8827.7999999999993</v>
      </c>
      <c r="Z232" s="317" t="e">
        <f>SUM(#REF!-Y232)</f>
        <v>#REF!</v>
      </c>
      <c r="AA232" s="66">
        <f t="shared" si="70"/>
        <v>8827.7999999999993</v>
      </c>
      <c r="AB232" s="66">
        <f t="shared" si="59"/>
        <v>0</v>
      </c>
      <c r="AC232" s="66">
        <f t="shared" si="70"/>
        <v>8827.7999999999993</v>
      </c>
      <c r="AD232" s="259">
        <f t="shared" si="70"/>
        <v>0</v>
      </c>
      <c r="AE232" s="260">
        <f t="shared" si="70"/>
        <v>9009.6</v>
      </c>
      <c r="AF232" s="260">
        <f t="shared" si="70"/>
        <v>9009.6</v>
      </c>
      <c r="AG232" s="364">
        <f t="shared" si="61"/>
        <v>100</v>
      </c>
    </row>
    <row r="233" spans="1:33" ht="25.5" customHeight="1">
      <c r="A233" s="39" t="s">
        <v>341</v>
      </c>
      <c r="B233" s="321">
        <v>901</v>
      </c>
      <c r="C233" s="321" t="s">
        <v>345</v>
      </c>
      <c r="D233" s="321" t="s">
        <v>79</v>
      </c>
      <c r="E233" s="28" t="s">
        <v>412</v>
      </c>
      <c r="F233" s="321" t="s">
        <v>342</v>
      </c>
      <c r="G233" s="319"/>
      <c r="H233" s="319"/>
      <c r="I233" s="66">
        <v>7000</v>
      </c>
      <c r="J233" s="317">
        <f t="shared" si="60"/>
        <v>1827.7999999999993</v>
      </c>
      <c r="K233" s="66">
        <f>8000+827.8</f>
        <v>8827.7999999999993</v>
      </c>
      <c r="L233" s="317">
        <f t="shared" si="46"/>
        <v>0</v>
      </c>
      <c r="M233" s="66">
        <f>8000+827.8</f>
        <v>8827.7999999999993</v>
      </c>
      <c r="N233" s="317">
        <f t="shared" si="71"/>
        <v>0</v>
      </c>
      <c r="O233" s="66">
        <f>8000+827.8</f>
        <v>8827.7999999999993</v>
      </c>
      <c r="P233" s="317">
        <f t="shared" si="67"/>
        <v>0</v>
      </c>
      <c r="Q233" s="66">
        <f>8000+827.8</f>
        <v>8827.7999999999993</v>
      </c>
      <c r="R233" s="317">
        <f t="shared" si="68"/>
        <v>0</v>
      </c>
      <c r="S233" s="66">
        <f>8000+827.8</f>
        <v>8827.7999999999993</v>
      </c>
      <c r="T233" s="317" t="e">
        <f>SUM(#REF!-S233)</f>
        <v>#REF!</v>
      </c>
      <c r="U233" s="66">
        <f>8000+827.8</f>
        <v>8827.7999999999993</v>
      </c>
      <c r="V233" s="317">
        <f t="shared" si="64"/>
        <v>0</v>
      </c>
      <c r="W233" s="66">
        <f>8000+827.8</f>
        <v>8827.7999999999993</v>
      </c>
      <c r="X233" s="317">
        <f t="shared" si="65"/>
        <v>0</v>
      </c>
      <c r="Y233" s="66">
        <f>8000+827.8</f>
        <v>8827.7999999999993</v>
      </c>
      <c r="Z233" s="317" t="e">
        <f>SUM(#REF!-Y233)</f>
        <v>#REF!</v>
      </c>
      <c r="AA233" s="66">
        <f>8000+827.8</f>
        <v>8827.7999999999993</v>
      </c>
      <c r="AB233" s="66">
        <f t="shared" si="59"/>
        <v>0</v>
      </c>
      <c r="AC233" s="66">
        <f>8000+827.8</f>
        <v>8827.7999999999993</v>
      </c>
      <c r="AD233" s="66"/>
      <c r="AE233" s="364">
        <v>9009.6</v>
      </c>
      <c r="AF233" s="364">
        <v>9009.6</v>
      </c>
      <c r="AG233" s="364">
        <f t="shared" si="61"/>
        <v>100</v>
      </c>
    </row>
    <row r="234" spans="1:33" ht="2.25" customHeight="1">
      <c r="A234" s="57" t="s">
        <v>413</v>
      </c>
      <c r="B234" s="321" t="s">
        <v>329</v>
      </c>
      <c r="C234" s="321" t="s">
        <v>345</v>
      </c>
      <c r="D234" s="321" t="s">
        <v>79</v>
      </c>
      <c r="E234" s="28" t="s">
        <v>414</v>
      </c>
      <c r="F234" s="321"/>
      <c r="G234" s="319"/>
      <c r="H234" s="319"/>
      <c r="I234" s="66">
        <f t="shared" ref="I234:AF235" si="72">I235</f>
        <v>0</v>
      </c>
      <c r="J234" s="317">
        <f t="shared" si="60"/>
        <v>0</v>
      </c>
      <c r="K234" s="66">
        <f t="shared" si="72"/>
        <v>0</v>
      </c>
      <c r="L234" s="317">
        <f t="shared" ref="L234:L311" si="73">SUM(M234-K234)</f>
        <v>0</v>
      </c>
      <c r="M234" s="66">
        <f t="shared" si="72"/>
        <v>0</v>
      </c>
      <c r="N234" s="317">
        <f t="shared" si="71"/>
        <v>0</v>
      </c>
      <c r="O234" s="66">
        <f t="shared" si="72"/>
        <v>0</v>
      </c>
      <c r="P234" s="317">
        <f t="shared" si="67"/>
        <v>0</v>
      </c>
      <c r="Q234" s="66">
        <f t="shared" si="72"/>
        <v>0</v>
      </c>
      <c r="R234" s="317">
        <f t="shared" si="68"/>
        <v>0</v>
      </c>
      <c r="S234" s="66">
        <f t="shared" si="72"/>
        <v>0</v>
      </c>
      <c r="T234" s="317" t="e">
        <f>SUM(#REF!-S234)</f>
        <v>#REF!</v>
      </c>
      <c r="U234" s="66">
        <f t="shared" si="72"/>
        <v>0</v>
      </c>
      <c r="V234" s="317">
        <f t="shared" si="64"/>
        <v>0</v>
      </c>
      <c r="W234" s="66">
        <f t="shared" si="72"/>
        <v>0</v>
      </c>
      <c r="X234" s="317">
        <f t="shared" si="65"/>
        <v>0</v>
      </c>
      <c r="Y234" s="66">
        <f t="shared" si="72"/>
        <v>0</v>
      </c>
      <c r="Z234" s="317" t="e">
        <f>SUM(#REF!-Y234)</f>
        <v>#REF!</v>
      </c>
      <c r="AA234" s="66">
        <f t="shared" si="72"/>
        <v>0</v>
      </c>
      <c r="AB234" s="66">
        <f t="shared" si="59"/>
        <v>0</v>
      </c>
      <c r="AC234" s="66">
        <f t="shared" si="72"/>
        <v>0</v>
      </c>
      <c r="AD234" s="259">
        <f t="shared" si="72"/>
        <v>0</v>
      </c>
      <c r="AE234" s="260">
        <f t="shared" si="72"/>
        <v>0</v>
      </c>
      <c r="AF234" s="260">
        <f t="shared" si="72"/>
        <v>0</v>
      </c>
      <c r="AG234" s="364"/>
    </row>
    <row r="235" spans="1:33" ht="25.5" hidden="1" customHeight="1">
      <c r="A235" s="39" t="s">
        <v>49</v>
      </c>
      <c r="B235" s="321" t="s">
        <v>329</v>
      </c>
      <c r="C235" s="321" t="s">
        <v>345</v>
      </c>
      <c r="D235" s="321" t="s">
        <v>79</v>
      </c>
      <c r="E235" s="28" t="s">
        <v>414</v>
      </c>
      <c r="F235" s="321" t="s">
        <v>50</v>
      </c>
      <c r="G235" s="319"/>
      <c r="H235" s="319"/>
      <c r="I235" s="66">
        <f t="shared" si="72"/>
        <v>0</v>
      </c>
      <c r="J235" s="317">
        <f t="shared" si="60"/>
        <v>0</v>
      </c>
      <c r="K235" s="66">
        <f t="shared" si="72"/>
        <v>0</v>
      </c>
      <c r="L235" s="317">
        <f t="shared" si="73"/>
        <v>0</v>
      </c>
      <c r="M235" s="66">
        <f t="shared" si="72"/>
        <v>0</v>
      </c>
      <c r="N235" s="317">
        <f t="shared" si="71"/>
        <v>0</v>
      </c>
      <c r="O235" s="66">
        <f t="shared" si="72"/>
        <v>0</v>
      </c>
      <c r="P235" s="317">
        <f t="shared" si="67"/>
        <v>0</v>
      </c>
      <c r="Q235" s="66">
        <f t="shared" si="72"/>
        <v>0</v>
      </c>
      <c r="R235" s="317">
        <f t="shared" si="68"/>
        <v>0</v>
      </c>
      <c r="S235" s="66">
        <f t="shared" si="72"/>
        <v>0</v>
      </c>
      <c r="T235" s="317" t="e">
        <f>SUM(#REF!-S235)</f>
        <v>#REF!</v>
      </c>
      <c r="U235" s="66">
        <f t="shared" si="72"/>
        <v>0</v>
      </c>
      <c r="V235" s="317">
        <f t="shared" si="64"/>
        <v>0</v>
      </c>
      <c r="W235" s="66">
        <f t="shared" si="72"/>
        <v>0</v>
      </c>
      <c r="X235" s="317">
        <f t="shared" si="65"/>
        <v>0</v>
      </c>
      <c r="Y235" s="66">
        <f t="shared" si="72"/>
        <v>0</v>
      </c>
      <c r="Z235" s="317" t="e">
        <f>SUM(#REF!-Y235)</f>
        <v>#REF!</v>
      </c>
      <c r="AA235" s="66">
        <f t="shared" si="72"/>
        <v>0</v>
      </c>
      <c r="AB235" s="66">
        <f t="shared" si="59"/>
        <v>0</v>
      </c>
      <c r="AC235" s="66">
        <f t="shared" si="72"/>
        <v>0</v>
      </c>
      <c r="AD235" s="259">
        <f t="shared" si="72"/>
        <v>0</v>
      </c>
      <c r="AE235" s="260">
        <f t="shared" si="72"/>
        <v>0</v>
      </c>
      <c r="AF235" s="260">
        <f t="shared" si="72"/>
        <v>0</v>
      </c>
      <c r="AG235" s="364"/>
    </row>
    <row r="236" spans="1:33" ht="25.5" hidden="1" customHeight="1">
      <c r="A236" s="39" t="s">
        <v>51</v>
      </c>
      <c r="B236" s="321" t="s">
        <v>329</v>
      </c>
      <c r="C236" s="321" t="s">
        <v>345</v>
      </c>
      <c r="D236" s="321" t="s">
        <v>79</v>
      </c>
      <c r="E236" s="28" t="s">
        <v>414</v>
      </c>
      <c r="F236" s="321" t="s">
        <v>52</v>
      </c>
      <c r="G236" s="319"/>
      <c r="H236" s="319"/>
      <c r="I236" s="66"/>
      <c r="J236" s="317">
        <f t="shared" si="60"/>
        <v>0</v>
      </c>
      <c r="K236" s="66"/>
      <c r="L236" s="317">
        <f t="shared" si="73"/>
        <v>0</v>
      </c>
      <c r="M236" s="66"/>
      <c r="N236" s="317">
        <f t="shared" si="71"/>
        <v>0</v>
      </c>
      <c r="O236" s="66"/>
      <c r="P236" s="317">
        <f t="shared" si="67"/>
        <v>0</v>
      </c>
      <c r="Q236" s="66"/>
      <c r="R236" s="317">
        <f t="shared" si="68"/>
        <v>0</v>
      </c>
      <c r="S236" s="66"/>
      <c r="T236" s="317" t="e">
        <f>SUM(#REF!-S236)</f>
        <v>#REF!</v>
      </c>
      <c r="U236" s="66"/>
      <c r="V236" s="317">
        <f t="shared" si="64"/>
        <v>0</v>
      </c>
      <c r="W236" s="66"/>
      <c r="X236" s="317">
        <f t="shared" si="65"/>
        <v>0</v>
      </c>
      <c r="Y236" s="66"/>
      <c r="Z236" s="317" t="e">
        <f>SUM(#REF!-Y236)</f>
        <v>#REF!</v>
      </c>
      <c r="AA236" s="66"/>
      <c r="AB236" s="66">
        <f t="shared" si="59"/>
        <v>0</v>
      </c>
      <c r="AC236" s="66"/>
      <c r="AD236" s="66"/>
      <c r="AE236" s="364"/>
      <c r="AF236" s="364"/>
      <c r="AG236" s="364"/>
    </row>
    <row r="237" spans="1:33" ht="38.25" hidden="1" customHeight="1">
      <c r="A237" s="39" t="s">
        <v>624</v>
      </c>
      <c r="B237" s="321">
        <v>901</v>
      </c>
      <c r="C237" s="321" t="s">
        <v>345</v>
      </c>
      <c r="D237" s="321" t="s">
        <v>79</v>
      </c>
      <c r="E237" s="321" t="s">
        <v>415</v>
      </c>
      <c r="F237" s="321"/>
      <c r="G237" s="319"/>
      <c r="H237" s="319"/>
      <c r="I237" s="66">
        <f t="shared" ref="I237:AF239" si="74">I238</f>
        <v>0</v>
      </c>
      <c r="J237" s="317">
        <f t="shared" si="60"/>
        <v>0</v>
      </c>
      <c r="K237" s="66">
        <f t="shared" si="74"/>
        <v>0</v>
      </c>
      <c r="L237" s="317">
        <f t="shared" si="73"/>
        <v>0</v>
      </c>
      <c r="M237" s="66">
        <f t="shared" si="74"/>
        <v>0</v>
      </c>
      <c r="N237" s="317">
        <f t="shared" si="71"/>
        <v>0</v>
      </c>
      <c r="O237" s="66">
        <f t="shared" si="74"/>
        <v>0</v>
      </c>
      <c r="P237" s="317">
        <f t="shared" si="67"/>
        <v>0</v>
      </c>
      <c r="Q237" s="66">
        <f t="shared" si="74"/>
        <v>0</v>
      </c>
      <c r="R237" s="317">
        <f t="shared" si="68"/>
        <v>0</v>
      </c>
      <c r="S237" s="66">
        <f t="shared" si="74"/>
        <v>0</v>
      </c>
      <c r="T237" s="317" t="e">
        <f>SUM(#REF!-S237)</f>
        <v>#REF!</v>
      </c>
      <c r="U237" s="66">
        <f t="shared" si="74"/>
        <v>0</v>
      </c>
      <c r="V237" s="317">
        <f t="shared" si="64"/>
        <v>0</v>
      </c>
      <c r="W237" s="66">
        <f t="shared" si="74"/>
        <v>0</v>
      </c>
      <c r="X237" s="317">
        <f t="shared" si="65"/>
        <v>0</v>
      </c>
      <c r="Y237" s="66">
        <f t="shared" si="74"/>
        <v>0</v>
      </c>
      <c r="Z237" s="317" t="e">
        <f>SUM(#REF!-Y237)</f>
        <v>#REF!</v>
      </c>
      <c r="AA237" s="66">
        <f t="shared" si="74"/>
        <v>0</v>
      </c>
      <c r="AB237" s="66">
        <f t="shared" si="59"/>
        <v>0</v>
      </c>
      <c r="AC237" s="66">
        <f t="shared" si="74"/>
        <v>0</v>
      </c>
      <c r="AD237" s="259">
        <f t="shared" si="74"/>
        <v>0</v>
      </c>
      <c r="AE237" s="260">
        <f t="shared" si="74"/>
        <v>0</v>
      </c>
      <c r="AF237" s="260">
        <f t="shared" si="74"/>
        <v>0</v>
      </c>
      <c r="AG237" s="364"/>
    </row>
    <row r="238" spans="1:33" ht="25.5" hidden="1" customHeight="1">
      <c r="A238" s="31" t="s">
        <v>416</v>
      </c>
      <c r="B238" s="321">
        <v>901</v>
      </c>
      <c r="C238" s="321" t="s">
        <v>345</v>
      </c>
      <c r="D238" s="321" t="s">
        <v>79</v>
      </c>
      <c r="E238" s="321" t="s">
        <v>417</v>
      </c>
      <c r="F238" s="321"/>
      <c r="G238" s="319"/>
      <c r="H238" s="319"/>
      <c r="I238" s="66">
        <f t="shared" si="74"/>
        <v>0</v>
      </c>
      <c r="J238" s="317">
        <f t="shared" si="60"/>
        <v>0</v>
      </c>
      <c r="K238" s="66">
        <f t="shared" si="74"/>
        <v>0</v>
      </c>
      <c r="L238" s="317">
        <f t="shared" si="73"/>
        <v>0</v>
      </c>
      <c r="M238" s="66">
        <f t="shared" si="74"/>
        <v>0</v>
      </c>
      <c r="N238" s="317">
        <f t="shared" si="71"/>
        <v>0</v>
      </c>
      <c r="O238" s="66">
        <f t="shared" si="74"/>
        <v>0</v>
      </c>
      <c r="P238" s="317">
        <f t="shared" si="67"/>
        <v>0</v>
      </c>
      <c r="Q238" s="66">
        <f t="shared" si="74"/>
        <v>0</v>
      </c>
      <c r="R238" s="317">
        <f t="shared" si="68"/>
        <v>0</v>
      </c>
      <c r="S238" s="66">
        <f t="shared" si="74"/>
        <v>0</v>
      </c>
      <c r="T238" s="317" t="e">
        <f>SUM(#REF!-S238)</f>
        <v>#REF!</v>
      </c>
      <c r="U238" s="66">
        <f t="shared" si="74"/>
        <v>0</v>
      </c>
      <c r="V238" s="317">
        <f t="shared" si="64"/>
        <v>0</v>
      </c>
      <c r="W238" s="66">
        <f t="shared" si="74"/>
        <v>0</v>
      </c>
      <c r="X238" s="317">
        <f t="shared" si="65"/>
        <v>0</v>
      </c>
      <c r="Y238" s="66">
        <f t="shared" si="74"/>
        <v>0</v>
      </c>
      <c r="Z238" s="317" t="e">
        <f>SUM(#REF!-Y238)</f>
        <v>#REF!</v>
      </c>
      <c r="AA238" s="66">
        <f t="shared" si="74"/>
        <v>0</v>
      </c>
      <c r="AB238" s="66">
        <f t="shared" si="59"/>
        <v>0</v>
      </c>
      <c r="AC238" s="66">
        <f t="shared" si="74"/>
        <v>0</v>
      </c>
      <c r="AD238" s="259">
        <f t="shared" si="74"/>
        <v>0</v>
      </c>
      <c r="AE238" s="260">
        <f t="shared" si="74"/>
        <v>0</v>
      </c>
      <c r="AF238" s="260">
        <f t="shared" si="74"/>
        <v>0</v>
      </c>
      <c r="AG238" s="364"/>
    </row>
    <row r="239" spans="1:33" ht="25.5" hidden="1" customHeight="1">
      <c r="A239" s="8" t="s">
        <v>49</v>
      </c>
      <c r="B239" s="321">
        <v>901</v>
      </c>
      <c r="C239" s="321" t="s">
        <v>345</v>
      </c>
      <c r="D239" s="321" t="s">
        <v>79</v>
      </c>
      <c r="E239" s="321" t="s">
        <v>417</v>
      </c>
      <c r="F239" s="321" t="s">
        <v>50</v>
      </c>
      <c r="G239" s="319"/>
      <c r="H239" s="319"/>
      <c r="I239" s="66">
        <f t="shared" si="74"/>
        <v>0</v>
      </c>
      <c r="J239" s="317">
        <f t="shared" si="60"/>
        <v>0</v>
      </c>
      <c r="K239" s="66">
        <f t="shared" si="74"/>
        <v>0</v>
      </c>
      <c r="L239" s="317">
        <f t="shared" si="73"/>
        <v>0</v>
      </c>
      <c r="M239" s="66">
        <f t="shared" si="74"/>
        <v>0</v>
      </c>
      <c r="N239" s="317">
        <f t="shared" si="71"/>
        <v>0</v>
      </c>
      <c r="O239" s="66">
        <f t="shared" si="74"/>
        <v>0</v>
      </c>
      <c r="P239" s="317">
        <f t="shared" si="67"/>
        <v>0</v>
      </c>
      <c r="Q239" s="66">
        <f t="shared" si="74"/>
        <v>0</v>
      </c>
      <c r="R239" s="317">
        <f t="shared" si="68"/>
        <v>0</v>
      </c>
      <c r="S239" s="66">
        <f t="shared" si="74"/>
        <v>0</v>
      </c>
      <c r="T239" s="317" t="e">
        <f>SUM(#REF!-S239)</f>
        <v>#REF!</v>
      </c>
      <c r="U239" s="66">
        <f t="shared" si="74"/>
        <v>0</v>
      </c>
      <c r="V239" s="317">
        <f t="shared" si="64"/>
        <v>0</v>
      </c>
      <c r="W239" s="66">
        <f t="shared" si="74"/>
        <v>0</v>
      </c>
      <c r="X239" s="317">
        <f t="shared" si="65"/>
        <v>0</v>
      </c>
      <c r="Y239" s="66">
        <f t="shared" si="74"/>
        <v>0</v>
      </c>
      <c r="Z239" s="317" t="e">
        <f>SUM(#REF!-Y239)</f>
        <v>#REF!</v>
      </c>
      <c r="AA239" s="66">
        <f t="shared" si="74"/>
        <v>0</v>
      </c>
      <c r="AB239" s="66">
        <f t="shared" si="59"/>
        <v>0</v>
      </c>
      <c r="AC239" s="66">
        <f t="shared" si="74"/>
        <v>0</v>
      </c>
      <c r="AD239" s="259">
        <f t="shared" si="74"/>
        <v>0</v>
      </c>
      <c r="AE239" s="260">
        <f t="shared" si="74"/>
        <v>0</v>
      </c>
      <c r="AF239" s="260">
        <f t="shared" si="74"/>
        <v>0</v>
      </c>
      <c r="AG239" s="364"/>
    </row>
    <row r="240" spans="1:33" ht="25.5" hidden="1" customHeight="1">
      <c r="A240" s="56" t="s">
        <v>51</v>
      </c>
      <c r="B240" s="321">
        <v>901</v>
      </c>
      <c r="C240" s="321" t="s">
        <v>345</v>
      </c>
      <c r="D240" s="321" t="s">
        <v>79</v>
      </c>
      <c r="E240" s="321" t="s">
        <v>417</v>
      </c>
      <c r="F240" s="321" t="s">
        <v>52</v>
      </c>
      <c r="G240" s="319"/>
      <c r="H240" s="319"/>
      <c r="I240" s="66"/>
      <c r="J240" s="317">
        <f t="shared" si="60"/>
        <v>0</v>
      </c>
      <c r="K240" s="66"/>
      <c r="L240" s="317">
        <f t="shared" si="73"/>
        <v>0</v>
      </c>
      <c r="M240" s="66"/>
      <c r="N240" s="317">
        <f t="shared" si="71"/>
        <v>0</v>
      </c>
      <c r="O240" s="66"/>
      <c r="P240" s="317">
        <f t="shared" si="67"/>
        <v>0</v>
      </c>
      <c r="Q240" s="66"/>
      <c r="R240" s="317">
        <f t="shared" si="68"/>
        <v>0</v>
      </c>
      <c r="S240" s="66"/>
      <c r="T240" s="317" t="e">
        <f>SUM(#REF!-S240)</f>
        <v>#REF!</v>
      </c>
      <c r="U240" s="66"/>
      <c r="V240" s="317">
        <f t="shared" si="64"/>
        <v>0</v>
      </c>
      <c r="W240" s="66"/>
      <c r="X240" s="317">
        <f t="shared" si="65"/>
        <v>0</v>
      </c>
      <c r="Y240" s="66"/>
      <c r="Z240" s="317" t="e">
        <f>SUM(#REF!-Y240)</f>
        <v>#REF!</v>
      </c>
      <c r="AA240" s="66"/>
      <c r="AB240" s="66">
        <f t="shared" si="59"/>
        <v>0</v>
      </c>
      <c r="AC240" s="66"/>
      <c r="AD240" s="66"/>
      <c r="AE240" s="364"/>
      <c r="AF240" s="364"/>
      <c r="AG240" s="364"/>
    </row>
    <row r="241" spans="1:33" ht="51" customHeight="1">
      <c r="A241" s="39" t="s">
        <v>418</v>
      </c>
      <c r="B241" s="321" t="s">
        <v>329</v>
      </c>
      <c r="C241" s="321" t="s">
        <v>345</v>
      </c>
      <c r="D241" s="321" t="s">
        <v>79</v>
      </c>
      <c r="E241" s="321" t="s">
        <v>419</v>
      </c>
      <c r="F241" s="321"/>
      <c r="G241" s="319"/>
      <c r="H241" s="319"/>
      <c r="I241" s="66">
        <f t="shared" ref="I241:AF242" si="75">I242</f>
        <v>0</v>
      </c>
      <c r="J241" s="317">
        <f t="shared" si="60"/>
        <v>0</v>
      </c>
      <c r="K241" s="66">
        <f t="shared" si="75"/>
        <v>0</v>
      </c>
      <c r="L241" s="317">
        <f t="shared" si="73"/>
        <v>0</v>
      </c>
      <c r="M241" s="66">
        <f t="shared" si="75"/>
        <v>0</v>
      </c>
      <c r="N241" s="317">
        <f t="shared" si="71"/>
        <v>4535.6000000000004</v>
      </c>
      <c r="O241" s="66">
        <f t="shared" si="75"/>
        <v>4535.6000000000004</v>
      </c>
      <c r="P241" s="317">
        <f t="shared" si="67"/>
        <v>0</v>
      </c>
      <c r="Q241" s="66">
        <f t="shared" si="75"/>
        <v>4535.6000000000004</v>
      </c>
      <c r="R241" s="317">
        <f t="shared" si="68"/>
        <v>0</v>
      </c>
      <c r="S241" s="66">
        <f t="shared" si="75"/>
        <v>4535.6000000000004</v>
      </c>
      <c r="T241" s="317" t="e">
        <f>SUM(#REF!-S241)</f>
        <v>#REF!</v>
      </c>
      <c r="U241" s="66">
        <f t="shared" si="75"/>
        <v>4535.6000000000004</v>
      </c>
      <c r="V241" s="317">
        <f t="shared" si="64"/>
        <v>0</v>
      </c>
      <c r="W241" s="66">
        <f t="shared" si="75"/>
        <v>4535.6000000000004</v>
      </c>
      <c r="X241" s="317">
        <f t="shared" si="65"/>
        <v>0</v>
      </c>
      <c r="Y241" s="66">
        <f t="shared" si="75"/>
        <v>4535.6000000000004</v>
      </c>
      <c r="Z241" s="317" t="e">
        <f>SUM(#REF!-Y241)</f>
        <v>#REF!</v>
      </c>
      <c r="AA241" s="66">
        <f t="shared" si="75"/>
        <v>5417.7</v>
      </c>
      <c r="AB241" s="66">
        <f t="shared" si="59"/>
        <v>0</v>
      </c>
      <c r="AC241" s="66">
        <f t="shared" si="75"/>
        <v>5417.7</v>
      </c>
      <c r="AD241" s="259">
        <f t="shared" si="75"/>
        <v>0</v>
      </c>
      <c r="AE241" s="260">
        <f t="shared" si="75"/>
        <v>6615.1</v>
      </c>
      <c r="AF241" s="260">
        <f t="shared" si="75"/>
        <v>5416.2</v>
      </c>
      <c r="AG241" s="364">
        <f t="shared" si="61"/>
        <v>81.876313283245906</v>
      </c>
    </row>
    <row r="242" spans="1:33" ht="25.5" customHeight="1">
      <c r="A242" s="8" t="s">
        <v>339</v>
      </c>
      <c r="B242" s="321" t="s">
        <v>329</v>
      </c>
      <c r="C242" s="321" t="s">
        <v>345</v>
      </c>
      <c r="D242" s="321" t="s">
        <v>79</v>
      </c>
      <c r="E242" s="321" t="s">
        <v>419</v>
      </c>
      <c r="F242" s="321" t="s">
        <v>340</v>
      </c>
      <c r="G242" s="319"/>
      <c r="H242" s="319"/>
      <c r="I242" s="66">
        <f t="shared" si="75"/>
        <v>0</v>
      </c>
      <c r="J242" s="317">
        <f t="shared" si="60"/>
        <v>0</v>
      </c>
      <c r="K242" s="66">
        <f t="shared" si="75"/>
        <v>0</v>
      </c>
      <c r="L242" s="317">
        <f t="shared" si="73"/>
        <v>0</v>
      </c>
      <c r="M242" s="66">
        <f t="shared" si="75"/>
        <v>0</v>
      </c>
      <c r="N242" s="317">
        <f t="shared" si="71"/>
        <v>4535.6000000000004</v>
      </c>
      <c r="O242" s="66">
        <f t="shared" si="75"/>
        <v>4535.6000000000004</v>
      </c>
      <c r="P242" s="317">
        <f t="shared" si="67"/>
        <v>0</v>
      </c>
      <c r="Q242" s="66">
        <f t="shared" si="75"/>
        <v>4535.6000000000004</v>
      </c>
      <c r="R242" s="317">
        <f t="shared" si="68"/>
        <v>0</v>
      </c>
      <c r="S242" s="66">
        <f t="shared" si="75"/>
        <v>4535.6000000000004</v>
      </c>
      <c r="T242" s="317" t="e">
        <f>SUM(#REF!-S242)</f>
        <v>#REF!</v>
      </c>
      <c r="U242" s="66">
        <f t="shared" si="75"/>
        <v>4535.6000000000004</v>
      </c>
      <c r="V242" s="317">
        <f t="shared" si="64"/>
        <v>0</v>
      </c>
      <c r="W242" s="66">
        <f t="shared" si="75"/>
        <v>4535.6000000000004</v>
      </c>
      <c r="X242" s="317">
        <f t="shared" si="65"/>
        <v>0</v>
      </c>
      <c r="Y242" s="66">
        <f t="shared" si="75"/>
        <v>4535.6000000000004</v>
      </c>
      <c r="Z242" s="317" t="e">
        <f>SUM(#REF!-Y242)</f>
        <v>#REF!</v>
      </c>
      <c r="AA242" s="66">
        <f t="shared" si="75"/>
        <v>5417.7</v>
      </c>
      <c r="AB242" s="66">
        <f t="shared" si="59"/>
        <v>0</v>
      </c>
      <c r="AC242" s="66">
        <f t="shared" si="75"/>
        <v>5417.7</v>
      </c>
      <c r="AD242" s="259">
        <f t="shared" si="75"/>
        <v>0</v>
      </c>
      <c r="AE242" s="260">
        <v>6615.1</v>
      </c>
      <c r="AF242" s="260">
        <f>AF243</f>
        <v>5416.2</v>
      </c>
      <c r="AG242" s="364">
        <f t="shared" si="61"/>
        <v>81.876313283245906</v>
      </c>
    </row>
    <row r="243" spans="1:33" ht="25.5" customHeight="1">
      <c r="A243" s="39" t="s">
        <v>341</v>
      </c>
      <c r="B243" s="321" t="s">
        <v>329</v>
      </c>
      <c r="C243" s="321" t="s">
        <v>345</v>
      </c>
      <c r="D243" s="321" t="s">
        <v>79</v>
      </c>
      <c r="E243" s="321" t="s">
        <v>419</v>
      </c>
      <c r="F243" s="321" t="s">
        <v>342</v>
      </c>
      <c r="G243" s="319"/>
      <c r="H243" s="319"/>
      <c r="I243" s="66"/>
      <c r="J243" s="317">
        <f t="shared" si="60"/>
        <v>0</v>
      </c>
      <c r="K243" s="66"/>
      <c r="L243" s="317">
        <f t="shared" si="73"/>
        <v>0</v>
      </c>
      <c r="M243" s="66"/>
      <c r="N243" s="317">
        <f t="shared" si="71"/>
        <v>4535.6000000000004</v>
      </c>
      <c r="O243" s="66">
        <f>2628.6+1907</f>
        <v>4535.6000000000004</v>
      </c>
      <c r="P243" s="317">
        <f t="shared" si="67"/>
        <v>0</v>
      </c>
      <c r="Q243" s="66">
        <f>2628.6+1907</f>
        <v>4535.6000000000004</v>
      </c>
      <c r="R243" s="317">
        <f t="shared" si="68"/>
        <v>0</v>
      </c>
      <c r="S243" s="66">
        <f>2628.6+1907</f>
        <v>4535.6000000000004</v>
      </c>
      <c r="T243" s="317" t="e">
        <f>SUM(#REF!-S243)</f>
        <v>#REF!</v>
      </c>
      <c r="U243" s="66">
        <f>2628.6+1907</f>
        <v>4535.6000000000004</v>
      </c>
      <c r="V243" s="317">
        <f t="shared" si="64"/>
        <v>0</v>
      </c>
      <c r="W243" s="66">
        <f>2628.6+1907</f>
        <v>4535.6000000000004</v>
      </c>
      <c r="X243" s="317">
        <f t="shared" si="65"/>
        <v>0</v>
      </c>
      <c r="Y243" s="66">
        <f>2628.6+1907</f>
        <v>4535.6000000000004</v>
      </c>
      <c r="Z243" s="317" t="e">
        <f>SUM(#REF!-Y243)</f>
        <v>#REF!</v>
      </c>
      <c r="AA243" s="66">
        <v>5417.7</v>
      </c>
      <c r="AB243" s="66">
        <f t="shared" si="59"/>
        <v>0</v>
      </c>
      <c r="AC243" s="66">
        <v>5417.7</v>
      </c>
      <c r="AD243" s="66"/>
      <c r="AE243" s="364">
        <v>6615.1</v>
      </c>
      <c r="AF243" s="364">
        <v>5416.2</v>
      </c>
      <c r="AG243" s="364">
        <f t="shared" si="61"/>
        <v>81.876313283245906</v>
      </c>
    </row>
    <row r="244" spans="1:33" ht="18" customHeight="1">
      <c r="A244" s="318" t="s">
        <v>420</v>
      </c>
      <c r="B244" s="321">
        <v>901</v>
      </c>
      <c r="C244" s="321" t="s">
        <v>345</v>
      </c>
      <c r="D244" s="321">
        <v>12</v>
      </c>
      <c r="E244" s="321"/>
      <c r="F244" s="321"/>
      <c r="G244" s="319" t="e">
        <f>G249+#REF!+#REF!</f>
        <v>#REF!</v>
      </c>
      <c r="H244" s="319" t="e">
        <f>H249+#REF!+#REF!</f>
        <v>#REF!</v>
      </c>
      <c r="I244" s="66">
        <f>I245+I249+I253</f>
        <v>366.5</v>
      </c>
      <c r="J244" s="317">
        <f t="shared" si="60"/>
        <v>0</v>
      </c>
      <c r="K244" s="66">
        <f>K245+K249+K253</f>
        <v>366.5</v>
      </c>
      <c r="L244" s="317">
        <f t="shared" si="73"/>
        <v>0</v>
      </c>
      <c r="M244" s="66">
        <f>M245+M249+M253</f>
        <v>366.5</v>
      </c>
      <c r="N244" s="317">
        <f t="shared" si="71"/>
        <v>0</v>
      </c>
      <c r="O244" s="66">
        <f>O245+O249+O253</f>
        <v>366.5</v>
      </c>
      <c r="P244" s="317">
        <f t="shared" si="67"/>
        <v>0</v>
      </c>
      <c r="Q244" s="66">
        <f>Q245+Q249+Q253</f>
        <v>366.5</v>
      </c>
      <c r="R244" s="317">
        <f t="shared" si="68"/>
        <v>0</v>
      </c>
      <c r="S244" s="66">
        <f>S245+S249+S253</f>
        <v>366.5</v>
      </c>
      <c r="T244" s="317" t="e">
        <f>SUM(#REF!-S244)</f>
        <v>#REF!</v>
      </c>
      <c r="U244" s="66">
        <f>U245+U249+U253</f>
        <v>366.5</v>
      </c>
      <c r="V244" s="317">
        <f t="shared" si="64"/>
        <v>0</v>
      </c>
      <c r="W244" s="66">
        <f>W245+W249+W253</f>
        <v>366.5</v>
      </c>
      <c r="X244" s="317">
        <f t="shared" si="65"/>
        <v>32.399999999999977</v>
      </c>
      <c r="Y244" s="66">
        <f>Y245+Y249+Y253</f>
        <v>398.9</v>
      </c>
      <c r="Z244" s="317" t="e">
        <f>SUM(#REF!-Y244)</f>
        <v>#REF!</v>
      </c>
      <c r="AA244" s="66">
        <f>AA245+AA249+AA253</f>
        <v>615.9</v>
      </c>
      <c r="AB244" s="66">
        <f t="shared" si="59"/>
        <v>7.6999999999999318</v>
      </c>
      <c r="AC244" s="66">
        <f>AC245+AC249+AC253</f>
        <v>623.59999999999991</v>
      </c>
      <c r="AD244" s="259">
        <f>AD245+AD249+AD253</f>
        <v>496.3</v>
      </c>
      <c r="AE244" s="260">
        <f>AE245+AE249+AE253</f>
        <v>871.5</v>
      </c>
      <c r="AF244" s="260">
        <f>AF245+AF249+AF253</f>
        <v>727</v>
      </c>
      <c r="AG244" s="364">
        <f t="shared" si="61"/>
        <v>83.419391853126797</v>
      </c>
    </row>
    <row r="245" spans="1:33" ht="12.75" hidden="1" customHeight="1">
      <c r="A245" s="318" t="s">
        <v>39</v>
      </c>
      <c r="B245" s="321" t="s">
        <v>329</v>
      </c>
      <c r="C245" s="321" t="s">
        <v>345</v>
      </c>
      <c r="D245" s="321" t="s">
        <v>421</v>
      </c>
      <c r="E245" s="321" t="s">
        <v>40</v>
      </c>
      <c r="F245" s="321"/>
      <c r="G245" s="319"/>
      <c r="H245" s="319"/>
      <c r="I245" s="66">
        <f t="shared" ref="I245:AF247" si="76">I246</f>
        <v>50</v>
      </c>
      <c r="J245" s="317">
        <f t="shared" si="60"/>
        <v>0</v>
      </c>
      <c r="K245" s="66">
        <f t="shared" si="76"/>
        <v>50</v>
      </c>
      <c r="L245" s="317">
        <f t="shared" si="73"/>
        <v>0</v>
      </c>
      <c r="M245" s="66">
        <f t="shared" si="76"/>
        <v>50</v>
      </c>
      <c r="N245" s="317">
        <f t="shared" si="71"/>
        <v>0</v>
      </c>
      <c r="O245" s="66">
        <f t="shared" si="76"/>
        <v>50</v>
      </c>
      <c r="P245" s="317">
        <f t="shared" si="67"/>
        <v>0</v>
      </c>
      <c r="Q245" s="66">
        <f t="shared" si="76"/>
        <v>50</v>
      </c>
      <c r="R245" s="317">
        <f t="shared" si="68"/>
        <v>0</v>
      </c>
      <c r="S245" s="66">
        <f t="shared" si="76"/>
        <v>50</v>
      </c>
      <c r="T245" s="317" t="e">
        <f>SUM(#REF!-S245)</f>
        <v>#REF!</v>
      </c>
      <c r="U245" s="66">
        <f t="shared" si="76"/>
        <v>50</v>
      </c>
      <c r="V245" s="317">
        <f t="shared" si="64"/>
        <v>0</v>
      </c>
      <c r="W245" s="66">
        <f t="shared" si="76"/>
        <v>50</v>
      </c>
      <c r="X245" s="317">
        <f t="shared" si="65"/>
        <v>0</v>
      </c>
      <c r="Y245" s="66">
        <f t="shared" si="76"/>
        <v>50</v>
      </c>
      <c r="Z245" s="317" t="e">
        <f>SUM(#REF!-Y245)</f>
        <v>#REF!</v>
      </c>
      <c r="AA245" s="66">
        <f t="shared" si="76"/>
        <v>50</v>
      </c>
      <c r="AB245" s="66">
        <f t="shared" si="59"/>
        <v>0</v>
      </c>
      <c r="AC245" s="66">
        <f t="shared" si="76"/>
        <v>50</v>
      </c>
      <c r="AD245" s="259">
        <f t="shared" si="76"/>
        <v>0</v>
      </c>
      <c r="AE245" s="260">
        <f t="shared" si="76"/>
        <v>0</v>
      </c>
      <c r="AF245" s="260">
        <f t="shared" si="76"/>
        <v>0</v>
      </c>
      <c r="AG245" s="364"/>
    </row>
    <row r="246" spans="1:33" ht="12.75" hidden="1" customHeight="1">
      <c r="A246" s="31" t="s">
        <v>422</v>
      </c>
      <c r="B246" s="321" t="s">
        <v>329</v>
      </c>
      <c r="C246" s="321" t="s">
        <v>345</v>
      </c>
      <c r="D246" s="321" t="s">
        <v>421</v>
      </c>
      <c r="E246" s="28" t="s">
        <v>423</v>
      </c>
      <c r="F246" s="321"/>
      <c r="G246" s="319"/>
      <c r="H246" s="319"/>
      <c r="I246" s="66">
        <f t="shared" si="76"/>
        <v>50</v>
      </c>
      <c r="J246" s="317">
        <f t="shared" si="60"/>
        <v>0</v>
      </c>
      <c r="K246" s="66">
        <f t="shared" si="76"/>
        <v>50</v>
      </c>
      <c r="L246" s="317">
        <f t="shared" si="73"/>
        <v>0</v>
      </c>
      <c r="M246" s="66">
        <f t="shared" si="76"/>
        <v>50</v>
      </c>
      <c r="N246" s="317">
        <f t="shared" si="71"/>
        <v>0</v>
      </c>
      <c r="O246" s="66">
        <f t="shared" si="76"/>
        <v>50</v>
      </c>
      <c r="P246" s="317">
        <f t="shared" si="67"/>
        <v>0</v>
      </c>
      <c r="Q246" s="66">
        <f t="shared" si="76"/>
        <v>50</v>
      </c>
      <c r="R246" s="317">
        <f t="shared" si="68"/>
        <v>0</v>
      </c>
      <c r="S246" s="66">
        <f t="shared" si="76"/>
        <v>50</v>
      </c>
      <c r="T246" s="317" t="e">
        <f>SUM(#REF!-S246)</f>
        <v>#REF!</v>
      </c>
      <c r="U246" s="66">
        <f t="shared" si="76"/>
        <v>50</v>
      </c>
      <c r="V246" s="317">
        <f t="shared" si="64"/>
        <v>0</v>
      </c>
      <c r="W246" s="66">
        <f t="shared" si="76"/>
        <v>50</v>
      </c>
      <c r="X246" s="317">
        <f t="shared" si="65"/>
        <v>0</v>
      </c>
      <c r="Y246" s="66">
        <f t="shared" si="76"/>
        <v>50</v>
      </c>
      <c r="Z246" s="317" t="e">
        <f>SUM(#REF!-Y246)</f>
        <v>#REF!</v>
      </c>
      <c r="AA246" s="66">
        <f t="shared" si="76"/>
        <v>50</v>
      </c>
      <c r="AB246" s="66">
        <f t="shared" si="59"/>
        <v>0</v>
      </c>
      <c r="AC246" s="66">
        <f t="shared" si="76"/>
        <v>50</v>
      </c>
      <c r="AD246" s="259">
        <f t="shared" si="76"/>
        <v>0</v>
      </c>
      <c r="AE246" s="260">
        <f t="shared" si="76"/>
        <v>0</v>
      </c>
      <c r="AF246" s="260">
        <f t="shared" si="76"/>
        <v>0</v>
      </c>
      <c r="AG246" s="364"/>
    </row>
    <row r="247" spans="1:33" ht="25.5" hidden="1" customHeight="1">
      <c r="A247" s="8" t="s">
        <v>339</v>
      </c>
      <c r="B247" s="321" t="s">
        <v>329</v>
      </c>
      <c r="C247" s="321" t="s">
        <v>345</v>
      </c>
      <c r="D247" s="321" t="s">
        <v>421</v>
      </c>
      <c r="E247" s="28" t="s">
        <v>423</v>
      </c>
      <c r="F247" s="321" t="s">
        <v>340</v>
      </c>
      <c r="G247" s="319"/>
      <c r="H247" s="319"/>
      <c r="I247" s="66">
        <f t="shared" si="76"/>
        <v>50</v>
      </c>
      <c r="J247" s="317">
        <f t="shared" si="60"/>
        <v>0</v>
      </c>
      <c r="K247" s="66">
        <f t="shared" si="76"/>
        <v>50</v>
      </c>
      <c r="L247" s="317">
        <f t="shared" si="73"/>
        <v>0</v>
      </c>
      <c r="M247" s="66">
        <f t="shared" si="76"/>
        <v>50</v>
      </c>
      <c r="N247" s="317">
        <f t="shared" si="71"/>
        <v>0</v>
      </c>
      <c r="O247" s="66">
        <f t="shared" si="76"/>
        <v>50</v>
      </c>
      <c r="P247" s="317">
        <f t="shared" si="67"/>
        <v>0</v>
      </c>
      <c r="Q247" s="66">
        <f t="shared" si="76"/>
        <v>50</v>
      </c>
      <c r="R247" s="317">
        <f t="shared" si="68"/>
        <v>0</v>
      </c>
      <c r="S247" s="66">
        <f t="shared" si="76"/>
        <v>50</v>
      </c>
      <c r="T247" s="317" t="e">
        <f>SUM(#REF!-S247)</f>
        <v>#REF!</v>
      </c>
      <c r="U247" s="66">
        <f t="shared" si="76"/>
        <v>50</v>
      </c>
      <c r="V247" s="317">
        <f t="shared" si="64"/>
        <v>0</v>
      </c>
      <c r="W247" s="66">
        <f t="shared" si="76"/>
        <v>50</v>
      </c>
      <c r="X247" s="317">
        <f t="shared" si="65"/>
        <v>0</v>
      </c>
      <c r="Y247" s="66">
        <f t="shared" si="76"/>
        <v>50</v>
      </c>
      <c r="Z247" s="317" t="e">
        <f>SUM(#REF!-Y247)</f>
        <v>#REF!</v>
      </c>
      <c r="AA247" s="66">
        <f t="shared" si="76"/>
        <v>50</v>
      </c>
      <c r="AB247" s="66">
        <f t="shared" si="59"/>
        <v>0</v>
      </c>
      <c r="AC247" s="66">
        <f t="shared" si="76"/>
        <v>50</v>
      </c>
      <c r="AD247" s="259">
        <f t="shared" si="76"/>
        <v>0</v>
      </c>
      <c r="AE247" s="260">
        <f t="shared" si="76"/>
        <v>0</v>
      </c>
      <c r="AF247" s="260">
        <f t="shared" si="76"/>
        <v>0</v>
      </c>
      <c r="AG247" s="364"/>
    </row>
    <row r="248" spans="1:33" ht="25.5" hidden="1" customHeight="1">
      <c r="A248" s="39" t="s">
        <v>341</v>
      </c>
      <c r="B248" s="321" t="s">
        <v>329</v>
      </c>
      <c r="C248" s="321" t="s">
        <v>345</v>
      </c>
      <c r="D248" s="321" t="s">
        <v>421</v>
      </c>
      <c r="E248" s="28" t="s">
        <v>423</v>
      </c>
      <c r="F248" s="321" t="s">
        <v>342</v>
      </c>
      <c r="G248" s="319"/>
      <c r="H248" s="319"/>
      <c r="I248" s="66">
        <v>50</v>
      </c>
      <c r="J248" s="317">
        <f t="shared" si="60"/>
        <v>0</v>
      </c>
      <c r="K248" s="66">
        <v>50</v>
      </c>
      <c r="L248" s="317">
        <f t="shared" si="73"/>
        <v>0</v>
      </c>
      <c r="M248" s="66">
        <v>50</v>
      </c>
      <c r="N248" s="317">
        <f t="shared" si="71"/>
        <v>0</v>
      </c>
      <c r="O248" s="66">
        <v>50</v>
      </c>
      <c r="P248" s="317">
        <f t="shared" si="67"/>
        <v>0</v>
      </c>
      <c r="Q248" s="66">
        <v>50</v>
      </c>
      <c r="R248" s="317">
        <f t="shared" si="68"/>
        <v>0</v>
      </c>
      <c r="S248" s="66">
        <v>50</v>
      </c>
      <c r="T248" s="317" t="e">
        <f>SUM(#REF!-S248)</f>
        <v>#REF!</v>
      </c>
      <c r="U248" s="66">
        <v>50</v>
      </c>
      <c r="V248" s="317">
        <f t="shared" si="64"/>
        <v>0</v>
      </c>
      <c r="W248" s="66">
        <v>50</v>
      </c>
      <c r="X248" s="317">
        <f t="shared" si="65"/>
        <v>0</v>
      </c>
      <c r="Y248" s="66">
        <v>50</v>
      </c>
      <c r="Z248" s="317" t="e">
        <f>SUM(#REF!-Y248)</f>
        <v>#REF!</v>
      </c>
      <c r="AA248" s="66">
        <v>50</v>
      </c>
      <c r="AB248" s="66">
        <f t="shared" si="59"/>
        <v>0</v>
      </c>
      <c r="AC248" s="66">
        <v>50</v>
      </c>
      <c r="AD248" s="66"/>
      <c r="AE248" s="364">
        <v>0</v>
      </c>
      <c r="AF248" s="364">
        <v>0</v>
      </c>
      <c r="AG248" s="364"/>
    </row>
    <row r="249" spans="1:33" ht="41.25" customHeight="1">
      <c r="A249" s="318" t="s">
        <v>628</v>
      </c>
      <c r="B249" s="321">
        <v>901</v>
      </c>
      <c r="C249" s="321" t="s">
        <v>345</v>
      </c>
      <c r="D249" s="321">
        <v>12</v>
      </c>
      <c r="E249" s="40" t="s">
        <v>424</v>
      </c>
      <c r="F249" s="321"/>
      <c r="G249" s="319">
        <f t="shared" ref="G249:AF250" si="77">G250</f>
        <v>38</v>
      </c>
      <c r="H249" s="319">
        <f t="shared" si="77"/>
        <v>0</v>
      </c>
      <c r="I249" s="66">
        <f t="shared" si="77"/>
        <v>100</v>
      </c>
      <c r="J249" s="317">
        <f t="shared" si="60"/>
        <v>0</v>
      </c>
      <c r="K249" s="66">
        <f t="shared" si="77"/>
        <v>100</v>
      </c>
      <c r="L249" s="317">
        <f t="shared" si="73"/>
        <v>0</v>
      </c>
      <c r="M249" s="66">
        <f t="shared" si="77"/>
        <v>100</v>
      </c>
      <c r="N249" s="317">
        <f t="shared" si="71"/>
        <v>0</v>
      </c>
      <c r="O249" s="66">
        <f t="shared" si="77"/>
        <v>100</v>
      </c>
      <c r="P249" s="317">
        <f t="shared" si="67"/>
        <v>0</v>
      </c>
      <c r="Q249" s="66">
        <f t="shared" si="77"/>
        <v>100</v>
      </c>
      <c r="R249" s="317">
        <f t="shared" si="68"/>
        <v>0</v>
      </c>
      <c r="S249" s="66">
        <f t="shared" si="77"/>
        <v>100</v>
      </c>
      <c r="T249" s="317" t="e">
        <f>SUM(#REF!-S249)</f>
        <v>#REF!</v>
      </c>
      <c r="U249" s="66">
        <f t="shared" si="77"/>
        <v>100</v>
      </c>
      <c r="V249" s="317">
        <f t="shared" si="64"/>
        <v>0</v>
      </c>
      <c r="W249" s="66">
        <f t="shared" si="77"/>
        <v>100</v>
      </c>
      <c r="X249" s="317">
        <f t="shared" si="65"/>
        <v>0</v>
      </c>
      <c r="Y249" s="66">
        <f t="shared" si="77"/>
        <v>100</v>
      </c>
      <c r="Z249" s="317" t="e">
        <f>SUM(#REF!-Y249)</f>
        <v>#REF!</v>
      </c>
      <c r="AA249" s="66">
        <f t="shared" si="77"/>
        <v>100</v>
      </c>
      <c r="AB249" s="66">
        <f t="shared" si="59"/>
        <v>0</v>
      </c>
      <c r="AC249" s="66">
        <f t="shared" si="77"/>
        <v>100</v>
      </c>
      <c r="AD249" s="259">
        <f t="shared" si="77"/>
        <v>0</v>
      </c>
      <c r="AE249" s="260">
        <f t="shared" si="77"/>
        <v>100</v>
      </c>
      <c r="AF249" s="260">
        <f t="shared" si="77"/>
        <v>0</v>
      </c>
      <c r="AG249" s="364">
        <f t="shared" si="61"/>
        <v>0</v>
      </c>
    </row>
    <row r="250" spans="1:33" ht="24" customHeight="1">
      <c r="A250" s="318" t="s">
        <v>640</v>
      </c>
      <c r="B250" s="321">
        <v>901</v>
      </c>
      <c r="C250" s="321" t="s">
        <v>345</v>
      </c>
      <c r="D250" s="321">
        <v>12</v>
      </c>
      <c r="E250" s="40" t="s">
        <v>425</v>
      </c>
      <c r="F250" s="321"/>
      <c r="G250" s="319">
        <f t="shared" si="77"/>
        <v>38</v>
      </c>
      <c r="H250" s="319">
        <f t="shared" si="77"/>
        <v>0</v>
      </c>
      <c r="I250" s="66">
        <f t="shared" si="77"/>
        <v>100</v>
      </c>
      <c r="J250" s="317">
        <f t="shared" si="60"/>
        <v>0</v>
      </c>
      <c r="K250" s="66">
        <f t="shared" si="77"/>
        <v>100</v>
      </c>
      <c r="L250" s="317">
        <f t="shared" si="73"/>
        <v>0</v>
      </c>
      <c r="M250" s="66">
        <f t="shared" si="77"/>
        <v>100</v>
      </c>
      <c r="N250" s="317">
        <f t="shared" si="71"/>
        <v>0</v>
      </c>
      <c r="O250" s="66">
        <f t="shared" si="77"/>
        <v>100</v>
      </c>
      <c r="P250" s="317">
        <f t="shared" si="67"/>
        <v>0</v>
      </c>
      <c r="Q250" s="66">
        <f t="shared" si="77"/>
        <v>100</v>
      </c>
      <c r="R250" s="317">
        <f t="shared" si="68"/>
        <v>0</v>
      </c>
      <c r="S250" s="66">
        <f t="shared" si="77"/>
        <v>100</v>
      </c>
      <c r="T250" s="317" t="e">
        <f>SUM(#REF!-S250)</f>
        <v>#REF!</v>
      </c>
      <c r="U250" s="66">
        <f t="shared" si="77"/>
        <v>100</v>
      </c>
      <c r="V250" s="317">
        <f t="shared" si="64"/>
        <v>0</v>
      </c>
      <c r="W250" s="66">
        <f t="shared" si="77"/>
        <v>100</v>
      </c>
      <c r="X250" s="317">
        <f t="shared" si="65"/>
        <v>0</v>
      </c>
      <c r="Y250" s="66">
        <f t="shared" si="77"/>
        <v>100</v>
      </c>
      <c r="Z250" s="317" t="e">
        <f>SUM(#REF!-Y250)</f>
        <v>#REF!</v>
      </c>
      <c r="AA250" s="66">
        <f t="shared" si="77"/>
        <v>100</v>
      </c>
      <c r="AB250" s="66">
        <f t="shared" si="59"/>
        <v>0</v>
      </c>
      <c r="AC250" s="66">
        <f t="shared" si="77"/>
        <v>100</v>
      </c>
      <c r="AD250" s="259">
        <f t="shared" si="77"/>
        <v>0</v>
      </c>
      <c r="AE250" s="260">
        <f t="shared" si="77"/>
        <v>100</v>
      </c>
      <c r="AF250" s="260">
        <f t="shared" si="77"/>
        <v>0</v>
      </c>
      <c r="AG250" s="364">
        <f t="shared" si="61"/>
        <v>0</v>
      </c>
    </row>
    <row r="251" spans="1:33" ht="25.5" customHeight="1">
      <c r="A251" s="8" t="s">
        <v>339</v>
      </c>
      <c r="B251" s="321">
        <v>901</v>
      </c>
      <c r="C251" s="321" t="s">
        <v>345</v>
      </c>
      <c r="D251" s="321">
        <v>12</v>
      </c>
      <c r="E251" s="40" t="s">
        <v>425</v>
      </c>
      <c r="F251" s="321" t="s">
        <v>355</v>
      </c>
      <c r="G251" s="319">
        <v>38</v>
      </c>
      <c r="H251" s="319"/>
      <c r="I251" s="66">
        <f>I252</f>
        <v>100</v>
      </c>
      <c r="J251" s="317">
        <f t="shared" si="60"/>
        <v>0</v>
      </c>
      <c r="K251" s="66">
        <f>K252</f>
        <v>100</v>
      </c>
      <c r="L251" s="317">
        <f t="shared" si="73"/>
        <v>0</v>
      </c>
      <c r="M251" s="66">
        <f>M252</f>
        <v>100</v>
      </c>
      <c r="N251" s="317">
        <f t="shared" si="71"/>
        <v>0</v>
      </c>
      <c r="O251" s="66">
        <f>O252</f>
        <v>100</v>
      </c>
      <c r="P251" s="317">
        <f t="shared" si="67"/>
        <v>0</v>
      </c>
      <c r="Q251" s="66">
        <f>Q252</f>
        <v>100</v>
      </c>
      <c r="R251" s="317">
        <f t="shared" si="68"/>
        <v>0</v>
      </c>
      <c r="S251" s="66">
        <f>S252</f>
        <v>100</v>
      </c>
      <c r="T251" s="317" t="e">
        <f>SUM(#REF!-S251)</f>
        <v>#REF!</v>
      </c>
      <c r="U251" s="66">
        <f>U252</f>
        <v>100</v>
      </c>
      <c r="V251" s="317">
        <f t="shared" si="64"/>
        <v>0</v>
      </c>
      <c r="W251" s="66">
        <f>W252</f>
        <v>100</v>
      </c>
      <c r="X251" s="317">
        <f t="shared" si="65"/>
        <v>0</v>
      </c>
      <c r="Y251" s="66">
        <f>Y252</f>
        <v>100</v>
      </c>
      <c r="Z251" s="317" t="e">
        <f>SUM(#REF!-Y251)</f>
        <v>#REF!</v>
      </c>
      <c r="AA251" s="66">
        <f>AA252</f>
        <v>100</v>
      </c>
      <c r="AB251" s="66">
        <f t="shared" si="59"/>
        <v>0</v>
      </c>
      <c r="AC251" s="66">
        <f>AC252</f>
        <v>100</v>
      </c>
      <c r="AD251" s="259">
        <f>AD252</f>
        <v>0</v>
      </c>
      <c r="AE251" s="260">
        <f>AE252</f>
        <v>100</v>
      </c>
      <c r="AF251" s="260">
        <f>AF252</f>
        <v>0</v>
      </c>
      <c r="AG251" s="364">
        <f t="shared" si="61"/>
        <v>0</v>
      </c>
    </row>
    <row r="252" spans="1:33" ht="38.25" customHeight="1">
      <c r="A252" s="31" t="s">
        <v>43</v>
      </c>
      <c r="B252" s="321">
        <v>901</v>
      </c>
      <c r="C252" s="321" t="s">
        <v>345</v>
      </c>
      <c r="D252" s="321">
        <v>12</v>
      </c>
      <c r="E252" s="40" t="s">
        <v>425</v>
      </c>
      <c r="F252" s="321" t="s">
        <v>44</v>
      </c>
      <c r="G252" s="319"/>
      <c r="H252" s="319"/>
      <c r="I252" s="66">
        <v>100</v>
      </c>
      <c r="J252" s="317">
        <f t="shared" si="60"/>
        <v>0</v>
      </c>
      <c r="K252" s="66">
        <v>100</v>
      </c>
      <c r="L252" s="317">
        <f t="shared" si="73"/>
        <v>0</v>
      </c>
      <c r="M252" s="66">
        <v>100</v>
      </c>
      <c r="N252" s="317">
        <f t="shared" si="71"/>
        <v>0</v>
      </c>
      <c r="O252" s="66">
        <v>100</v>
      </c>
      <c r="P252" s="317">
        <f t="shared" si="67"/>
        <v>0</v>
      </c>
      <c r="Q252" s="66">
        <v>100</v>
      </c>
      <c r="R252" s="317">
        <f t="shared" si="68"/>
        <v>0</v>
      </c>
      <c r="S252" s="66">
        <v>100</v>
      </c>
      <c r="T252" s="317" t="e">
        <f>SUM(#REF!-S252)</f>
        <v>#REF!</v>
      </c>
      <c r="U252" s="66">
        <v>100</v>
      </c>
      <c r="V252" s="317">
        <f t="shared" si="64"/>
        <v>0</v>
      </c>
      <c r="W252" s="66">
        <v>100</v>
      </c>
      <c r="X252" s="317">
        <f t="shared" si="65"/>
        <v>0</v>
      </c>
      <c r="Y252" s="66">
        <v>100</v>
      </c>
      <c r="Z252" s="317" t="e">
        <f>SUM(#REF!-Y252)</f>
        <v>#REF!</v>
      </c>
      <c r="AA252" s="66">
        <v>100</v>
      </c>
      <c r="AB252" s="66">
        <f t="shared" si="59"/>
        <v>0</v>
      </c>
      <c r="AC252" s="66">
        <v>100</v>
      </c>
      <c r="AD252" s="66"/>
      <c r="AE252" s="364">
        <v>100</v>
      </c>
      <c r="AF252" s="364"/>
      <c r="AG252" s="364">
        <f t="shared" si="61"/>
        <v>0</v>
      </c>
    </row>
    <row r="253" spans="1:33" ht="38.25" customHeight="1">
      <c r="A253" s="31" t="s">
        <v>613</v>
      </c>
      <c r="B253" s="321">
        <v>901</v>
      </c>
      <c r="C253" s="321" t="s">
        <v>345</v>
      </c>
      <c r="D253" s="321">
        <v>12</v>
      </c>
      <c r="E253" s="40" t="s">
        <v>614</v>
      </c>
      <c r="F253" s="321"/>
      <c r="G253" s="319"/>
      <c r="H253" s="319"/>
      <c r="I253" s="66">
        <f>SUM(I254)</f>
        <v>216.5</v>
      </c>
      <c r="J253" s="317">
        <f t="shared" si="60"/>
        <v>0</v>
      </c>
      <c r="K253" s="66">
        <f>SUM(K254)</f>
        <v>216.5</v>
      </c>
      <c r="L253" s="317">
        <f t="shared" si="73"/>
        <v>0</v>
      </c>
      <c r="M253" s="66">
        <f>SUM(M254)</f>
        <v>216.5</v>
      </c>
      <c r="N253" s="317">
        <f t="shared" si="71"/>
        <v>0</v>
      </c>
      <c r="O253" s="66">
        <f>SUM(O254)</f>
        <v>216.5</v>
      </c>
      <c r="P253" s="317">
        <f t="shared" si="67"/>
        <v>0</v>
      </c>
      <c r="Q253" s="66">
        <f>SUM(Q254)</f>
        <v>216.5</v>
      </c>
      <c r="R253" s="317">
        <f t="shared" si="68"/>
        <v>0</v>
      </c>
      <c r="S253" s="66">
        <f>SUM(S254)</f>
        <v>216.5</v>
      </c>
      <c r="T253" s="317" t="e">
        <f>SUM(#REF!-S253)</f>
        <v>#REF!</v>
      </c>
      <c r="U253" s="66">
        <f>SUM(U254)</f>
        <v>216.5</v>
      </c>
      <c r="V253" s="317">
        <f t="shared" si="64"/>
        <v>0</v>
      </c>
      <c r="W253" s="66">
        <f>SUM(W254)</f>
        <v>216.5</v>
      </c>
      <c r="X253" s="317">
        <f t="shared" si="65"/>
        <v>32.400000000000006</v>
      </c>
      <c r="Y253" s="66">
        <f>SUM(Y254+Y258)</f>
        <v>248.9</v>
      </c>
      <c r="Z253" s="317" t="e">
        <f>SUM(#REF!-Y253)</f>
        <v>#REF!</v>
      </c>
      <c r="AA253" s="66">
        <f>SUM(AA254+AA258+AA256)</f>
        <v>465.9</v>
      </c>
      <c r="AB253" s="66">
        <f t="shared" si="59"/>
        <v>7.6999999999999886</v>
      </c>
      <c r="AC253" s="66">
        <f>SUM(AC254+AC258+AC256)</f>
        <v>473.59999999999997</v>
      </c>
      <c r="AD253" s="259">
        <f>SUM(AD254+AD258+AD256)</f>
        <v>496.3</v>
      </c>
      <c r="AE253" s="260">
        <f>SUM(AE254+AE258+AE256)</f>
        <v>771.5</v>
      </c>
      <c r="AF253" s="260">
        <f>SUM(AF254+AF258+AF256)</f>
        <v>727</v>
      </c>
      <c r="AG253" s="364">
        <f t="shared" si="61"/>
        <v>94.23201555411535</v>
      </c>
    </row>
    <row r="254" spans="1:33" ht="25.5" customHeight="1">
      <c r="A254" s="8" t="s">
        <v>339</v>
      </c>
      <c r="B254" s="321">
        <v>901</v>
      </c>
      <c r="C254" s="321" t="s">
        <v>345</v>
      </c>
      <c r="D254" s="321">
        <v>12</v>
      </c>
      <c r="E254" s="40" t="s">
        <v>614</v>
      </c>
      <c r="F254" s="321" t="s">
        <v>340</v>
      </c>
      <c r="G254" s="319"/>
      <c r="H254" s="319"/>
      <c r="I254" s="66">
        <f>SUM(I255)</f>
        <v>216.5</v>
      </c>
      <c r="J254" s="317">
        <f t="shared" si="60"/>
        <v>0</v>
      </c>
      <c r="K254" s="66">
        <f>SUM(K255)</f>
        <v>216.5</v>
      </c>
      <c r="L254" s="317">
        <f t="shared" si="73"/>
        <v>0</v>
      </c>
      <c r="M254" s="66">
        <f>SUM(M255)</f>
        <v>216.5</v>
      </c>
      <c r="N254" s="317">
        <f t="shared" si="71"/>
        <v>0</v>
      </c>
      <c r="O254" s="66">
        <f>SUM(O255)</f>
        <v>216.5</v>
      </c>
      <c r="P254" s="317">
        <f t="shared" si="67"/>
        <v>0</v>
      </c>
      <c r="Q254" s="66">
        <f>SUM(Q255)</f>
        <v>216.5</v>
      </c>
      <c r="R254" s="317">
        <f t="shared" si="68"/>
        <v>0</v>
      </c>
      <c r="S254" s="66">
        <f>SUM(S255)</f>
        <v>216.5</v>
      </c>
      <c r="T254" s="317" t="e">
        <f>SUM(#REF!-S254)</f>
        <v>#REF!</v>
      </c>
      <c r="U254" s="66">
        <f>SUM(U255)</f>
        <v>216.5</v>
      </c>
      <c r="V254" s="317">
        <f t="shared" si="64"/>
        <v>0</v>
      </c>
      <c r="W254" s="66">
        <f>SUM(W255)</f>
        <v>216.5</v>
      </c>
      <c r="X254" s="317">
        <f t="shared" si="65"/>
        <v>0</v>
      </c>
      <c r="Y254" s="66">
        <f>SUM(Y255)</f>
        <v>216.5</v>
      </c>
      <c r="Z254" s="317" t="e">
        <f>SUM(#REF!-Y254)</f>
        <v>#REF!</v>
      </c>
      <c r="AA254" s="66">
        <f>SUM(AA255)</f>
        <v>271.5</v>
      </c>
      <c r="AB254" s="66">
        <f t="shared" si="59"/>
        <v>7.6999999999999886</v>
      </c>
      <c r="AC254" s="66">
        <f>SUM(AC255)</f>
        <v>279.2</v>
      </c>
      <c r="AD254" s="259">
        <f>SUM(AD255)</f>
        <v>496.3</v>
      </c>
      <c r="AE254" s="260">
        <f>SUM(AE255)</f>
        <v>577.1</v>
      </c>
      <c r="AF254" s="260">
        <f>SUM(AF255)</f>
        <v>548.79999999999995</v>
      </c>
      <c r="AG254" s="364">
        <f t="shared" si="61"/>
        <v>95.096170507710951</v>
      </c>
    </row>
    <row r="255" spans="1:33" ht="25.5" customHeight="1">
      <c r="A255" s="39" t="s">
        <v>341</v>
      </c>
      <c r="B255" s="321">
        <v>901</v>
      </c>
      <c r="C255" s="321" t="s">
        <v>345</v>
      </c>
      <c r="D255" s="321">
        <v>12</v>
      </c>
      <c r="E255" s="40" t="s">
        <v>614</v>
      </c>
      <c r="F255" s="321" t="s">
        <v>342</v>
      </c>
      <c r="G255" s="319"/>
      <c r="H255" s="319"/>
      <c r="I255" s="66">
        <v>216.5</v>
      </c>
      <c r="J255" s="317">
        <f t="shared" si="60"/>
        <v>0</v>
      </c>
      <c r="K255" s="66">
        <v>216.5</v>
      </c>
      <c r="L255" s="317">
        <f t="shared" si="73"/>
        <v>0</v>
      </c>
      <c r="M255" s="66">
        <v>216.5</v>
      </c>
      <c r="N255" s="317">
        <f t="shared" si="71"/>
        <v>0</v>
      </c>
      <c r="O255" s="66">
        <v>216.5</v>
      </c>
      <c r="P255" s="317">
        <f t="shared" si="67"/>
        <v>0</v>
      </c>
      <c r="Q255" s="66">
        <v>216.5</v>
      </c>
      <c r="R255" s="317">
        <f t="shared" si="68"/>
        <v>0</v>
      </c>
      <c r="S255" s="66">
        <v>216.5</v>
      </c>
      <c r="T255" s="317" t="e">
        <f>SUM(#REF!-S255)</f>
        <v>#REF!</v>
      </c>
      <c r="U255" s="66">
        <v>216.5</v>
      </c>
      <c r="V255" s="317">
        <f t="shared" si="64"/>
        <v>0</v>
      </c>
      <c r="W255" s="66">
        <v>216.5</v>
      </c>
      <c r="X255" s="317">
        <f t="shared" si="65"/>
        <v>0</v>
      </c>
      <c r="Y255" s="66">
        <v>216.5</v>
      </c>
      <c r="Z255" s="317" t="e">
        <f>SUM(#REF!-Y255)</f>
        <v>#REF!</v>
      </c>
      <c r="AA255" s="66">
        <v>271.5</v>
      </c>
      <c r="AB255" s="66">
        <f t="shared" si="59"/>
        <v>7.6999999999999886</v>
      </c>
      <c r="AC255" s="66">
        <v>279.2</v>
      </c>
      <c r="AD255" s="66">
        <v>496.3</v>
      </c>
      <c r="AE255" s="364">
        <v>577.1</v>
      </c>
      <c r="AF255" s="364">
        <v>548.79999999999995</v>
      </c>
      <c r="AG255" s="364">
        <f t="shared" si="61"/>
        <v>95.096170507710951</v>
      </c>
    </row>
    <row r="256" spans="1:33" s="220" customFormat="1" ht="25.5" customHeight="1">
      <c r="A256" s="39" t="s">
        <v>881</v>
      </c>
      <c r="B256" s="321">
        <v>901</v>
      </c>
      <c r="C256" s="321" t="s">
        <v>345</v>
      </c>
      <c r="D256" s="321">
        <v>12</v>
      </c>
      <c r="E256" s="40" t="s">
        <v>614</v>
      </c>
      <c r="F256" s="321" t="s">
        <v>50</v>
      </c>
      <c r="G256" s="319"/>
      <c r="H256" s="319"/>
      <c r="I256" s="66"/>
      <c r="J256" s="317"/>
      <c r="K256" s="66"/>
      <c r="L256" s="317"/>
      <c r="M256" s="66"/>
      <c r="N256" s="317"/>
      <c r="O256" s="66"/>
      <c r="P256" s="317"/>
      <c r="Q256" s="66"/>
      <c r="R256" s="317"/>
      <c r="S256" s="66"/>
      <c r="T256" s="317"/>
      <c r="U256" s="66"/>
      <c r="V256" s="317"/>
      <c r="W256" s="66"/>
      <c r="X256" s="317"/>
      <c r="Y256" s="66"/>
      <c r="Z256" s="317"/>
      <c r="AA256" s="66">
        <f>AA257</f>
        <v>162</v>
      </c>
      <c r="AB256" s="66">
        <f t="shared" si="59"/>
        <v>0</v>
      </c>
      <c r="AC256" s="66">
        <f>AC257</f>
        <v>162</v>
      </c>
      <c r="AD256" s="259">
        <f>AD257</f>
        <v>0</v>
      </c>
      <c r="AE256" s="260">
        <f>AE257</f>
        <v>162</v>
      </c>
      <c r="AF256" s="260">
        <f>AF257</f>
        <v>145.80000000000001</v>
      </c>
      <c r="AG256" s="364">
        <f t="shared" si="61"/>
        <v>90</v>
      </c>
    </row>
    <row r="257" spans="1:33" s="220" customFormat="1" ht="25.5" customHeight="1">
      <c r="A257" s="39" t="s">
        <v>51</v>
      </c>
      <c r="B257" s="321">
        <v>901</v>
      </c>
      <c r="C257" s="321" t="s">
        <v>345</v>
      </c>
      <c r="D257" s="321">
        <v>12</v>
      </c>
      <c r="E257" s="40" t="s">
        <v>614</v>
      </c>
      <c r="F257" s="321" t="s">
        <v>52</v>
      </c>
      <c r="G257" s="319"/>
      <c r="H257" s="319"/>
      <c r="I257" s="66"/>
      <c r="J257" s="317"/>
      <c r="K257" s="66"/>
      <c r="L257" s="317"/>
      <c r="M257" s="66"/>
      <c r="N257" s="317"/>
      <c r="O257" s="66"/>
      <c r="P257" s="317"/>
      <c r="Q257" s="66"/>
      <c r="R257" s="317"/>
      <c r="S257" s="66"/>
      <c r="T257" s="317"/>
      <c r="U257" s="66"/>
      <c r="V257" s="317"/>
      <c r="W257" s="66"/>
      <c r="X257" s="317"/>
      <c r="Y257" s="66"/>
      <c r="Z257" s="317"/>
      <c r="AA257" s="66">
        <v>162</v>
      </c>
      <c r="AB257" s="66">
        <f t="shared" si="59"/>
        <v>0</v>
      </c>
      <c r="AC257" s="66">
        <v>162</v>
      </c>
      <c r="AD257" s="66"/>
      <c r="AE257" s="364">
        <v>162</v>
      </c>
      <c r="AF257" s="364">
        <v>145.80000000000001</v>
      </c>
      <c r="AG257" s="364">
        <f t="shared" si="61"/>
        <v>90</v>
      </c>
    </row>
    <row r="258" spans="1:33" s="220" customFormat="1" ht="13.15" customHeight="1">
      <c r="A258" s="8" t="s">
        <v>354</v>
      </c>
      <c r="B258" s="321">
        <v>901</v>
      </c>
      <c r="C258" s="321" t="s">
        <v>345</v>
      </c>
      <c r="D258" s="321" t="s">
        <v>421</v>
      </c>
      <c r="E258" s="40" t="s">
        <v>614</v>
      </c>
      <c r="F258" s="321" t="s">
        <v>355</v>
      </c>
      <c r="G258" s="319"/>
      <c r="H258" s="319"/>
      <c r="I258" s="66">
        <f>I260+I259</f>
        <v>12.2</v>
      </c>
      <c r="J258" s="317">
        <f t="shared" si="60"/>
        <v>0</v>
      </c>
      <c r="K258" s="66">
        <f>K260+K259</f>
        <v>12.2</v>
      </c>
      <c r="L258" s="317">
        <f t="shared" si="73"/>
        <v>0</v>
      </c>
      <c r="M258" s="66">
        <f>M260+M259</f>
        <v>12.2</v>
      </c>
      <c r="N258" s="317">
        <f>SUM(O258-M258)</f>
        <v>0</v>
      </c>
      <c r="O258" s="66">
        <f>O260+O259</f>
        <v>12.2</v>
      </c>
      <c r="P258" s="317">
        <f t="shared" si="67"/>
        <v>0</v>
      </c>
      <c r="Q258" s="66">
        <f>Q260+Q259</f>
        <v>12.2</v>
      </c>
      <c r="R258" s="317">
        <f t="shared" si="68"/>
        <v>0</v>
      </c>
      <c r="S258" s="66">
        <f>S260+S259</f>
        <v>12.2</v>
      </c>
      <c r="T258" s="317" t="e">
        <f>SUM(#REF!-S258)</f>
        <v>#REF!</v>
      </c>
      <c r="U258" s="66">
        <f>U260+U259</f>
        <v>258.39999999999998</v>
      </c>
      <c r="V258" s="317">
        <f t="shared" si="64"/>
        <v>-258.39999999999998</v>
      </c>
      <c r="W258" s="66">
        <f>W260+W259</f>
        <v>0</v>
      </c>
      <c r="X258" s="317">
        <f t="shared" si="65"/>
        <v>32.4</v>
      </c>
      <c r="Y258" s="66">
        <f>Y260+Y259</f>
        <v>32.4</v>
      </c>
      <c r="Z258" s="317" t="e">
        <f>SUM(#REF!-Y258)</f>
        <v>#REF!</v>
      </c>
      <c r="AA258" s="66">
        <f>AA260+AA259</f>
        <v>32.4</v>
      </c>
      <c r="AB258" s="66">
        <f t="shared" si="59"/>
        <v>0</v>
      </c>
      <c r="AC258" s="66">
        <f>AC260+AC259</f>
        <v>32.4</v>
      </c>
      <c r="AD258" s="259">
        <f>AD260+AD259</f>
        <v>0</v>
      </c>
      <c r="AE258" s="260">
        <f>AE260+AE259</f>
        <v>32.4</v>
      </c>
      <c r="AF258" s="260">
        <f>AF260+AF259</f>
        <v>32.4</v>
      </c>
      <c r="AG258" s="364">
        <f t="shared" si="61"/>
        <v>100</v>
      </c>
    </row>
    <row r="259" spans="1:33" s="220" customFormat="1" ht="13.15" customHeight="1">
      <c r="A259" s="56" t="s">
        <v>53</v>
      </c>
      <c r="B259" s="321">
        <v>901</v>
      </c>
      <c r="C259" s="321" t="s">
        <v>345</v>
      </c>
      <c r="D259" s="321" t="s">
        <v>421</v>
      </c>
      <c r="E259" s="40" t="s">
        <v>614</v>
      </c>
      <c r="F259" s="321" t="s">
        <v>60</v>
      </c>
      <c r="G259" s="319"/>
      <c r="H259" s="319"/>
      <c r="I259" s="66"/>
      <c r="J259" s="66"/>
      <c r="K259" s="66"/>
      <c r="L259" s="317">
        <f t="shared" si="73"/>
        <v>2.2000000000000002</v>
      </c>
      <c r="M259" s="66">
        <v>2.2000000000000002</v>
      </c>
      <c r="N259" s="317">
        <f>SUM(O259-M259)</f>
        <v>0</v>
      </c>
      <c r="O259" s="66">
        <v>2.2000000000000002</v>
      </c>
      <c r="P259" s="317">
        <f t="shared" si="67"/>
        <v>0</v>
      </c>
      <c r="Q259" s="66">
        <v>2.2000000000000002</v>
      </c>
      <c r="R259" s="317">
        <f t="shared" si="68"/>
        <v>0</v>
      </c>
      <c r="S259" s="66">
        <v>2.2000000000000002</v>
      </c>
      <c r="T259" s="317" t="e">
        <f>SUM(#REF!-S259)</f>
        <v>#REF!</v>
      </c>
      <c r="U259" s="66">
        <f>107.6-38.9</f>
        <v>68.699999999999989</v>
      </c>
      <c r="V259" s="317">
        <f t="shared" si="64"/>
        <v>-68.699999999999989</v>
      </c>
      <c r="W259" s="66">
        <v>0</v>
      </c>
      <c r="X259" s="317">
        <f t="shared" si="65"/>
        <v>0</v>
      </c>
      <c r="Y259" s="66"/>
      <c r="Z259" s="317" t="e">
        <f>SUM(#REF!-Y259)</f>
        <v>#REF!</v>
      </c>
      <c r="AA259" s="66"/>
      <c r="AB259" s="66">
        <f t="shared" si="59"/>
        <v>0</v>
      </c>
      <c r="AC259" s="66"/>
      <c r="AD259" s="66"/>
      <c r="AE259" s="364"/>
      <c r="AF259" s="364"/>
      <c r="AG259" s="364"/>
    </row>
    <row r="260" spans="1:33" s="220" customFormat="1" ht="13.15" customHeight="1">
      <c r="A260" s="39" t="s">
        <v>356</v>
      </c>
      <c r="B260" s="321">
        <v>901</v>
      </c>
      <c r="C260" s="321" t="s">
        <v>345</v>
      </c>
      <c r="D260" s="321" t="s">
        <v>421</v>
      </c>
      <c r="E260" s="40" t="s">
        <v>614</v>
      </c>
      <c r="F260" s="321" t="s">
        <v>0</v>
      </c>
      <c r="G260" s="319"/>
      <c r="H260" s="319"/>
      <c r="I260" s="66">
        <v>12.2</v>
      </c>
      <c r="J260" s="317">
        <f>K260-I260</f>
        <v>0</v>
      </c>
      <c r="K260" s="66">
        <v>12.2</v>
      </c>
      <c r="L260" s="317">
        <f t="shared" si="73"/>
        <v>-2.1999999999999993</v>
      </c>
      <c r="M260" s="66">
        <v>10</v>
      </c>
      <c r="N260" s="317">
        <f>SUM(O260-M260)</f>
        <v>0</v>
      </c>
      <c r="O260" s="66">
        <v>10</v>
      </c>
      <c r="P260" s="317">
        <f>SUM(Q260-O260)</f>
        <v>0</v>
      </c>
      <c r="Q260" s="66">
        <v>10</v>
      </c>
      <c r="R260" s="317">
        <f t="shared" si="68"/>
        <v>0</v>
      </c>
      <c r="S260" s="66">
        <v>10</v>
      </c>
      <c r="T260" s="317" t="e">
        <f>SUM(#REF!-S260)</f>
        <v>#REF!</v>
      </c>
      <c r="U260" s="66">
        <v>189.7</v>
      </c>
      <c r="V260" s="317">
        <f t="shared" si="64"/>
        <v>-189.7</v>
      </c>
      <c r="W260" s="66">
        <v>0</v>
      </c>
      <c r="X260" s="317">
        <f t="shared" si="65"/>
        <v>32.4</v>
      </c>
      <c r="Y260" s="66">
        <v>32.4</v>
      </c>
      <c r="Z260" s="317" t="e">
        <f>SUM(#REF!-Y260)</f>
        <v>#REF!</v>
      </c>
      <c r="AA260" s="66">
        <v>32.4</v>
      </c>
      <c r="AB260" s="66">
        <f t="shared" si="59"/>
        <v>0</v>
      </c>
      <c r="AC260" s="66">
        <v>32.4</v>
      </c>
      <c r="AD260" s="66"/>
      <c r="AE260" s="364">
        <v>32.4</v>
      </c>
      <c r="AF260" s="364">
        <v>32.4</v>
      </c>
      <c r="AG260" s="364">
        <f t="shared" si="61"/>
        <v>100</v>
      </c>
    </row>
    <row r="261" spans="1:33" ht="12.75" customHeight="1">
      <c r="A261" s="39" t="s">
        <v>426</v>
      </c>
      <c r="B261" s="321" t="s">
        <v>329</v>
      </c>
      <c r="C261" s="321" t="s">
        <v>400</v>
      </c>
      <c r="D261" s="321" t="s">
        <v>78</v>
      </c>
      <c r="E261" s="321"/>
      <c r="F261" s="321"/>
      <c r="G261" s="319"/>
      <c r="H261" s="319"/>
      <c r="I261" s="66">
        <f>I262</f>
        <v>5610</v>
      </c>
      <c r="J261" s="317">
        <f t="shared" si="60"/>
        <v>0</v>
      </c>
      <c r="K261" s="66">
        <f>K262</f>
        <v>5610</v>
      </c>
      <c r="L261" s="317">
        <f t="shared" si="73"/>
        <v>1248.3999999999996</v>
      </c>
      <c r="M261" s="66">
        <f>M262</f>
        <v>6858.4</v>
      </c>
      <c r="N261" s="317">
        <f t="shared" si="71"/>
        <v>490.20000000000073</v>
      </c>
      <c r="O261" s="66">
        <f>O262</f>
        <v>7348.6</v>
      </c>
      <c r="P261" s="317">
        <f t="shared" si="67"/>
        <v>980.19999999999891</v>
      </c>
      <c r="Q261" s="66">
        <f>Q262</f>
        <v>8328.7999999999993</v>
      </c>
      <c r="R261" s="317">
        <f t="shared" si="68"/>
        <v>0</v>
      </c>
      <c r="S261" s="66">
        <f>S262</f>
        <v>8328.7999999999993</v>
      </c>
      <c r="T261" s="317" t="e">
        <f>SUM(#REF!-S261)</f>
        <v>#REF!</v>
      </c>
      <c r="U261" s="66">
        <f>U262</f>
        <v>8815.6</v>
      </c>
      <c r="V261" s="317">
        <f t="shared" si="64"/>
        <v>413.19999999999891</v>
      </c>
      <c r="W261" s="66">
        <f>W262</f>
        <v>9228.7999999999993</v>
      </c>
      <c r="X261" s="317">
        <f t="shared" si="65"/>
        <v>381.40000000000146</v>
      </c>
      <c r="Y261" s="66">
        <f>Y262</f>
        <v>9610.2000000000007</v>
      </c>
      <c r="Z261" s="317" t="e">
        <f>SUM(#REF!-Y261)</f>
        <v>#REF!</v>
      </c>
      <c r="AA261" s="66">
        <f>AA262</f>
        <v>10240.200000000001</v>
      </c>
      <c r="AB261" s="66">
        <f t="shared" si="59"/>
        <v>3582.5999999999985</v>
      </c>
      <c r="AC261" s="66">
        <f>AC262</f>
        <v>13822.8</v>
      </c>
      <c r="AD261" s="259">
        <f>AD262</f>
        <v>1757.1999999999998</v>
      </c>
      <c r="AE261" s="260">
        <f>AE262</f>
        <v>12815.4</v>
      </c>
      <c r="AF261" s="260">
        <f>AF262</f>
        <v>12815.4</v>
      </c>
      <c r="AG261" s="364">
        <f t="shared" si="61"/>
        <v>100</v>
      </c>
    </row>
    <row r="262" spans="1:33" ht="12.75" customHeight="1">
      <c r="A262" s="31" t="s">
        <v>427</v>
      </c>
      <c r="B262" s="321" t="s">
        <v>329</v>
      </c>
      <c r="C262" s="321" t="s">
        <v>400</v>
      </c>
      <c r="D262" s="321" t="s">
        <v>428</v>
      </c>
      <c r="E262" s="321"/>
      <c r="F262" s="321"/>
      <c r="G262" s="319"/>
      <c r="H262" s="319"/>
      <c r="I262" s="66">
        <f>I267+I274+I263+I285</f>
        <v>5610</v>
      </c>
      <c r="J262" s="317">
        <f t="shared" si="60"/>
        <v>0</v>
      </c>
      <c r="K262" s="66">
        <f>K267+K274+K263+K285</f>
        <v>5610</v>
      </c>
      <c r="L262" s="317">
        <f t="shared" si="73"/>
        <v>1248.3999999999996</v>
      </c>
      <c r="M262" s="66">
        <f>M267+M274+M263+M285</f>
        <v>6858.4</v>
      </c>
      <c r="N262" s="317">
        <f t="shared" si="71"/>
        <v>490.20000000000073</v>
      </c>
      <c r="O262" s="66">
        <f>O267+O274+O263+O285</f>
        <v>7348.6</v>
      </c>
      <c r="P262" s="317">
        <f t="shared" si="67"/>
        <v>980.19999999999891</v>
      </c>
      <c r="Q262" s="66">
        <f>Q267+Q274+Q263+Q285</f>
        <v>8328.7999999999993</v>
      </c>
      <c r="R262" s="317">
        <f t="shared" si="68"/>
        <v>0</v>
      </c>
      <c r="S262" s="66">
        <f>S267+S274+S263+S285</f>
        <v>8328.7999999999993</v>
      </c>
      <c r="T262" s="317" t="e">
        <f>SUM(#REF!-S262)</f>
        <v>#REF!</v>
      </c>
      <c r="U262" s="66">
        <f>U267+U274+U263+U285</f>
        <v>8815.6</v>
      </c>
      <c r="V262" s="317">
        <f t="shared" si="64"/>
        <v>413.19999999999891</v>
      </c>
      <c r="W262" s="66">
        <f>W267+W274+W263+W285</f>
        <v>9228.7999999999993</v>
      </c>
      <c r="X262" s="317">
        <f t="shared" si="65"/>
        <v>381.40000000000146</v>
      </c>
      <c r="Y262" s="66">
        <f>Y267+Y274+Y263+Y285</f>
        <v>9610.2000000000007</v>
      </c>
      <c r="Z262" s="317" t="e">
        <f>SUM(#REF!-Y262)</f>
        <v>#REF!</v>
      </c>
      <c r="AA262" s="66">
        <f>AA267+AA274+AA263+AA285</f>
        <v>10240.200000000001</v>
      </c>
      <c r="AB262" s="66">
        <f t="shared" si="59"/>
        <v>3582.5999999999985</v>
      </c>
      <c r="AC262" s="66">
        <f>AC267+AC274+AC263+AC285</f>
        <v>13822.8</v>
      </c>
      <c r="AD262" s="259">
        <f>AD267+AD274+AD263+AD285</f>
        <v>1757.1999999999998</v>
      </c>
      <c r="AE262" s="260">
        <f>AE267+AE274+AE263+AE285+AE271</f>
        <v>12815.4</v>
      </c>
      <c r="AF262" s="260">
        <f>AF267+AF274+AF263+AF285+AF271</f>
        <v>12815.4</v>
      </c>
      <c r="AG262" s="364">
        <f t="shared" si="61"/>
        <v>100</v>
      </c>
    </row>
    <row r="263" spans="1:33" ht="38.25" customHeight="1">
      <c r="A263" s="53" t="s">
        <v>629</v>
      </c>
      <c r="B263" s="321" t="s">
        <v>329</v>
      </c>
      <c r="C263" s="321" t="s">
        <v>400</v>
      </c>
      <c r="D263" s="321" t="s">
        <v>428</v>
      </c>
      <c r="E263" s="40" t="s">
        <v>429</v>
      </c>
      <c r="F263" s="321"/>
      <c r="G263" s="319"/>
      <c r="H263" s="319"/>
      <c r="I263" s="66">
        <f t="shared" ref="I263:AF265" si="78">I264</f>
        <v>2030</v>
      </c>
      <c r="J263" s="317">
        <f t="shared" si="60"/>
        <v>0</v>
      </c>
      <c r="K263" s="66">
        <f t="shared" si="78"/>
        <v>2030</v>
      </c>
      <c r="L263" s="317">
        <f t="shared" si="73"/>
        <v>0</v>
      </c>
      <c r="M263" s="66">
        <f t="shared" si="78"/>
        <v>2030</v>
      </c>
      <c r="N263" s="317">
        <f t="shared" si="71"/>
        <v>0</v>
      </c>
      <c r="O263" s="66">
        <f t="shared" si="78"/>
        <v>2030</v>
      </c>
      <c r="P263" s="317">
        <f t="shared" si="67"/>
        <v>0</v>
      </c>
      <c r="Q263" s="66">
        <f t="shared" si="78"/>
        <v>2030</v>
      </c>
      <c r="R263" s="317">
        <f t="shared" si="68"/>
        <v>0</v>
      </c>
      <c r="S263" s="66">
        <f t="shared" si="78"/>
        <v>2030</v>
      </c>
      <c r="T263" s="317" t="e">
        <f>SUM(#REF!-S263)</f>
        <v>#REF!</v>
      </c>
      <c r="U263" s="66">
        <f t="shared" si="78"/>
        <v>2030</v>
      </c>
      <c r="V263" s="317">
        <f t="shared" si="64"/>
        <v>0</v>
      </c>
      <c r="W263" s="66">
        <f t="shared" si="78"/>
        <v>2030</v>
      </c>
      <c r="X263" s="317">
        <f t="shared" si="65"/>
        <v>0</v>
      </c>
      <c r="Y263" s="66">
        <f t="shared" si="78"/>
        <v>2030</v>
      </c>
      <c r="Z263" s="317" t="e">
        <f>SUM(#REF!-Y263)</f>
        <v>#REF!</v>
      </c>
      <c r="AA263" s="66">
        <f t="shared" si="78"/>
        <v>2030</v>
      </c>
      <c r="AB263" s="66">
        <f t="shared" si="59"/>
        <v>0</v>
      </c>
      <c r="AC263" s="66">
        <f t="shared" si="78"/>
        <v>2030</v>
      </c>
      <c r="AD263" s="259">
        <f t="shared" si="78"/>
        <v>0</v>
      </c>
      <c r="AE263" s="260">
        <f t="shared" si="78"/>
        <v>1425.4</v>
      </c>
      <c r="AF263" s="260">
        <f t="shared" si="78"/>
        <v>1425.4</v>
      </c>
      <c r="AG263" s="364">
        <f t="shared" si="61"/>
        <v>100</v>
      </c>
    </row>
    <row r="264" spans="1:33" ht="38.25" customHeight="1">
      <c r="A264" s="53" t="s">
        <v>627</v>
      </c>
      <c r="B264" s="321" t="s">
        <v>329</v>
      </c>
      <c r="C264" s="321" t="s">
        <v>400</v>
      </c>
      <c r="D264" s="321" t="s">
        <v>428</v>
      </c>
      <c r="E264" s="40" t="s">
        <v>430</v>
      </c>
      <c r="F264" s="321"/>
      <c r="G264" s="319"/>
      <c r="H264" s="319"/>
      <c r="I264" s="66">
        <f t="shared" si="78"/>
        <v>2030</v>
      </c>
      <c r="J264" s="317">
        <f t="shared" si="60"/>
        <v>0</v>
      </c>
      <c r="K264" s="66">
        <f t="shared" si="78"/>
        <v>2030</v>
      </c>
      <c r="L264" s="317">
        <f t="shared" si="73"/>
        <v>0</v>
      </c>
      <c r="M264" s="66">
        <f t="shared" si="78"/>
        <v>2030</v>
      </c>
      <c r="N264" s="317">
        <f t="shared" si="71"/>
        <v>0</v>
      </c>
      <c r="O264" s="66">
        <f t="shared" si="78"/>
        <v>2030</v>
      </c>
      <c r="P264" s="317">
        <f t="shared" si="67"/>
        <v>0</v>
      </c>
      <c r="Q264" s="66">
        <f t="shared" si="78"/>
        <v>2030</v>
      </c>
      <c r="R264" s="317">
        <f t="shared" si="68"/>
        <v>0</v>
      </c>
      <c r="S264" s="66">
        <f t="shared" si="78"/>
        <v>2030</v>
      </c>
      <c r="T264" s="317" t="e">
        <f>SUM(#REF!-S264)</f>
        <v>#REF!</v>
      </c>
      <c r="U264" s="66">
        <f t="shared" si="78"/>
        <v>2030</v>
      </c>
      <c r="V264" s="317">
        <f t="shared" si="64"/>
        <v>0</v>
      </c>
      <c r="W264" s="66">
        <f t="shared" si="78"/>
        <v>2030</v>
      </c>
      <c r="X264" s="317">
        <f t="shared" si="65"/>
        <v>0</v>
      </c>
      <c r="Y264" s="66">
        <f t="shared" si="78"/>
        <v>2030</v>
      </c>
      <c r="Z264" s="317" t="e">
        <f>SUM(#REF!-Y264)</f>
        <v>#REF!</v>
      </c>
      <c r="AA264" s="66">
        <f t="shared" si="78"/>
        <v>2030</v>
      </c>
      <c r="AB264" s="66">
        <f t="shared" si="59"/>
        <v>0</v>
      </c>
      <c r="AC264" s="66">
        <f t="shared" si="78"/>
        <v>2030</v>
      </c>
      <c r="AD264" s="259">
        <f t="shared" si="78"/>
        <v>0</v>
      </c>
      <c r="AE264" s="260">
        <f t="shared" si="78"/>
        <v>1425.4</v>
      </c>
      <c r="AF264" s="260">
        <f t="shared" si="78"/>
        <v>1425.4</v>
      </c>
      <c r="AG264" s="364">
        <f t="shared" si="61"/>
        <v>100</v>
      </c>
    </row>
    <row r="265" spans="1:33" ht="25.5" customHeight="1">
      <c r="A265" s="8" t="s">
        <v>49</v>
      </c>
      <c r="B265" s="321" t="s">
        <v>329</v>
      </c>
      <c r="C265" s="321" t="s">
        <v>400</v>
      </c>
      <c r="D265" s="321" t="s">
        <v>428</v>
      </c>
      <c r="E265" s="40" t="s">
        <v>430</v>
      </c>
      <c r="F265" s="321" t="s">
        <v>50</v>
      </c>
      <c r="G265" s="319"/>
      <c r="H265" s="319"/>
      <c r="I265" s="66">
        <f t="shared" si="78"/>
        <v>2030</v>
      </c>
      <c r="J265" s="317">
        <f t="shared" si="60"/>
        <v>0</v>
      </c>
      <c r="K265" s="66">
        <f t="shared" si="78"/>
        <v>2030</v>
      </c>
      <c r="L265" s="317">
        <f t="shared" si="73"/>
        <v>0</v>
      </c>
      <c r="M265" s="66">
        <f t="shared" si="78"/>
        <v>2030</v>
      </c>
      <c r="N265" s="317">
        <f t="shared" si="71"/>
        <v>0</v>
      </c>
      <c r="O265" s="66">
        <f t="shared" si="78"/>
        <v>2030</v>
      </c>
      <c r="P265" s="317">
        <f t="shared" si="67"/>
        <v>0</v>
      </c>
      <c r="Q265" s="66">
        <f t="shared" si="78"/>
        <v>2030</v>
      </c>
      <c r="R265" s="317">
        <f t="shared" si="68"/>
        <v>0</v>
      </c>
      <c r="S265" s="66">
        <f t="shared" si="78"/>
        <v>2030</v>
      </c>
      <c r="T265" s="317" t="e">
        <f>SUM(#REF!-S265)</f>
        <v>#REF!</v>
      </c>
      <c r="U265" s="66">
        <f t="shared" si="78"/>
        <v>2030</v>
      </c>
      <c r="V265" s="317">
        <f t="shared" si="64"/>
        <v>0</v>
      </c>
      <c r="W265" s="66">
        <f t="shared" si="78"/>
        <v>2030</v>
      </c>
      <c r="X265" s="317">
        <f t="shared" si="65"/>
        <v>0</v>
      </c>
      <c r="Y265" s="66">
        <f t="shared" si="78"/>
        <v>2030</v>
      </c>
      <c r="Z265" s="317" t="e">
        <f>SUM(#REF!-Y265)</f>
        <v>#REF!</v>
      </c>
      <c r="AA265" s="66">
        <f t="shared" si="78"/>
        <v>2030</v>
      </c>
      <c r="AB265" s="66">
        <f t="shared" si="59"/>
        <v>0</v>
      </c>
      <c r="AC265" s="66">
        <f t="shared" si="78"/>
        <v>2030</v>
      </c>
      <c r="AD265" s="259">
        <f t="shared" si="78"/>
        <v>0</v>
      </c>
      <c r="AE265" s="260">
        <f t="shared" si="78"/>
        <v>1425.4</v>
      </c>
      <c r="AF265" s="260">
        <f t="shared" si="78"/>
        <v>1425.4</v>
      </c>
      <c r="AG265" s="364">
        <f t="shared" si="61"/>
        <v>100</v>
      </c>
    </row>
    <row r="266" spans="1:33" ht="25.5" customHeight="1">
      <c r="A266" s="56" t="s">
        <v>51</v>
      </c>
      <c r="B266" s="321" t="s">
        <v>329</v>
      </c>
      <c r="C266" s="321" t="s">
        <v>400</v>
      </c>
      <c r="D266" s="321" t="s">
        <v>428</v>
      </c>
      <c r="E266" s="40" t="s">
        <v>430</v>
      </c>
      <c r="F266" s="321" t="s">
        <v>52</v>
      </c>
      <c r="G266" s="319"/>
      <c r="H266" s="319"/>
      <c r="I266" s="66">
        <v>2030</v>
      </c>
      <c r="J266" s="317">
        <f t="shared" si="60"/>
        <v>0</v>
      </c>
      <c r="K266" s="66">
        <v>2030</v>
      </c>
      <c r="L266" s="317">
        <f t="shared" si="73"/>
        <v>0</v>
      </c>
      <c r="M266" s="66">
        <v>2030</v>
      </c>
      <c r="N266" s="317">
        <f t="shared" si="71"/>
        <v>0</v>
      </c>
      <c r="O266" s="66">
        <v>2030</v>
      </c>
      <c r="P266" s="317">
        <f t="shared" si="67"/>
        <v>0</v>
      </c>
      <c r="Q266" s="66">
        <v>2030</v>
      </c>
      <c r="R266" s="317">
        <f t="shared" si="68"/>
        <v>0</v>
      </c>
      <c r="S266" s="66">
        <v>2030</v>
      </c>
      <c r="T266" s="317" t="e">
        <f>SUM(#REF!-S266)</f>
        <v>#REF!</v>
      </c>
      <c r="U266" s="66">
        <v>2030</v>
      </c>
      <c r="V266" s="317">
        <f t="shared" si="64"/>
        <v>0</v>
      </c>
      <c r="W266" s="66">
        <v>2030</v>
      </c>
      <c r="X266" s="317">
        <f t="shared" si="65"/>
        <v>0</v>
      </c>
      <c r="Y266" s="66">
        <v>2030</v>
      </c>
      <c r="Z266" s="317" t="e">
        <f>SUM(#REF!-Y266)</f>
        <v>#REF!</v>
      </c>
      <c r="AA266" s="66">
        <v>2030</v>
      </c>
      <c r="AB266" s="66">
        <f t="shared" si="59"/>
        <v>0</v>
      </c>
      <c r="AC266" s="66">
        <v>2030</v>
      </c>
      <c r="AD266" s="66"/>
      <c r="AE266" s="364">
        <v>1425.4</v>
      </c>
      <c r="AF266" s="364">
        <v>1425.4</v>
      </c>
      <c r="AG266" s="364">
        <f t="shared" si="61"/>
        <v>100</v>
      </c>
    </row>
    <row r="267" spans="1:33" ht="12.75" customHeight="1">
      <c r="A267" s="318" t="s">
        <v>39</v>
      </c>
      <c r="B267" s="321" t="s">
        <v>329</v>
      </c>
      <c r="C267" s="321" t="s">
        <v>400</v>
      </c>
      <c r="D267" s="321" t="s">
        <v>428</v>
      </c>
      <c r="E267" s="321" t="s">
        <v>40</v>
      </c>
      <c r="F267" s="321"/>
      <c r="G267" s="319"/>
      <c r="H267" s="319"/>
      <c r="I267" s="66">
        <f t="shared" ref="I267:AF268" si="79">I268</f>
        <v>0</v>
      </c>
      <c r="J267" s="317">
        <f t="shared" si="60"/>
        <v>0</v>
      </c>
      <c r="K267" s="66">
        <f t="shared" si="79"/>
        <v>0</v>
      </c>
      <c r="L267" s="317">
        <f t="shared" si="73"/>
        <v>1248.4000000000001</v>
      </c>
      <c r="M267" s="66">
        <f t="shared" si="79"/>
        <v>1248.4000000000001</v>
      </c>
      <c r="N267" s="317">
        <f t="shared" si="71"/>
        <v>490.19999999999982</v>
      </c>
      <c r="O267" s="66">
        <f t="shared" si="79"/>
        <v>1738.6</v>
      </c>
      <c r="P267" s="317">
        <f t="shared" si="67"/>
        <v>980.20000000000027</v>
      </c>
      <c r="Q267" s="66">
        <f t="shared" si="79"/>
        <v>2718.8</v>
      </c>
      <c r="R267" s="317">
        <f t="shared" si="68"/>
        <v>0</v>
      </c>
      <c r="S267" s="66">
        <f t="shared" si="79"/>
        <v>2718.8</v>
      </c>
      <c r="T267" s="317" t="e">
        <f>SUM(#REF!-S267)</f>
        <v>#REF!</v>
      </c>
      <c r="U267" s="66">
        <f t="shared" si="79"/>
        <v>3205.6000000000004</v>
      </c>
      <c r="V267" s="317">
        <f t="shared" si="64"/>
        <v>413.19999999999982</v>
      </c>
      <c r="W267" s="66">
        <f t="shared" si="79"/>
        <v>3618.8</v>
      </c>
      <c r="X267" s="317">
        <f t="shared" si="65"/>
        <v>197</v>
      </c>
      <c r="Y267" s="66">
        <f t="shared" si="79"/>
        <v>3815.8</v>
      </c>
      <c r="Z267" s="317" t="e">
        <f>SUM(#REF!-Y267)</f>
        <v>#REF!</v>
      </c>
      <c r="AA267" s="66">
        <f t="shared" si="79"/>
        <v>4445.8</v>
      </c>
      <c r="AB267" s="66">
        <f t="shared" si="59"/>
        <v>3582.5999999999995</v>
      </c>
      <c r="AC267" s="66">
        <f t="shared" si="79"/>
        <v>8028.4</v>
      </c>
      <c r="AD267" s="259">
        <f>AD268+AD271</f>
        <v>3182.6</v>
      </c>
      <c r="AE267" s="260">
        <f t="shared" si="79"/>
        <v>9543</v>
      </c>
      <c r="AF267" s="260">
        <f t="shared" si="79"/>
        <v>9543</v>
      </c>
      <c r="AG267" s="364">
        <f t="shared" si="61"/>
        <v>100</v>
      </c>
    </row>
    <row r="268" spans="1:33" ht="40.5" customHeight="1">
      <c r="A268" s="31" t="s">
        <v>817</v>
      </c>
      <c r="B268" s="321" t="s">
        <v>329</v>
      </c>
      <c r="C268" s="321" t="s">
        <v>400</v>
      </c>
      <c r="D268" s="321" t="s">
        <v>428</v>
      </c>
      <c r="E268" s="321" t="s">
        <v>431</v>
      </c>
      <c r="F268" s="321"/>
      <c r="G268" s="319"/>
      <c r="H268" s="319"/>
      <c r="I268" s="66">
        <f t="shared" si="79"/>
        <v>0</v>
      </c>
      <c r="J268" s="317">
        <f t="shared" si="60"/>
        <v>0</v>
      </c>
      <c r="K268" s="66">
        <f t="shared" si="79"/>
        <v>0</v>
      </c>
      <c r="L268" s="317">
        <f t="shared" si="73"/>
        <v>1248.4000000000001</v>
      </c>
      <c r="M268" s="66">
        <f t="shared" si="79"/>
        <v>1248.4000000000001</v>
      </c>
      <c r="N268" s="317">
        <f t="shared" si="71"/>
        <v>490.19999999999982</v>
      </c>
      <c r="O268" s="66">
        <f t="shared" si="79"/>
        <v>1738.6</v>
      </c>
      <c r="P268" s="317">
        <f t="shared" si="67"/>
        <v>980.20000000000027</v>
      </c>
      <c r="Q268" s="66">
        <f t="shared" si="79"/>
        <v>2718.8</v>
      </c>
      <c r="R268" s="317">
        <f t="shared" si="68"/>
        <v>0</v>
      </c>
      <c r="S268" s="66">
        <f t="shared" si="79"/>
        <v>2718.8</v>
      </c>
      <c r="T268" s="317" t="e">
        <f>SUM(#REF!-S268)</f>
        <v>#REF!</v>
      </c>
      <c r="U268" s="66">
        <f t="shared" si="79"/>
        <v>3205.6000000000004</v>
      </c>
      <c r="V268" s="317">
        <f t="shared" si="64"/>
        <v>413.19999999999982</v>
      </c>
      <c r="W268" s="66">
        <f t="shared" si="79"/>
        <v>3618.8</v>
      </c>
      <c r="X268" s="317">
        <f t="shared" si="65"/>
        <v>197</v>
      </c>
      <c r="Y268" s="66">
        <f t="shared" si="79"/>
        <v>3815.8</v>
      </c>
      <c r="Z268" s="317" t="e">
        <f>SUM(#REF!-Y268)</f>
        <v>#REF!</v>
      </c>
      <c r="AA268" s="66">
        <f t="shared" si="79"/>
        <v>4445.8</v>
      </c>
      <c r="AB268" s="66">
        <f t="shared" si="59"/>
        <v>3582.5999999999995</v>
      </c>
      <c r="AC268" s="66">
        <f t="shared" si="79"/>
        <v>8028.4</v>
      </c>
      <c r="AD268" s="259">
        <f t="shared" si="79"/>
        <v>2156.6</v>
      </c>
      <c r="AE268" s="260">
        <f t="shared" si="79"/>
        <v>9543</v>
      </c>
      <c r="AF268" s="260">
        <f t="shared" si="79"/>
        <v>9543</v>
      </c>
      <c r="AG268" s="364">
        <f t="shared" si="61"/>
        <v>100</v>
      </c>
    </row>
    <row r="269" spans="1:33" ht="12.75" customHeight="1">
      <c r="A269" s="8" t="s">
        <v>354</v>
      </c>
      <c r="B269" s="321" t="s">
        <v>329</v>
      </c>
      <c r="C269" s="321" t="s">
        <v>400</v>
      </c>
      <c r="D269" s="321" t="s">
        <v>428</v>
      </c>
      <c r="E269" s="321" t="s">
        <v>431</v>
      </c>
      <c r="F269" s="321" t="s">
        <v>355</v>
      </c>
      <c r="G269" s="319"/>
      <c r="H269" s="319"/>
      <c r="I269" s="66"/>
      <c r="J269" s="317">
        <f t="shared" si="60"/>
        <v>0</v>
      </c>
      <c r="K269" s="66">
        <v>0</v>
      </c>
      <c r="L269" s="317">
        <f t="shared" si="73"/>
        <v>1248.4000000000001</v>
      </c>
      <c r="M269" s="66">
        <f>SUM(M270)</f>
        <v>1248.4000000000001</v>
      </c>
      <c r="N269" s="317">
        <f t="shared" si="71"/>
        <v>490.19999999999982</v>
      </c>
      <c r="O269" s="66">
        <f>SUM(O270)</f>
        <v>1738.6</v>
      </c>
      <c r="P269" s="317">
        <f t="shared" si="67"/>
        <v>980.20000000000027</v>
      </c>
      <c r="Q269" s="66">
        <f>SUM(Q270)</f>
        <v>2718.8</v>
      </c>
      <c r="R269" s="317">
        <f t="shared" si="68"/>
        <v>0</v>
      </c>
      <c r="S269" s="66">
        <f>SUM(S270)</f>
        <v>2718.8</v>
      </c>
      <c r="T269" s="317" t="e">
        <f>SUM(#REF!-S269)</f>
        <v>#REF!</v>
      </c>
      <c r="U269" s="66">
        <f>SUM(U270)</f>
        <v>3205.6000000000004</v>
      </c>
      <c r="V269" s="317">
        <f t="shared" si="64"/>
        <v>413.19999999999982</v>
      </c>
      <c r="W269" s="66">
        <f>SUM(W270)</f>
        <v>3618.8</v>
      </c>
      <c r="X269" s="317">
        <f t="shared" si="65"/>
        <v>197</v>
      </c>
      <c r="Y269" s="66">
        <f>SUM(Y270)</f>
        <v>3815.8</v>
      </c>
      <c r="Z269" s="317" t="e">
        <f>SUM(#REF!-Y269)</f>
        <v>#REF!</v>
      </c>
      <c r="AA269" s="66">
        <f>SUM(AA270)</f>
        <v>4445.8</v>
      </c>
      <c r="AB269" s="66">
        <f t="shared" si="59"/>
        <v>3582.5999999999995</v>
      </c>
      <c r="AC269" s="66">
        <f>SUM(AC270)</f>
        <v>8028.4</v>
      </c>
      <c r="AD269" s="259">
        <f>SUM(AD270)</f>
        <v>2156.6</v>
      </c>
      <c r="AE269" s="260">
        <f>SUM(AE270)</f>
        <v>9543</v>
      </c>
      <c r="AF269" s="260">
        <f>SUM(AF270)</f>
        <v>9543</v>
      </c>
      <c r="AG269" s="364">
        <f t="shared" si="61"/>
        <v>100</v>
      </c>
    </row>
    <row r="270" spans="1:33" ht="38.25" customHeight="1">
      <c r="A270" s="31" t="s">
        <v>43</v>
      </c>
      <c r="B270" s="321" t="s">
        <v>329</v>
      </c>
      <c r="C270" s="321" t="s">
        <v>400</v>
      </c>
      <c r="D270" s="321" t="s">
        <v>428</v>
      </c>
      <c r="E270" s="321" t="s">
        <v>431</v>
      </c>
      <c r="F270" s="321" t="s">
        <v>44</v>
      </c>
      <c r="G270" s="319"/>
      <c r="H270" s="319"/>
      <c r="I270" s="66">
        <v>2030</v>
      </c>
      <c r="J270" s="317">
        <f t="shared" si="60"/>
        <v>-2030</v>
      </c>
      <c r="K270" s="66">
        <v>0</v>
      </c>
      <c r="L270" s="317">
        <f t="shared" si="73"/>
        <v>1248.4000000000001</v>
      </c>
      <c r="M270" s="66">
        <v>1248.4000000000001</v>
      </c>
      <c r="N270" s="317">
        <f t="shared" si="71"/>
        <v>490.19999999999982</v>
      </c>
      <c r="O270" s="66">
        <v>1738.6</v>
      </c>
      <c r="P270" s="317">
        <f t="shared" si="67"/>
        <v>980.20000000000027</v>
      </c>
      <c r="Q270" s="66">
        <v>2718.8</v>
      </c>
      <c r="R270" s="317">
        <f t="shared" si="68"/>
        <v>0</v>
      </c>
      <c r="S270" s="66">
        <v>2718.8</v>
      </c>
      <c r="T270" s="317" t="e">
        <f>SUM(#REF!-S270)</f>
        <v>#REF!</v>
      </c>
      <c r="U270" s="66">
        <f>2718.8+486.8</f>
        <v>3205.6000000000004</v>
      </c>
      <c r="V270" s="317">
        <f t="shared" si="64"/>
        <v>413.19999999999982</v>
      </c>
      <c r="W270" s="66">
        <v>3618.8</v>
      </c>
      <c r="X270" s="317">
        <f t="shared" si="65"/>
        <v>197</v>
      </c>
      <c r="Y270" s="66">
        <v>3815.8</v>
      </c>
      <c r="Z270" s="317" t="e">
        <f>SUM(#REF!-Y270)</f>
        <v>#REF!</v>
      </c>
      <c r="AA270" s="66">
        <v>4445.8</v>
      </c>
      <c r="AB270" s="66">
        <f t="shared" si="59"/>
        <v>3582.5999999999995</v>
      </c>
      <c r="AC270" s="66">
        <v>8028.4</v>
      </c>
      <c r="AD270" s="66">
        <v>2156.6</v>
      </c>
      <c r="AE270" s="364">
        <v>9543</v>
      </c>
      <c r="AF270" s="364">
        <v>9543</v>
      </c>
      <c r="AG270" s="364">
        <f t="shared" si="61"/>
        <v>100</v>
      </c>
    </row>
    <row r="271" spans="1:33" s="220" customFormat="1" ht="38.25" customHeight="1">
      <c r="A271" s="31" t="s">
        <v>905</v>
      </c>
      <c r="B271" s="321" t="s">
        <v>329</v>
      </c>
      <c r="C271" s="321" t="s">
        <v>400</v>
      </c>
      <c r="D271" s="321" t="s">
        <v>428</v>
      </c>
      <c r="E271" s="321" t="s">
        <v>904</v>
      </c>
      <c r="F271" s="321"/>
      <c r="G271" s="319"/>
      <c r="H271" s="319"/>
      <c r="I271" s="66"/>
      <c r="J271" s="317"/>
      <c r="K271" s="66"/>
      <c r="L271" s="317"/>
      <c r="M271" s="66"/>
      <c r="N271" s="317"/>
      <c r="O271" s="66"/>
      <c r="P271" s="317"/>
      <c r="Q271" s="66"/>
      <c r="R271" s="317"/>
      <c r="S271" s="66"/>
      <c r="T271" s="317"/>
      <c r="U271" s="66"/>
      <c r="V271" s="317"/>
      <c r="W271" s="66"/>
      <c r="X271" s="317"/>
      <c r="Y271" s="66"/>
      <c r="Z271" s="317"/>
      <c r="AA271" s="66"/>
      <c r="AB271" s="66"/>
      <c r="AC271" s="66"/>
      <c r="AD271" s="259">
        <f t="shared" ref="AD271:AF272" si="80">SUM(AD272)</f>
        <v>1026</v>
      </c>
      <c r="AE271" s="260">
        <f t="shared" si="80"/>
        <v>1026</v>
      </c>
      <c r="AF271" s="260">
        <f t="shared" si="80"/>
        <v>1026</v>
      </c>
      <c r="AG271" s="364">
        <f t="shared" ref="AG271:AG334" si="81">AF271/AE271*100</f>
        <v>100</v>
      </c>
    </row>
    <row r="272" spans="1:33" s="220" customFormat="1" ht="17.25" customHeight="1">
      <c r="A272" s="8" t="s">
        <v>354</v>
      </c>
      <c r="B272" s="321" t="s">
        <v>329</v>
      </c>
      <c r="C272" s="321" t="s">
        <v>400</v>
      </c>
      <c r="D272" s="321" t="s">
        <v>428</v>
      </c>
      <c r="E272" s="321" t="s">
        <v>904</v>
      </c>
      <c r="F272" s="321" t="s">
        <v>355</v>
      </c>
      <c r="G272" s="319"/>
      <c r="H272" s="319"/>
      <c r="I272" s="66"/>
      <c r="J272" s="317"/>
      <c r="K272" s="66"/>
      <c r="L272" s="317"/>
      <c r="M272" s="66"/>
      <c r="N272" s="317"/>
      <c r="O272" s="66"/>
      <c r="P272" s="317"/>
      <c r="Q272" s="66"/>
      <c r="R272" s="317"/>
      <c r="S272" s="66"/>
      <c r="T272" s="317"/>
      <c r="U272" s="66"/>
      <c r="V272" s="317"/>
      <c r="W272" s="66"/>
      <c r="X272" s="317"/>
      <c r="Y272" s="66"/>
      <c r="Z272" s="317"/>
      <c r="AA272" s="66"/>
      <c r="AB272" s="66"/>
      <c r="AC272" s="66"/>
      <c r="AD272" s="259">
        <f t="shared" si="80"/>
        <v>1026</v>
      </c>
      <c r="AE272" s="260">
        <f t="shared" si="80"/>
        <v>1026</v>
      </c>
      <c r="AF272" s="260">
        <f t="shared" si="80"/>
        <v>1026</v>
      </c>
      <c r="AG272" s="364">
        <f t="shared" si="81"/>
        <v>100</v>
      </c>
    </row>
    <row r="273" spans="1:33" s="220" customFormat="1" ht="40.5" customHeight="1">
      <c r="A273" s="31" t="s">
        <v>43</v>
      </c>
      <c r="B273" s="321" t="s">
        <v>329</v>
      </c>
      <c r="C273" s="321" t="s">
        <v>400</v>
      </c>
      <c r="D273" s="321" t="s">
        <v>428</v>
      </c>
      <c r="E273" s="321" t="s">
        <v>904</v>
      </c>
      <c r="F273" s="321" t="s">
        <v>44</v>
      </c>
      <c r="G273" s="319"/>
      <c r="H273" s="319"/>
      <c r="I273" s="66"/>
      <c r="J273" s="317"/>
      <c r="K273" s="66"/>
      <c r="L273" s="317"/>
      <c r="M273" s="66"/>
      <c r="N273" s="317"/>
      <c r="O273" s="66"/>
      <c r="P273" s="317"/>
      <c r="Q273" s="66"/>
      <c r="R273" s="317"/>
      <c r="S273" s="66"/>
      <c r="T273" s="317"/>
      <c r="U273" s="66"/>
      <c r="V273" s="317"/>
      <c r="W273" s="66"/>
      <c r="X273" s="317"/>
      <c r="Y273" s="66"/>
      <c r="Z273" s="317"/>
      <c r="AA273" s="66"/>
      <c r="AB273" s="66"/>
      <c r="AC273" s="66"/>
      <c r="AD273" s="66">
        <v>1026</v>
      </c>
      <c r="AE273" s="364">
        <v>1026</v>
      </c>
      <c r="AF273" s="364">
        <v>1026</v>
      </c>
      <c r="AG273" s="364">
        <f t="shared" si="81"/>
        <v>100</v>
      </c>
    </row>
    <row r="274" spans="1:33" ht="38.25" customHeight="1">
      <c r="A274" s="56" t="s">
        <v>630</v>
      </c>
      <c r="B274" s="321">
        <v>901</v>
      </c>
      <c r="C274" s="321" t="s">
        <v>400</v>
      </c>
      <c r="D274" s="321" t="s">
        <v>428</v>
      </c>
      <c r="E274" s="321" t="s">
        <v>432</v>
      </c>
      <c r="F274" s="321"/>
      <c r="G274" s="319"/>
      <c r="H274" s="319"/>
      <c r="I274" s="66">
        <f>I275+I282</f>
        <v>3580</v>
      </c>
      <c r="J274" s="317">
        <f t="shared" si="60"/>
        <v>0</v>
      </c>
      <c r="K274" s="66">
        <f>K275+K282</f>
        <v>3580</v>
      </c>
      <c r="L274" s="317">
        <f t="shared" si="73"/>
        <v>0</v>
      </c>
      <c r="M274" s="66">
        <f>M275+M282</f>
        <v>3580</v>
      </c>
      <c r="N274" s="317">
        <f t="shared" si="71"/>
        <v>0</v>
      </c>
      <c r="O274" s="66">
        <f>O275+O282</f>
        <v>3580</v>
      </c>
      <c r="P274" s="317">
        <f t="shared" si="67"/>
        <v>0</v>
      </c>
      <c r="Q274" s="66">
        <f>Q275+Q282</f>
        <v>3580</v>
      </c>
      <c r="R274" s="317">
        <f t="shared" si="68"/>
        <v>0</v>
      </c>
      <c r="S274" s="66">
        <f>S275+S282</f>
        <v>3580</v>
      </c>
      <c r="T274" s="317" t="e">
        <f>SUM(#REF!-S274)</f>
        <v>#REF!</v>
      </c>
      <c r="U274" s="66">
        <f>U275+U282</f>
        <v>3580</v>
      </c>
      <c r="V274" s="317">
        <f t="shared" si="64"/>
        <v>0</v>
      </c>
      <c r="W274" s="66">
        <f>W275+W282</f>
        <v>3580</v>
      </c>
      <c r="X274" s="317">
        <f t="shared" si="65"/>
        <v>184.40000000000009</v>
      </c>
      <c r="Y274" s="66">
        <f>Y275+Y282</f>
        <v>3764.4</v>
      </c>
      <c r="Z274" s="317" t="e">
        <f>SUM(#REF!-Y274)</f>
        <v>#REF!</v>
      </c>
      <c r="AA274" s="66">
        <f>AA275+AA282</f>
        <v>3764.4</v>
      </c>
      <c r="AB274" s="66">
        <f t="shared" si="59"/>
        <v>0</v>
      </c>
      <c r="AC274" s="66">
        <f>AC275+AC282</f>
        <v>3764.4</v>
      </c>
      <c r="AD274" s="259">
        <f>AD275+AD282</f>
        <v>-1425.4</v>
      </c>
      <c r="AE274" s="260">
        <f>AE275+AE282</f>
        <v>821</v>
      </c>
      <c r="AF274" s="260">
        <f>AF275+AF282</f>
        <v>821</v>
      </c>
      <c r="AG274" s="364">
        <f t="shared" si="81"/>
        <v>100</v>
      </c>
    </row>
    <row r="275" spans="1:33" ht="27.75" customHeight="1">
      <c r="A275" s="56" t="s">
        <v>631</v>
      </c>
      <c r="B275" s="321" t="s">
        <v>329</v>
      </c>
      <c r="C275" s="321" t="s">
        <v>400</v>
      </c>
      <c r="D275" s="321" t="s">
        <v>428</v>
      </c>
      <c r="E275" s="321" t="s">
        <v>433</v>
      </c>
      <c r="F275" s="321"/>
      <c r="G275" s="319"/>
      <c r="H275" s="319"/>
      <c r="I275" s="66">
        <f>I276</f>
        <v>3410</v>
      </c>
      <c r="J275" s="317">
        <f t="shared" si="60"/>
        <v>0</v>
      </c>
      <c r="K275" s="66">
        <f>K276</f>
        <v>3410</v>
      </c>
      <c r="L275" s="317">
        <f t="shared" si="73"/>
        <v>0</v>
      </c>
      <c r="M275" s="66">
        <f>M276</f>
        <v>3410</v>
      </c>
      <c r="N275" s="317">
        <f t="shared" si="71"/>
        <v>0</v>
      </c>
      <c r="O275" s="66">
        <f>O276</f>
        <v>3410</v>
      </c>
      <c r="P275" s="317">
        <f t="shared" si="67"/>
        <v>0</v>
      </c>
      <c r="Q275" s="66">
        <f>Q276</f>
        <v>3410</v>
      </c>
      <c r="R275" s="317">
        <f t="shared" si="68"/>
        <v>0</v>
      </c>
      <c r="S275" s="66">
        <f>S276</f>
        <v>3410</v>
      </c>
      <c r="T275" s="317" t="e">
        <f>SUM(#REF!-S275)</f>
        <v>#REF!</v>
      </c>
      <c r="U275" s="66">
        <f>U276</f>
        <v>3410</v>
      </c>
      <c r="V275" s="317">
        <f t="shared" si="64"/>
        <v>0</v>
      </c>
      <c r="W275" s="66">
        <f>W276</f>
        <v>3410</v>
      </c>
      <c r="X275" s="317">
        <f t="shared" si="65"/>
        <v>0</v>
      </c>
      <c r="Y275" s="66">
        <f>Y276</f>
        <v>3410</v>
      </c>
      <c r="Z275" s="317" t="e">
        <f>SUM(#REF!-Y275)</f>
        <v>#REF!</v>
      </c>
      <c r="AA275" s="66">
        <f>AA276+AA280+AA278</f>
        <v>3410</v>
      </c>
      <c r="AB275" s="66">
        <f t="shared" si="59"/>
        <v>0</v>
      </c>
      <c r="AC275" s="66">
        <f>AC276+AC280+AC278</f>
        <v>3410</v>
      </c>
      <c r="AD275" s="259">
        <f>AD276+AD280+AD278</f>
        <v>-1425.4</v>
      </c>
      <c r="AE275" s="260">
        <f>AE276+AE280+AE278</f>
        <v>288.3</v>
      </c>
      <c r="AF275" s="260">
        <f>AF276+AF280+AF278</f>
        <v>288.3</v>
      </c>
      <c r="AG275" s="364">
        <f t="shared" si="81"/>
        <v>100</v>
      </c>
    </row>
    <row r="276" spans="1:33" ht="25.5" customHeight="1">
      <c r="A276" s="8" t="s">
        <v>339</v>
      </c>
      <c r="B276" s="321" t="s">
        <v>329</v>
      </c>
      <c r="C276" s="321" t="s">
        <v>400</v>
      </c>
      <c r="D276" s="321" t="s">
        <v>428</v>
      </c>
      <c r="E276" s="321" t="s">
        <v>433</v>
      </c>
      <c r="F276" s="321" t="s">
        <v>340</v>
      </c>
      <c r="G276" s="319"/>
      <c r="H276" s="319"/>
      <c r="I276" s="66">
        <f>I277</f>
        <v>3410</v>
      </c>
      <c r="J276" s="317">
        <f t="shared" si="60"/>
        <v>0</v>
      </c>
      <c r="K276" s="66">
        <f>K277</f>
        <v>3410</v>
      </c>
      <c r="L276" s="317">
        <f t="shared" si="73"/>
        <v>0</v>
      </c>
      <c r="M276" s="66">
        <f>M277</f>
        <v>3410</v>
      </c>
      <c r="N276" s="317">
        <f t="shared" si="71"/>
        <v>0</v>
      </c>
      <c r="O276" s="66">
        <f>O277</f>
        <v>3410</v>
      </c>
      <c r="P276" s="317">
        <f t="shared" si="67"/>
        <v>0</v>
      </c>
      <c r="Q276" s="66">
        <f>Q277</f>
        <v>3410</v>
      </c>
      <c r="R276" s="317">
        <f t="shared" si="68"/>
        <v>0</v>
      </c>
      <c r="S276" s="66">
        <f>S277</f>
        <v>3410</v>
      </c>
      <c r="T276" s="317" t="e">
        <f>SUM(#REF!-S276)</f>
        <v>#REF!</v>
      </c>
      <c r="U276" s="66">
        <f>U277</f>
        <v>3410</v>
      </c>
      <c r="V276" s="317">
        <f t="shared" si="64"/>
        <v>0</v>
      </c>
      <c r="W276" s="66">
        <f>W277</f>
        <v>3410</v>
      </c>
      <c r="X276" s="317">
        <f t="shared" si="65"/>
        <v>0</v>
      </c>
      <c r="Y276" s="66">
        <f>Y277</f>
        <v>3410</v>
      </c>
      <c r="Z276" s="317" t="e">
        <f>SUM(#REF!-Y276)</f>
        <v>#REF!</v>
      </c>
      <c r="AA276" s="66">
        <f>AA277</f>
        <v>1794.3</v>
      </c>
      <c r="AB276" s="66">
        <f t="shared" ref="AB276:AB339" si="82">AC276-AA276</f>
        <v>0</v>
      </c>
      <c r="AC276" s="66">
        <f>AC277</f>
        <v>1794.3</v>
      </c>
      <c r="AD276" s="259">
        <f>AD277</f>
        <v>0</v>
      </c>
      <c r="AE276" s="260">
        <f>AE277</f>
        <v>98</v>
      </c>
      <c r="AF276" s="260">
        <f>AF277</f>
        <v>98</v>
      </c>
      <c r="AG276" s="364">
        <f t="shared" si="81"/>
        <v>100</v>
      </c>
    </row>
    <row r="277" spans="1:33" ht="25.5" customHeight="1">
      <c r="A277" s="39" t="s">
        <v>341</v>
      </c>
      <c r="B277" s="321" t="s">
        <v>329</v>
      </c>
      <c r="C277" s="321" t="s">
        <v>400</v>
      </c>
      <c r="D277" s="321" t="s">
        <v>428</v>
      </c>
      <c r="E277" s="321" t="s">
        <v>433</v>
      </c>
      <c r="F277" s="321" t="s">
        <v>342</v>
      </c>
      <c r="G277" s="319"/>
      <c r="H277" s="319"/>
      <c r="I277" s="66">
        <f>3290+120</f>
        <v>3410</v>
      </c>
      <c r="J277" s="317">
        <f t="shared" si="60"/>
        <v>0</v>
      </c>
      <c r="K277" s="66">
        <f>3290+120</f>
        <v>3410</v>
      </c>
      <c r="L277" s="317">
        <f t="shared" si="73"/>
        <v>0</v>
      </c>
      <c r="M277" s="66">
        <f>3290+120</f>
        <v>3410</v>
      </c>
      <c r="N277" s="317">
        <f t="shared" si="71"/>
        <v>0</v>
      </c>
      <c r="O277" s="66">
        <f>3290+120</f>
        <v>3410</v>
      </c>
      <c r="P277" s="317">
        <f t="shared" si="67"/>
        <v>0</v>
      </c>
      <c r="Q277" s="66">
        <f>3290+120</f>
        <v>3410</v>
      </c>
      <c r="R277" s="317">
        <f t="shared" si="68"/>
        <v>0</v>
      </c>
      <c r="S277" s="66">
        <f>3290+120</f>
        <v>3410</v>
      </c>
      <c r="T277" s="317" t="e">
        <f>SUM(#REF!-S277)</f>
        <v>#REF!</v>
      </c>
      <c r="U277" s="66">
        <f>3290+120</f>
        <v>3410</v>
      </c>
      <c r="V277" s="317">
        <f t="shared" si="64"/>
        <v>0</v>
      </c>
      <c r="W277" s="66">
        <f>3290+120</f>
        <v>3410</v>
      </c>
      <c r="X277" s="317">
        <f t="shared" si="65"/>
        <v>0</v>
      </c>
      <c r="Y277" s="66">
        <f>3290+120</f>
        <v>3410</v>
      </c>
      <c r="Z277" s="317" t="e">
        <f>SUM(#REF!-Y277)</f>
        <v>#REF!</v>
      </c>
      <c r="AA277" s="66">
        <v>1794.3</v>
      </c>
      <c r="AB277" s="66">
        <f t="shared" si="82"/>
        <v>0</v>
      </c>
      <c r="AC277" s="66">
        <v>1794.3</v>
      </c>
      <c r="AD277" s="66"/>
      <c r="AE277" s="364">
        <v>98</v>
      </c>
      <c r="AF277" s="364">
        <v>98</v>
      </c>
      <c r="AG277" s="364">
        <f t="shared" si="81"/>
        <v>100</v>
      </c>
    </row>
    <row r="278" spans="1:33" s="220" customFormat="1" ht="25.5" customHeight="1">
      <c r="A278" s="39" t="s">
        <v>881</v>
      </c>
      <c r="B278" s="321" t="s">
        <v>329</v>
      </c>
      <c r="C278" s="321" t="s">
        <v>400</v>
      </c>
      <c r="D278" s="321" t="s">
        <v>428</v>
      </c>
      <c r="E278" s="321" t="s">
        <v>433</v>
      </c>
      <c r="F278" s="321" t="s">
        <v>50</v>
      </c>
      <c r="G278" s="319"/>
      <c r="H278" s="319"/>
      <c r="I278" s="66"/>
      <c r="J278" s="317"/>
      <c r="K278" s="66"/>
      <c r="L278" s="317"/>
      <c r="M278" s="66"/>
      <c r="N278" s="317"/>
      <c r="O278" s="66"/>
      <c r="P278" s="317"/>
      <c r="Q278" s="66"/>
      <c r="R278" s="317"/>
      <c r="S278" s="66"/>
      <c r="T278" s="317"/>
      <c r="U278" s="66"/>
      <c r="V278" s="317"/>
      <c r="W278" s="66"/>
      <c r="X278" s="317"/>
      <c r="Y278" s="66"/>
      <c r="Z278" s="317"/>
      <c r="AA278" s="66">
        <f>AA279</f>
        <v>1425.4</v>
      </c>
      <c r="AB278" s="66">
        <f t="shared" si="82"/>
        <v>0</v>
      </c>
      <c r="AC278" s="66">
        <f>AC279</f>
        <v>1425.4</v>
      </c>
      <c r="AD278" s="259">
        <f>AD279</f>
        <v>-1425.4</v>
      </c>
      <c r="AE278" s="260">
        <f>AE279</f>
        <v>0</v>
      </c>
      <c r="AF278" s="260">
        <f>AF279</f>
        <v>0</v>
      </c>
      <c r="AG278" s="364"/>
    </row>
    <row r="279" spans="1:33" s="220" customFormat="1" ht="25.5" customHeight="1">
      <c r="A279" s="39" t="s">
        <v>51</v>
      </c>
      <c r="B279" s="321" t="s">
        <v>329</v>
      </c>
      <c r="C279" s="321" t="s">
        <v>400</v>
      </c>
      <c r="D279" s="321" t="s">
        <v>428</v>
      </c>
      <c r="E279" s="321" t="s">
        <v>433</v>
      </c>
      <c r="F279" s="321" t="s">
        <v>52</v>
      </c>
      <c r="G279" s="319"/>
      <c r="H279" s="319"/>
      <c r="I279" s="66"/>
      <c r="J279" s="317"/>
      <c r="K279" s="66"/>
      <c r="L279" s="317"/>
      <c r="M279" s="66"/>
      <c r="N279" s="317"/>
      <c r="O279" s="66"/>
      <c r="P279" s="317"/>
      <c r="Q279" s="66"/>
      <c r="R279" s="317"/>
      <c r="S279" s="66"/>
      <c r="T279" s="317"/>
      <c r="U279" s="66"/>
      <c r="V279" s="317"/>
      <c r="W279" s="66"/>
      <c r="X279" s="317"/>
      <c r="Y279" s="66"/>
      <c r="Z279" s="317"/>
      <c r="AA279" s="66">
        <v>1425.4</v>
      </c>
      <c r="AB279" s="66">
        <f t="shared" si="82"/>
        <v>0</v>
      </c>
      <c r="AC279" s="66">
        <v>1425.4</v>
      </c>
      <c r="AD279" s="66">
        <v>-1425.4</v>
      </c>
      <c r="AE279" s="364">
        <v>0</v>
      </c>
      <c r="AF279" s="364">
        <v>0</v>
      </c>
      <c r="AG279" s="364"/>
    </row>
    <row r="280" spans="1:33" s="220" customFormat="1" ht="16.5" customHeight="1">
      <c r="A280" s="8" t="s">
        <v>354</v>
      </c>
      <c r="B280" s="321" t="s">
        <v>329</v>
      </c>
      <c r="C280" s="321" t="s">
        <v>400</v>
      </c>
      <c r="D280" s="321" t="s">
        <v>428</v>
      </c>
      <c r="E280" s="321" t="s">
        <v>433</v>
      </c>
      <c r="F280" s="321" t="s">
        <v>355</v>
      </c>
      <c r="G280" s="319"/>
      <c r="H280" s="319"/>
      <c r="I280" s="66"/>
      <c r="J280" s="317"/>
      <c r="K280" s="66"/>
      <c r="L280" s="317"/>
      <c r="M280" s="66"/>
      <c r="N280" s="317"/>
      <c r="O280" s="66"/>
      <c r="P280" s="317"/>
      <c r="Q280" s="66"/>
      <c r="R280" s="317"/>
      <c r="S280" s="66"/>
      <c r="T280" s="317"/>
      <c r="U280" s="66"/>
      <c r="V280" s="317"/>
      <c r="W280" s="66"/>
      <c r="X280" s="317"/>
      <c r="Y280" s="66"/>
      <c r="Z280" s="317" t="e">
        <f>SUM(#REF!-Y280)</f>
        <v>#REF!</v>
      </c>
      <c r="AA280" s="66">
        <f>SUM(AA281)</f>
        <v>190.3</v>
      </c>
      <c r="AB280" s="66">
        <f t="shared" si="82"/>
        <v>0</v>
      </c>
      <c r="AC280" s="66">
        <f>SUM(AC281)</f>
        <v>190.3</v>
      </c>
      <c r="AD280" s="259">
        <f>SUM(AD281)</f>
        <v>0</v>
      </c>
      <c r="AE280" s="260">
        <f>SUM(AE281)</f>
        <v>190.3</v>
      </c>
      <c r="AF280" s="260">
        <f>SUM(AF281)</f>
        <v>190.3</v>
      </c>
      <c r="AG280" s="364">
        <f t="shared" si="81"/>
        <v>100</v>
      </c>
    </row>
    <row r="281" spans="1:33" s="220" customFormat="1" ht="25.5" customHeight="1">
      <c r="A281" s="31" t="s">
        <v>43</v>
      </c>
      <c r="B281" s="321" t="s">
        <v>329</v>
      </c>
      <c r="C281" s="321" t="s">
        <v>400</v>
      </c>
      <c r="D281" s="321" t="s">
        <v>428</v>
      </c>
      <c r="E281" s="321" t="s">
        <v>433</v>
      </c>
      <c r="F281" s="321" t="s">
        <v>44</v>
      </c>
      <c r="G281" s="319"/>
      <c r="H281" s="319"/>
      <c r="I281" s="66"/>
      <c r="J281" s="317"/>
      <c r="K281" s="66"/>
      <c r="L281" s="317"/>
      <c r="M281" s="66"/>
      <c r="N281" s="317"/>
      <c r="O281" s="66"/>
      <c r="P281" s="317"/>
      <c r="Q281" s="66"/>
      <c r="R281" s="317"/>
      <c r="S281" s="66"/>
      <c r="T281" s="317"/>
      <c r="U281" s="66"/>
      <c r="V281" s="317"/>
      <c r="W281" s="66"/>
      <c r="X281" s="317"/>
      <c r="Y281" s="66"/>
      <c r="Z281" s="317" t="e">
        <f>SUM(#REF!-Y281)</f>
        <v>#REF!</v>
      </c>
      <c r="AA281" s="66">
        <v>190.3</v>
      </c>
      <c r="AB281" s="66">
        <f t="shared" si="82"/>
        <v>0</v>
      </c>
      <c r="AC281" s="66">
        <v>190.3</v>
      </c>
      <c r="AD281" s="66"/>
      <c r="AE281" s="364">
        <v>190.3</v>
      </c>
      <c r="AF281" s="364">
        <v>190.3</v>
      </c>
      <c r="AG281" s="364">
        <f t="shared" si="81"/>
        <v>100</v>
      </c>
    </row>
    <row r="282" spans="1:33" s="38" customFormat="1" ht="17.25" customHeight="1">
      <c r="A282" s="39" t="s">
        <v>632</v>
      </c>
      <c r="B282" s="321" t="s">
        <v>329</v>
      </c>
      <c r="C282" s="321" t="s">
        <v>400</v>
      </c>
      <c r="D282" s="321" t="s">
        <v>428</v>
      </c>
      <c r="E282" s="321" t="s">
        <v>633</v>
      </c>
      <c r="F282" s="321"/>
      <c r="G282" s="319"/>
      <c r="H282" s="319"/>
      <c r="I282" s="66">
        <f>SUM(I283)</f>
        <v>170</v>
      </c>
      <c r="J282" s="317">
        <f t="shared" si="60"/>
        <v>0</v>
      </c>
      <c r="K282" s="66">
        <f t="shared" ref="K282:AF283" si="83">SUM(K283)</f>
        <v>170</v>
      </c>
      <c r="L282" s="317">
        <f t="shared" si="73"/>
        <v>0</v>
      </c>
      <c r="M282" s="66">
        <f t="shared" si="83"/>
        <v>170</v>
      </c>
      <c r="N282" s="317">
        <f t="shared" si="71"/>
        <v>0</v>
      </c>
      <c r="O282" s="66">
        <f t="shared" si="83"/>
        <v>170</v>
      </c>
      <c r="P282" s="317">
        <f t="shared" si="67"/>
        <v>0</v>
      </c>
      <c r="Q282" s="66">
        <f t="shared" si="83"/>
        <v>170</v>
      </c>
      <c r="R282" s="317">
        <f t="shared" si="68"/>
        <v>0</v>
      </c>
      <c r="S282" s="66">
        <f t="shared" si="83"/>
        <v>170</v>
      </c>
      <c r="T282" s="317" t="e">
        <f>SUM(#REF!-S282)</f>
        <v>#REF!</v>
      </c>
      <c r="U282" s="66">
        <f t="shared" si="83"/>
        <v>170</v>
      </c>
      <c r="V282" s="317">
        <f t="shared" si="64"/>
        <v>0</v>
      </c>
      <c r="W282" s="66">
        <f t="shared" si="83"/>
        <v>170</v>
      </c>
      <c r="X282" s="317">
        <f t="shared" si="65"/>
        <v>184.39999999999998</v>
      </c>
      <c r="Y282" s="66">
        <f t="shared" si="83"/>
        <v>354.4</v>
      </c>
      <c r="Z282" s="317" t="e">
        <f>SUM(#REF!-Y282)</f>
        <v>#REF!</v>
      </c>
      <c r="AA282" s="66">
        <f t="shared" si="83"/>
        <v>354.4</v>
      </c>
      <c r="AB282" s="66">
        <f t="shared" si="82"/>
        <v>0</v>
      </c>
      <c r="AC282" s="66">
        <f t="shared" si="83"/>
        <v>354.4</v>
      </c>
      <c r="AD282" s="259">
        <f t="shared" si="83"/>
        <v>0</v>
      </c>
      <c r="AE282" s="260">
        <f t="shared" si="83"/>
        <v>532.70000000000005</v>
      </c>
      <c r="AF282" s="260">
        <f t="shared" si="83"/>
        <v>532.70000000000005</v>
      </c>
      <c r="AG282" s="364">
        <f t="shared" si="81"/>
        <v>100</v>
      </c>
    </row>
    <row r="283" spans="1:33" s="38" customFormat="1" ht="25.5" customHeight="1">
      <c r="A283" s="8" t="s">
        <v>339</v>
      </c>
      <c r="B283" s="321" t="s">
        <v>329</v>
      </c>
      <c r="C283" s="321" t="s">
        <v>400</v>
      </c>
      <c r="D283" s="321" t="s">
        <v>428</v>
      </c>
      <c r="E283" s="321" t="s">
        <v>633</v>
      </c>
      <c r="F283" s="321" t="s">
        <v>340</v>
      </c>
      <c r="G283" s="319"/>
      <c r="H283" s="319"/>
      <c r="I283" s="66">
        <f>SUM(I284)</f>
        <v>170</v>
      </c>
      <c r="J283" s="317">
        <f t="shared" si="60"/>
        <v>0</v>
      </c>
      <c r="K283" s="66">
        <f t="shared" si="83"/>
        <v>170</v>
      </c>
      <c r="L283" s="317">
        <f t="shared" si="73"/>
        <v>0</v>
      </c>
      <c r="M283" s="66">
        <f t="shared" si="83"/>
        <v>170</v>
      </c>
      <c r="N283" s="317">
        <f t="shared" si="71"/>
        <v>0</v>
      </c>
      <c r="O283" s="66">
        <f t="shared" si="83"/>
        <v>170</v>
      </c>
      <c r="P283" s="317">
        <f t="shared" si="67"/>
        <v>0</v>
      </c>
      <c r="Q283" s="66">
        <f t="shared" si="83"/>
        <v>170</v>
      </c>
      <c r="R283" s="317">
        <f t="shared" si="68"/>
        <v>0</v>
      </c>
      <c r="S283" s="66">
        <f t="shared" si="83"/>
        <v>170</v>
      </c>
      <c r="T283" s="317" t="e">
        <f>SUM(#REF!-S283)</f>
        <v>#REF!</v>
      </c>
      <c r="U283" s="66">
        <f t="shared" si="83"/>
        <v>170</v>
      </c>
      <c r="V283" s="317">
        <f t="shared" si="64"/>
        <v>0</v>
      </c>
      <c r="W283" s="66">
        <f t="shared" si="83"/>
        <v>170</v>
      </c>
      <c r="X283" s="317">
        <f t="shared" si="65"/>
        <v>184.39999999999998</v>
      </c>
      <c r="Y283" s="66">
        <f t="shared" si="83"/>
        <v>354.4</v>
      </c>
      <c r="Z283" s="317" t="e">
        <f>SUM(#REF!-Y283)</f>
        <v>#REF!</v>
      </c>
      <c r="AA283" s="66">
        <f t="shared" si="83"/>
        <v>354.4</v>
      </c>
      <c r="AB283" s="66">
        <f t="shared" si="82"/>
        <v>0</v>
      </c>
      <c r="AC283" s="66">
        <f t="shared" si="83"/>
        <v>354.4</v>
      </c>
      <c r="AD283" s="259">
        <f t="shared" si="83"/>
        <v>0</v>
      </c>
      <c r="AE283" s="260">
        <f t="shared" si="83"/>
        <v>532.70000000000005</v>
      </c>
      <c r="AF283" s="260">
        <f t="shared" si="83"/>
        <v>532.70000000000005</v>
      </c>
      <c r="AG283" s="364">
        <f t="shared" si="81"/>
        <v>100</v>
      </c>
    </row>
    <row r="284" spans="1:33" s="38" customFormat="1" ht="25.5" customHeight="1">
      <c r="A284" s="39" t="s">
        <v>341</v>
      </c>
      <c r="B284" s="321" t="s">
        <v>329</v>
      </c>
      <c r="C284" s="321" t="s">
        <v>400</v>
      </c>
      <c r="D284" s="321" t="s">
        <v>428</v>
      </c>
      <c r="E284" s="321" t="s">
        <v>633</v>
      </c>
      <c r="F284" s="321" t="s">
        <v>342</v>
      </c>
      <c r="G284" s="319"/>
      <c r="H284" s="319"/>
      <c r="I284" s="66">
        <v>170</v>
      </c>
      <c r="J284" s="317">
        <f t="shared" si="60"/>
        <v>0</v>
      </c>
      <c r="K284" s="66">
        <v>170</v>
      </c>
      <c r="L284" s="317">
        <f t="shared" si="73"/>
        <v>0</v>
      </c>
      <c r="M284" s="66">
        <v>170</v>
      </c>
      <c r="N284" s="317">
        <f t="shared" si="71"/>
        <v>0</v>
      </c>
      <c r="O284" s="66">
        <v>170</v>
      </c>
      <c r="P284" s="317">
        <f t="shared" si="67"/>
        <v>0</v>
      </c>
      <c r="Q284" s="66">
        <v>170</v>
      </c>
      <c r="R284" s="317">
        <f t="shared" si="68"/>
        <v>0</v>
      </c>
      <c r="S284" s="66">
        <v>170</v>
      </c>
      <c r="T284" s="317" t="e">
        <f>SUM(#REF!-S284)</f>
        <v>#REF!</v>
      </c>
      <c r="U284" s="66">
        <v>170</v>
      </c>
      <c r="V284" s="317">
        <f t="shared" si="64"/>
        <v>0</v>
      </c>
      <c r="W284" s="66">
        <v>170</v>
      </c>
      <c r="X284" s="317">
        <f t="shared" si="65"/>
        <v>184.39999999999998</v>
      </c>
      <c r="Y284" s="66">
        <v>354.4</v>
      </c>
      <c r="Z284" s="317" t="e">
        <f>SUM(#REF!-Y284)</f>
        <v>#REF!</v>
      </c>
      <c r="AA284" s="66">
        <v>354.4</v>
      </c>
      <c r="AB284" s="66">
        <f t="shared" si="82"/>
        <v>0</v>
      </c>
      <c r="AC284" s="66">
        <v>354.4</v>
      </c>
      <c r="AD284" s="66"/>
      <c r="AE284" s="364">
        <v>532.70000000000005</v>
      </c>
      <c r="AF284" s="364">
        <v>532.70000000000005</v>
      </c>
      <c r="AG284" s="364">
        <f t="shared" si="81"/>
        <v>100</v>
      </c>
    </row>
    <row r="285" spans="1:33" ht="1.5" hidden="1" customHeight="1">
      <c r="A285" s="39" t="s">
        <v>641</v>
      </c>
      <c r="B285" s="321" t="s">
        <v>329</v>
      </c>
      <c r="C285" s="321" t="s">
        <v>400</v>
      </c>
      <c r="D285" s="321" t="s">
        <v>428</v>
      </c>
      <c r="E285" s="321" t="s">
        <v>415</v>
      </c>
      <c r="F285" s="321"/>
      <c r="G285" s="319"/>
      <c r="H285" s="319"/>
      <c r="I285" s="66">
        <f t="shared" ref="I285:AF287" si="84">I286</f>
        <v>0</v>
      </c>
      <c r="J285" s="317">
        <f t="shared" si="60"/>
        <v>0</v>
      </c>
      <c r="K285" s="66">
        <f t="shared" si="84"/>
        <v>0</v>
      </c>
      <c r="L285" s="317">
        <f t="shared" si="73"/>
        <v>0</v>
      </c>
      <c r="M285" s="66">
        <f t="shared" si="84"/>
        <v>0</v>
      </c>
      <c r="N285" s="317">
        <f t="shared" si="71"/>
        <v>0</v>
      </c>
      <c r="O285" s="66">
        <f t="shared" si="84"/>
        <v>0</v>
      </c>
      <c r="P285" s="317">
        <f t="shared" si="67"/>
        <v>0</v>
      </c>
      <c r="Q285" s="66">
        <f t="shared" si="84"/>
        <v>0</v>
      </c>
      <c r="R285" s="317">
        <f t="shared" si="68"/>
        <v>0</v>
      </c>
      <c r="S285" s="66">
        <f t="shared" si="84"/>
        <v>0</v>
      </c>
      <c r="T285" s="317" t="e">
        <f>SUM(#REF!-S285)</f>
        <v>#REF!</v>
      </c>
      <c r="U285" s="66">
        <f t="shared" si="84"/>
        <v>0</v>
      </c>
      <c r="V285" s="317">
        <f t="shared" si="64"/>
        <v>0</v>
      </c>
      <c r="W285" s="66">
        <f t="shared" si="84"/>
        <v>0</v>
      </c>
      <c r="X285" s="317">
        <f t="shared" si="65"/>
        <v>0</v>
      </c>
      <c r="Y285" s="66">
        <f t="shared" si="84"/>
        <v>0</v>
      </c>
      <c r="Z285" s="317" t="e">
        <f>SUM(#REF!-Y285)</f>
        <v>#REF!</v>
      </c>
      <c r="AA285" s="66">
        <f t="shared" si="84"/>
        <v>0</v>
      </c>
      <c r="AB285" s="66">
        <f t="shared" si="82"/>
        <v>0</v>
      </c>
      <c r="AC285" s="66">
        <f t="shared" si="84"/>
        <v>0</v>
      </c>
      <c r="AD285" s="259">
        <f t="shared" si="84"/>
        <v>0</v>
      </c>
      <c r="AE285" s="260">
        <f t="shared" si="84"/>
        <v>0</v>
      </c>
      <c r="AF285" s="260">
        <f t="shared" si="84"/>
        <v>0</v>
      </c>
      <c r="AG285" s="364"/>
    </row>
    <row r="286" spans="1:33" ht="43.5" hidden="1" customHeight="1">
      <c r="A286" s="39" t="s">
        <v>626</v>
      </c>
      <c r="B286" s="321" t="s">
        <v>329</v>
      </c>
      <c r="C286" s="321" t="s">
        <v>400</v>
      </c>
      <c r="D286" s="321" t="s">
        <v>428</v>
      </c>
      <c r="E286" s="321" t="s">
        <v>434</v>
      </c>
      <c r="F286" s="321"/>
      <c r="G286" s="319"/>
      <c r="H286" s="319"/>
      <c r="I286" s="66">
        <f t="shared" si="84"/>
        <v>0</v>
      </c>
      <c r="J286" s="317">
        <f t="shared" si="60"/>
        <v>0</v>
      </c>
      <c r="K286" s="66">
        <f t="shared" si="84"/>
        <v>0</v>
      </c>
      <c r="L286" s="317">
        <f t="shared" si="73"/>
        <v>0</v>
      </c>
      <c r="M286" s="66">
        <f t="shared" si="84"/>
        <v>0</v>
      </c>
      <c r="N286" s="317">
        <f t="shared" si="71"/>
        <v>0</v>
      </c>
      <c r="O286" s="66">
        <f t="shared" si="84"/>
        <v>0</v>
      </c>
      <c r="P286" s="317">
        <f t="shared" si="67"/>
        <v>0</v>
      </c>
      <c r="Q286" s="66">
        <f t="shared" si="84"/>
        <v>0</v>
      </c>
      <c r="R286" s="317">
        <f t="shared" si="68"/>
        <v>0</v>
      </c>
      <c r="S286" s="66">
        <f t="shared" si="84"/>
        <v>0</v>
      </c>
      <c r="T286" s="317" t="e">
        <f>SUM(#REF!-S286)</f>
        <v>#REF!</v>
      </c>
      <c r="U286" s="66">
        <f t="shared" si="84"/>
        <v>0</v>
      </c>
      <c r="V286" s="317">
        <f t="shared" si="64"/>
        <v>0</v>
      </c>
      <c r="W286" s="66">
        <f t="shared" si="84"/>
        <v>0</v>
      </c>
      <c r="X286" s="317">
        <f t="shared" si="65"/>
        <v>0</v>
      </c>
      <c r="Y286" s="66">
        <f t="shared" si="84"/>
        <v>0</v>
      </c>
      <c r="Z286" s="317" t="e">
        <f>SUM(#REF!-Y286)</f>
        <v>#REF!</v>
      </c>
      <c r="AA286" s="66">
        <f t="shared" si="84"/>
        <v>0</v>
      </c>
      <c r="AB286" s="66">
        <f t="shared" si="82"/>
        <v>0</v>
      </c>
      <c r="AC286" s="66">
        <f t="shared" si="84"/>
        <v>0</v>
      </c>
      <c r="AD286" s="259">
        <f t="shared" si="84"/>
        <v>0</v>
      </c>
      <c r="AE286" s="260">
        <f t="shared" si="84"/>
        <v>0</v>
      </c>
      <c r="AF286" s="260">
        <f t="shared" si="84"/>
        <v>0</v>
      </c>
      <c r="AG286" s="364"/>
    </row>
    <row r="287" spans="1:33" ht="25.5" hidden="1" customHeight="1">
      <c r="A287" s="39" t="s">
        <v>49</v>
      </c>
      <c r="B287" s="321" t="s">
        <v>329</v>
      </c>
      <c r="C287" s="321" t="s">
        <v>400</v>
      </c>
      <c r="D287" s="321" t="s">
        <v>428</v>
      </c>
      <c r="E287" s="321" t="s">
        <v>434</v>
      </c>
      <c r="F287" s="321" t="s">
        <v>50</v>
      </c>
      <c r="G287" s="319"/>
      <c r="H287" s="319"/>
      <c r="I287" s="66">
        <f t="shared" si="84"/>
        <v>0</v>
      </c>
      <c r="J287" s="317">
        <f t="shared" ref="J287:J352" si="85">K287-I287</f>
        <v>0</v>
      </c>
      <c r="K287" s="66">
        <f t="shared" si="84"/>
        <v>0</v>
      </c>
      <c r="L287" s="317">
        <f t="shared" si="73"/>
        <v>0</v>
      </c>
      <c r="M287" s="66">
        <f t="shared" si="84"/>
        <v>0</v>
      </c>
      <c r="N287" s="317">
        <f t="shared" si="71"/>
        <v>0</v>
      </c>
      <c r="O287" s="66">
        <f t="shared" si="84"/>
        <v>0</v>
      </c>
      <c r="P287" s="317">
        <f t="shared" si="67"/>
        <v>0</v>
      </c>
      <c r="Q287" s="66">
        <f t="shared" si="84"/>
        <v>0</v>
      </c>
      <c r="R287" s="317">
        <f t="shared" si="68"/>
        <v>0</v>
      </c>
      <c r="S287" s="66">
        <f t="shared" si="84"/>
        <v>0</v>
      </c>
      <c r="T287" s="317" t="e">
        <f>SUM(#REF!-S287)</f>
        <v>#REF!</v>
      </c>
      <c r="U287" s="66">
        <f t="shared" si="84"/>
        <v>0</v>
      </c>
      <c r="V287" s="317">
        <f t="shared" si="64"/>
        <v>0</v>
      </c>
      <c r="W287" s="66">
        <f t="shared" si="84"/>
        <v>0</v>
      </c>
      <c r="X287" s="317">
        <f t="shared" si="65"/>
        <v>0</v>
      </c>
      <c r="Y287" s="66">
        <f t="shared" si="84"/>
        <v>0</v>
      </c>
      <c r="Z287" s="317" t="e">
        <f>SUM(#REF!-Y287)</f>
        <v>#REF!</v>
      </c>
      <c r="AA287" s="66">
        <f t="shared" si="84"/>
        <v>0</v>
      </c>
      <c r="AB287" s="66">
        <f t="shared" si="82"/>
        <v>0</v>
      </c>
      <c r="AC287" s="66">
        <f t="shared" si="84"/>
        <v>0</v>
      </c>
      <c r="AD287" s="259">
        <f t="shared" si="84"/>
        <v>0</v>
      </c>
      <c r="AE287" s="260">
        <f t="shared" si="84"/>
        <v>0</v>
      </c>
      <c r="AF287" s="260">
        <f t="shared" si="84"/>
        <v>0</v>
      </c>
      <c r="AG287" s="364"/>
    </row>
    <row r="288" spans="1:33" ht="25.5" hidden="1" customHeight="1">
      <c r="A288" s="39" t="s">
        <v>51</v>
      </c>
      <c r="B288" s="321" t="s">
        <v>329</v>
      </c>
      <c r="C288" s="321" t="s">
        <v>400</v>
      </c>
      <c r="D288" s="321" t="s">
        <v>428</v>
      </c>
      <c r="E288" s="321" t="s">
        <v>434</v>
      </c>
      <c r="F288" s="321" t="s">
        <v>52</v>
      </c>
      <c r="G288" s="319"/>
      <c r="H288" s="319"/>
      <c r="I288" s="66"/>
      <c r="J288" s="317">
        <f t="shared" si="85"/>
        <v>0</v>
      </c>
      <c r="K288" s="66"/>
      <c r="L288" s="317">
        <f t="shared" si="73"/>
        <v>0</v>
      </c>
      <c r="M288" s="66"/>
      <c r="N288" s="317">
        <f t="shared" si="71"/>
        <v>0</v>
      </c>
      <c r="O288" s="66"/>
      <c r="P288" s="317">
        <f t="shared" si="67"/>
        <v>0</v>
      </c>
      <c r="Q288" s="66"/>
      <c r="R288" s="317">
        <f t="shared" si="68"/>
        <v>0</v>
      </c>
      <c r="S288" s="66"/>
      <c r="T288" s="317" t="e">
        <f>SUM(#REF!-S288)</f>
        <v>#REF!</v>
      </c>
      <c r="U288" s="66"/>
      <c r="V288" s="317">
        <f t="shared" si="64"/>
        <v>0</v>
      </c>
      <c r="W288" s="66"/>
      <c r="X288" s="317">
        <f t="shared" si="65"/>
        <v>0</v>
      </c>
      <c r="Y288" s="66"/>
      <c r="Z288" s="317" t="e">
        <f>SUM(#REF!-Y288)</f>
        <v>#REF!</v>
      </c>
      <c r="AA288" s="66"/>
      <c r="AB288" s="66">
        <f t="shared" si="82"/>
        <v>0</v>
      </c>
      <c r="AC288" s="66"/>
      <c r="AD288" s="66"/>
      <c r="AE288" s="364"/>
      <c r="AF288" s="364"/>
      <c r="AG288" s="364"/>
    </row>
    <row r="289" spans="1:33" ht="12.75" customHeight="1">
      <c r="A289" s="318" t="s">
        <v>435</v>
      </c>
      <c r="B289" s="321">
        <v>901</v>
      </c>
      <c r="C289" s="321" t="s">
        <v>436</v>
      </c>
      <c r="D289" s="321"/>
      <c r="E289" s="321"/>
      <c r="F289" s="321"/>
      <c r="G289" s="319" t="e">
        <f>G290</f>
        <v>#REF!</v>
      </c>
      <c r="H289" s="319" t="e">
        <f>H290</f>
        <v>#REF!</v>
      </c>
      <c r="I289" s="66">
        <f>I290</f>
        <v>33.799999999999997</v>
      </c>
      <c r="J289" s="317">
        <f t="shared" si="85"/>
        <v>0</v>
      </c>
      <c r="K289" s="66">
        <f>K290</f>
        <v>33.799999999999997</v>
      </c>
      <c r="L289" s="317">
        <f t="shared" si="73"/>
        <v>0</v>
      </c>
      <c r="M289" s="66">
        <f>M290</f>
        <v>33.799999999999997</v>
      </c>
      <c r="N289" s="317">
        <f t="shared" si="71"/>
        <v>0</v>
      </c>
      <c r="O289" s="66">
        <f>O290</f>
        <v>33.799999999999997</v>
      </c>
      <c r="P289" s="317">
        <f t="shared" si="67"/>
        <v>0</v>
      </c>
      <c r="Q289" s="66">
        <f>Q290</f>
        <v>33.799999999999997</v>
      </c>
      <c r="R289" s="317">
        <f t="shared" si="68"/>
        <v>0</v>
      </c>
      <c r="S289" s="66">
        <f>S290</f>
        <v>33.799999999999997</v>
      </c>
      <c r="T289" s="317" t="e">
        <f>SUM(#REF!-S289)</f>
        <v>#REF!</v>
      </c>
      <c r="U289" s="66">
        <f>U290</f>
        <v>33.799999999999997</v>
      </c>
      <c r="V289" s="317">
        <f t="shared" si="64"/>
        <v>0</v>
      </c>
      <c r="W289" s="66">
        <f>W290</f>
        <v>33.799999999999997</v>
      </c>
      <c r="X289" s="317">
        <f t="shared" si="65"/>
        <v>0</v>
      </c>
      <c r="Y289" s="66">
        <f>Y290</f>
        <v>33.799999999999997</v>
      </c>
      <c r="Z289" s="317" t="e">
        <f>SUM(#REF!-Y289)</f>
        <v>#REF!</v>
      </c>
      <c r="AA289" s="66">
        <f>AA290</f>
        <v>33.799999999999997</v>
      </c>
      <c r="AB289" s="66">
        <f t="shared" si="82"/>
        <v>0</v>
      </c>
      <c r="AC289" s="66">
        <f>AC290</f>
        <v>33.799999999999997</v>
      </c>
      <c r="AD289" s="259">
        <f>AD290</f>
        <v>0</v>
      </c>
      <c r="AE289" s="260">
        <f>AE290</f>
        <v>9.1999999999999993</v>
      </c>
      <c r="AF289" s="260">
        <f>AF290</f>
        <v>9.1999999999999993</v>
      </c>
      <c r="AG289" s="364">
        <f t="shared" si="81"/>
        <v>100</v>
      </c>
    </row>
    <row r="290" spans="1:33" ht="12" customHeight="1">
      <c r="A290" s="318" t="s">
        <v>742</v>
      </c>
      <c r="B290" s="321">
        <v>901</v>
      </c>
      <c r="C290" s="321" t="s">
        <v>436</v>
      </c>
      <c r="D290" s="321" t="s">
        <v>331</v>
      </c>
      <c r="E290" s="321"/>
      <c r="F290" s="321"/>
      <c r="G290" s="319" t="e">
        <f>G292</f>
        <v>#REF!</v>
      </c>
      <c r="H290" s="319" t="e">
        <f>H292</f>
        <v>#REF!</v>
      </c>
      <c r="I290" s="66">
        <f>I291+I295</f>
        <v>33.799999999999997</v>
      </c>
      <c r="J290" s="317">
        <f t="shared" si="85"/>
        <v>0</v>
      </c>
      <c r="K290" s="66">
        <f>K291+K295</f>
        <v>33.799999999999997</v>
      </c>
      <c r="L290" s="317">
        <f t="shared" si="73"/>
        <v>0</v>
      </c>
      <c r="M290" s="66">
        <f>M291+M295</f>
        <v>33.799999999999997</v>
      </c>
      <c r="N290" s="317">
        <f t="shared" si="71"/>
        <v>0</v>
      </c>
      <c r="O290" s="66">
        <f>O291+O295</f>
        <v>33.799999999999997</v>
      </c>
      <c r="P290" s="317">
        <f t="shared" si="67"/>
        <v>0</v>
      </c>
      <c r="Q290" s="66">
        <f>Q291+Q295</f>
        <v>33.799999999999997</v>
      </c>
      <c r="R290" s="317">
        <f t="shared" si="68"/>
        <v>0</v>
      </c>
      <c r="S290" s="66">
        <f>S291+S295</f>
        <v>33.799999999999997</v>
      </c>
      <c r="T290" s="317" t="e">
        <f>SUM(#REF!-S290)</f>
        <v>#REF!</v>
      </c>
      <c r="U290" s="66">
        <f>U291+U295</f>
        <v>33.799999999999997</v>
      </c>
      <c r="V290" s="317">
        <f t="shared" si="64"/>
        <v>0</v>
      </c>
      <c r="W290" s="66">
        <f>W291+W295</f>
        <v>33.799999999999997</v>
      </c>
      <c r="X290" s="317">
        <f t="shared" si="65"/>
        <v>0</v>
      </c>
      <c r="Y290" s="66">
        <f>Y291+Y295</f>
        <v>33.799999999999997</v>
      </c>
      <c r="Z290" s="317" t="e">
        <f>SUM(#REF!-Y290)</f>
        <v>#REF!</v>
      </c>
      <c r="AA290" s="66">
        <f>AA291+AA295</f>
        <v>33.799999999999997</v>
      </c>
      <c r="AB290" s="66">
        <f t="shared" si="82"/>
        <v>0</v>
      </c>
      <c r="AC290" s="66">
        <f>AC291+AC295</f>
        <v>33.799999999999997</v>
      </c>
      <c r="AD290" s="259">
        <f>AD291+AD295</f>
        <v>0</v>
      </c>
      <c r="AE290" s="260">
        <f>AE291+AE295</f>
        <v>9.1999999999999993</v>
      </c>
      <c r="AF290" s="260">
        <f>AF291+AF295</f>
        <v>9.1999999999999993</v>
      </c>
      <c r="AG290" s="364">
        <f t="shared" si="81"/>
        <v>100</v>
      </c>
    </row>
    <row r="291" spans="1:33" ht="29.25" hidden="1" customHeight="1">
      <c r="A291" s="39" t="s">
        <v>642</v>
      </c>
      <c r="B291" s="321">
        <v>901</v>
      </c>
      <c r="C291" s="321" t="s">
        <v>436</v>
      </c>
      <c r="D291" s="321" t="s">
        <v>331</v>
      </c>
      <c r="E291" s="321" t="s">
        <v>438</v>
      </c>
      <c r="F291" s="321"/>
      <c r="G291" s="319"/>
      <c r="H291" s="319"/>
      <c r="I291" s="66">
        <f t="shared" ref="I291:AF293" si="86">I292</f>
        <v>13.8</v>
      </c>
      <c r="J291" s="317">
        <f t="shared" si="85"/>
        <v>0</v>
      </c>
      <c r="K291" s="66">
        <f t="shared" si="86"/>
        <v>13.8</v>
      </c>
      <c r="L291" s="317">
        <f t="shared" si="73"/>
        <v>0</v>
      </c>
      <c r="M291" s="66">
        <f t="shared" si="86"/>
        <v>13.8</v>
      </c>
      <c r="N291" s="317">
        <f t="shared" si="71"/>
        <v>0</v>
      </c>
      <c r="O291" s="66">
        <f t="shared" si="86"/>
        <v>13.8</v>
      </c>
      <c r="P291" s="317">
        <f t="shared" si="67"/>
        <v>0</v>
      </c>
      <c r="Q291" s="66">
        <f t="shared" si="86"/>
        <v>13.8</v>
      </c>
      <c r="R291" s="317">
        <f t="shared" si="68"/>
        <v>0</v>
      </c>
      <c r="S291" s="66">
        <f t="shared" si="86"/>
        <v>13.8</v>
      </c>
      <c r="T291" s="317" t="e">
        <f>SUM(#REF!-S291)</f>
        <v>#REF!</v>
      </c>
      <c r="U291" s="66">
        <f t="shared" si="86"/>
        <v>13.8</v>
      </c>
      <c r="V291" s="317">
        <f t="shared" si="64"/>
        <v>0</v>
      </c>
      <c r="W291" s="66">
        <f t="shared" si="86"/>
        <v>13.8</v>
      </c>
      <c r="X291" s="317">
        <f t="shared" si="65"/>
        <v>0</v>
      </c>
      <c r="Y291" s="66">
        <f t="shared" si="86"/>
        <v>13.8</v>
      </c>
      <c r="Z291" s="317" t="e">
        <f>SUM(#REF!-Y291)</f>
        <v>#REF!</v>
      </c>
      <c r="AA291" s="66">
        <f t="shared" si="86"/>
        <v>13.8</v>
      </c>
      <c r="AB291" s="66">
        <f t="shared" si="82"/>
        <v>0</v>
      </c>
      <c r="AC291" s="66">
        <f t="shared" si="86"/>
        <v>13.8</v>
      </c>
      <c r="AD291" s="259">
        <f t="shared" si="86"/>
        <v>0</v>
      </c>
      <c r="AE291" s="260">
        <f t="shared" si="86"/>
        <v>0</v>
      </c>
      <c r="AF291" s="260">
        <f t="shared" si="86"/>
        <v>0</v>
      </c>
      <c r="AG291" s="364"/>
    </row>
    <row r="292" spans="1:33" ht="16.5" hidden="1" customHeight="1">
      <c r="A292" s="53" t="s">
        <v>643</v>
      </c>
      <c r="B292" s="321">
        <v>901</v>
      </c>
      <c r="C292" s="321" t="s">
        <v>436</v>
      </c>
      <c r="D292" s="321" t="s">
        <v>331</v>
      </c>
      <c r="E292" s="40" t="s">
        <v>439</v>
      </c>
      <c r="F292" s="321"/>
      <c r="G292" s="319" t="e">
        <f>#REF!</f>
        <v>#REF!</v>
      </c>
      <c r="H292" s="319" t="e">
        <f>#REF!</f>
        <v>#REF!</v>
      </c>
      <c r="I292" s="66">
        <f t="shared" si="86"/>
        <v>13.8</v>
      </c>
      <c r="J292" s="317">
        <f t="shared" si="85"/>
        <v>0</v>
      </c>
      <c r="K292" s="66">
        <f t="shared" si="86"/>
        <v>13.8</v>
      </c>
      <c r="L292" s="317">
        <f t="shared" si="73"/>
        <v>0</v>
      </c>
      <c r="M292" s="66">
        <f t="shared" si="86"/>
        <v>13.8</v>
      </c>
      <c r="N292" s="317">
        <f t="shared" si="71"/>
        <v>0</v>
      </c>
      <c r="O292" s="66">
        <f t="shared" si="86"/>
        <v>13.8</v>
      </c>
      <c r="P292" s="317">
        <f t="shared" si="67"/>
        <v>0</v>
      </c>
      <c r="Q292" s="66">
        <f t="shared" si="86"/>
        <v>13.8</v>
      </c>
      <c r="R292" s="317">
        <f t="shared" si="68"/>
        <v>0</v>
      </c>
      <c r="S292" s="66">
        <f t="shared" si="86"/>
        <v>13.8</v>
      </c>
      <c r="T292" s="317" t="e">
        <f>SUM(#REF!-S292)</f>
        <v>#REF!</v>
      </c>
      <c r="U292" s="66">
        <f t="shared" si="86"/>
        <v>13.8</v>
      </c>
      <c r="V292" s="317">
        <f t="shared" si="64"/>
        <v>0</v>
      </c>
      <c r="W292" s="66">
        <f t="shared" si="86"/>
        <v>13.8</v>
      </c>
      <c r="X292" s="317">
        <f t="shared" si="65"/>
        <v>0</v>
      </c>
      <c r="Y292" s="66">
        <f t="shared" si="86"/>
        <v>13.8</v>
      </c>
      <c r="Z292" s="317" t="e">
        <f>SUM(#REF!-Y292)</f>
        <v>#REF!</v>
      </c>
      <c r="AA292" s="66">
        <f t="shared" si="86"/>
        <v>13.8</v>
      </c>
      <c r="AB292" s="66">
        <f t="shared" si="82"/>
        <v>0</v>
      </c>
      <c r="AC292" s="66">
        <f t="shared" si="86"/>
        <v>13.8</v>
      </c>
      <c r="AD292" s="259">
        <f t="shared" si="86"/>
        <v>0</v>
      </c>
      <c r="AE292" s="260">
        <f t="shared" si="86"/>
        <v>0</v>
      </c>
      <c r="AF292" s="260">
        <f t="shared" si="86"/>
        <v>0</v>
      </c>
      <c r="AG292" s="364"/>
    </row>
    <row r="293" spans="1:33" ht="27.75" hidden="1" customHeight="1">
      <c r="A293" s="8" t="s">
        <v>339</v>
      </c>
      <c r="B293" s="321">
        <v>901</v>
      </c>
      <c r="C293" s="321" t="s">
        <v>436</v>
      </c>
      <c r="D293" s="321" t="s">
        <v>331</v>
      </c>
      <c r="E293" s="40" t="s">
        <v>439</v>
      </c>
      <c r="F293" s="321" t="s">
        <v>340</v>
      </c>
      <c r="G293" s="319"/>
      <c r="H293" s="319"/>
      <c r="I293" s="66">
        <f t="shared" si="86"/>
        <v>13.8</v>
      </c>
      <c r="J293" s="317">
        <f t="shared" si="85"/>
        <v>0</v>
      </c>
      <c r="K293" s="66">
        <f t="shared" si="86"/>
        <v>13.8</v>
      </c>
      <c r="L293" s="317">
        <f t="shared" si="73"/>
        <v>0</v>
      </c>
      <c r="M293" s="66">
        <f t="shared" si="86"/>
        <v>13.8</v>
      </c>
      <c r="N293" s="317">
        <f t="shared" si="71"/>
        <v>0</v>
      </c>
      <c r="O293" s="66">
        <f t="shared" si="86"/>
        <v>13.8</v>
      </c>
      <c r="P293" s="317">
        <f t="shared" si="67"/>
        <v>0</v>
      </c>
      <c r="Q293" s="66">
        <f t="shared" si="86"/>
        <v>13.8</v>
      </c>
      <c r="R293" s="317">
        <f t="shared" si="68"/>
        <v>0</v>
      </c>
      <c r="S293" s="66">
        <f t="shared" si="86"/>
        <v>13.8</v>
      </c>
      <c r="T293" s="317" t="e">
        <f>SUM(#REF!-S293)</f>
        <v>#REF!</v>
      </c>
      <c r="U293" s="66">
        <f t="shared" si="86"/>
        <v>13.8</v>
      </c>
      <c r="V293" s="317">
        <f t="shared" si="64"/>
        <v>0</v>
      </c>
      <c r="W293" s="66">
        <f t="shared" si="86"/>
        <v>13.8</v>
      </c>
      <c r="X293" s="317">
        <f t="shared" si="65"/>
        <v>0</v>
      </c>
      <c r="Y293" s="66">
        <f t="shared" si="86"/>
        <v>13.8</v>
      </c>
      <c r="Z293" s="317" t="e">
        <f>SUM(#REF!-Y293)</f>
        <v>#REF!</v>
      </c>
      <c r="AA293" s="66">
        <f t="shared" si="86"/>
        <v>13.8</v>
      </c>
      <c r="AB293" s="66">
        <f t="shared" si="82"/>
        <v>0</v>
      </c>
      <c r="AC293" s="66">
        <f t="shared" si="86"/>
        <v>13.8</v>
      </c>
      <c r="AD293" s="259">
        <f t="shared" si="86"/>
        <v>0</v>
      </c>
      <c r="AE293" s="260">
        <f t="shared" si="86"/>
        <v>0</v>
      </c>
      <c r="AF293" s="260">
        <f t="shared" si="86"/>
        <v>0</v>
      </c>
      <c r="AG293" s="364"/>
    </row>
    <row r="294" spans="1:33" ht="28.5" hidden="1" customHeight="1">
      <c r="A294" s="39" t="s">
        <v>341</v>
      </c>
      <c r="B294" s="321">
        <v>901</v>
      </c>
      <c r="C294" s="321" t="s">
        <v>436</v>
      </c>
      <c r="D294" s="321" t="s">
        <v>331</v>
      </c>
      <c r="E294" s="40" t="s">
        <v>439</v>
      </c>
      <c r="F294" s="321" t="s">
        <v>342</v>
      </c>
      <c r="G294" s="319"/>
      <c r="H294" s="319"/>
      <c r="I294" s="66">
        <v>13.8</v>
      </c>
      <c r="J294" s="317">
        <f t="shared" si="85"/>
        <v>0</v>
      </c>
      <c r="K294" s="66">
        <v>13.8</v>
      </c>
      <c r="L294" s="317">
        <f t="shared" si="73"/>
        <v>0</v>
      </c>
      <c r="M294" s="66">
        <v>13.8</v>
      </c>
      <c r="N294" s="317">
        <f t="shared" si="71"/>
        <v>0</v>
      </c>
      <c r="O294" s="66">
        <v>13.8</v>
      </c>
      <c r="P294" s="317">
        <f t="shared" si="67"/>
        <v>0</v>
      </c>
      <c r="Q294" s="66">
        <v>13.8</v>
      </c>
      <c r="R294" s="317">
        <f t="shared" si="68"/>
        <v>0</v>
      </c>
      <c r="S294" s="66">
        <v>13.8</v>
      </c>
      <c r="T294" s="317" t="e">
        <f>SUM(#REF!-S294)</f>
        <v>#REF!</v>
      </c>
      <c r="U294" s="66">
        <v>13.8</v>
      </c>
      <c r="V294" s="317">
        <f t="shared" si="64"/>
        <v>0</v>
      </c>
      <c r="W294" s="66">
        <v>13.8</v>
      </c>
      <c r="X294" s="317">
        <f t="shared" si="65"/>
        <v>0</v>
      </c>
      <c r="Y294" s="66">
        <v>13.8</v>
      </c>
      <c r="Z294" s="317" t="e">
        <f>SUM(#REF!-Y294)</f>
        <v>#REF!</v>
      </c>
      <c r="AA294" s="66">
        <v>13.8</v>
      </c>
      <c r="AB294" s="66">
        <f t="shared" si="82"/>
        <v>0</v>
      </c>
      <c r="AC294" s="66">
        <v>13.8</v>
      </c>
      <c r="AD294" s="66"/>
      <c r="AE294" s="364">
        <v>0</v>
      </c>
      <c r="AF294" s="364">
        <v>0</v>
      </c>
      <c r="AG294" s="364"/>
    </row>
    <row r="295" spans="1:33" ht="41.25" customHeight="1">
      <c r="A295" s="39" t="s">
        <v>440</v>
      </c>
      <c r="B295" s="321">
        <v>901</v>
      </c>
      <c r="C295" s="321" t="s">
        <v>436</v>
      </c>
      <c r="D295" s="321" t="s">
        <v>331</v>
      </c>
      <c r="E295" s="40" t="s">
        <v>441</v>
      </c>
      <c r="F295" s="321"/>
      <c r="G295" s="319"/>
      <c r="H295" s="319"/>
      <c r="I295" s="66">
        <f t="shared" ref="I295:AF297" si="87">I296</f>
        <v>20</v>
      </c>
      <c r="J295" s="317">
        <f t="shared" si="85"/>
        <v>0</v>
      </c>
      <c r="K295" s="66">
        <f t="shared" si="87"/>
        <v>20</v>
      </c>
      <c r="L295" s="317">
        <f t="shared" si="73"/>
        <v>0</v>
      </c>
      <c r="M295" s="66">
        <f t="shared" si="87"/>
        <v>20</v>
      </c>
      <c r="N295" s="317">
        <f t="shared" si="71"/>
        <v>0</v>
      </c>
      <c r="O295" s="66">
        <f t="shared" si="87"/>
        <v>20</v>
      </c>
      <c r="P295" s="317">
        <f t="shared" si="67"/>
        <v>0</v>
      </c>
      <c r="Q295" s="66">
        <f t="shared" si="87"/>
        <v>20</v>
      </c>
      <c r="R295" s="317">
        <f t="shared" si="68"/>
        <v>0</v>
      </c>
      <c r="S295" s="66">
        <f t="shared" si="87"/>
        <v>20</v>
      </c>
      <c r="T295" s="317" t="e">
        <f>SUM(#REF!-S295)</f>
        <v>#REF!</v>
      </c>
      <c r="U295" s="66">
        <f t="shared" si="87"/>
        <v>20</v>
      </c>
      <c r="V295" s="317">
        <f t="shared" si="64"/>
        <v>0</v>
      </c>
      <c r="W295" s="66">
        <f t="shared" si="87"/>
        <v>20</v>
      </c>
      <c r="X295" s="317">
        <f t="shared" si="65"/>
        <v>0</v>
      </c>
      <c r="Y295" s="66">
        <f t="shared" si="87"/>
        <v>20</v>
      </c>
      <c r="Z295" s="317" t="e">
        <f>SUM(#REF!-Y295)</f>
        <v>#REF!</v>
      </c>
      <c r="AA295" s="66">
        <f t="shared" si="87"/>
        <v>20</v>
      </c>
      <c r="AB295" s="66">
        <f t="shared" si="82"/>
        <v>0</v>
      </c>
      <c r="AC295" s="66">
        <f t="shared" si="87"/>
        <v>20</v>
      </c>
      <c r="AD295" s="259">
        <f t="shared" si="87"/>
        <v>0</v>
      </c>
      <c r="AE295" s="260">
        <f t="shared" si="87"/>
        <v>9.1999999999999993</v>
      </c>
      <c r="AF295" s="260">
        <f t="shared" si="87"/>
        <v>9.1999999999999993</v>
      </c>
      <c r="AG295" s="364">
        <f t="shared" si="81"/>
        <v>100</v>
      </c>
    </row>
    <row r="296" spans="1:33" ht="38.25" customHeight="1">
      <c r="A296" s="39" t="s">
        <v>442</v>
      </c>
      <c r="B296" s="321">
        <v>901</v>
      </c>
      <c r="C296" s="321" t="s">
        <v>436</v>
      </c>
      <c r="D296" s="321" t="s">
        <v>331</v>
      </c>
      <c r="E296" s="28" t="s">
        <v>443</v>
      </c>
      <c r="F296" s="321"/>
      <c r="G296" s="319"/>
      <c r="H296" s="319"/>
      <c r="I296" s="66">
        <f t="shared" si="87"/>
        <v>20</v>
      </c>
      <c r="J296" s="317">
        <f t="shared" si="85"/>
        <v>0</v>
      </c>
      <c r="K296" s="66">
        <f t="shared" si="87"/>
        <v>20</v>
      </c>
      <c r="L296" s="317">
        <f t="shared" si="73"/>
        <v>0</v>
      </c>
      <c r="M296" s="66">
        <f t="shared" si="87"/>
        <v>20</v>
      </c>
      <c r="N296" s="317">
        <f t="shared" si="71"/>
        <v>0</v>
      </c>
      <c r="O296" s="66">
        <f t="shared" si="87"/>
        <v>20</v>
      </c>
      <c r="P296" s="317">
        <f t="shared" si="67"/>
        <v>0</v>
      </c>
      <c r="Q296" s="66">
        <f t="shared" si="87"/>
        <v>20</v>
      </c>
      <c r="R296" s="317">
        <f t="shared" si="68"/>
        <v>0</v>
      </c>
      <c r="S296" s="66">
        <f t="shared" si="87"/>
        <v>20</v>
      </c>
      <c r="T296" s="317" t="e">
        <f>SUM(#REF!-S296)</f>
        <v>#REF!</v>
      </c>
      <c r="U296" s="66">
        <f t="shared" si="87"/>
        <v>20</v>
      </c>
      <c r="V296" s="317">
        <f t="shared" si="64"/>
        <v>0</v>
      </c>
      <c r="W296" s="66">
        <f t="shared" si="87"/>
        <v>20</v>
      </c>
      <c r="X296" s="317">
        <f t="shared" si="65"/>
        <v>0</v>
      </c>
      <c r="Y296" s="66">
        <f t="shared" si="87"/>
        <v>20</v>
      </c>
      <c r="Z296" s="317" t="e">
        <f>SUM(#REF!-Y296)</f>
        <v>#REF!</v>
      </c>
      <c r="AA296" s="66">
        <f t="shared" si="87"/>
        <v>20</v>
      </c>
      <c r="AB296" s="66">
        <f t="shared" si="82"/>
        <v>0</v>
      </c>
      <c r="AC296" s="66">
        <f t="shared" si="87"/>
        <v>20</v>
      </c>
      <c r="AD296" s="259">
        <f t="shared" si="87"/>
        <v>0</v>
      </c>
      <c r="AE296" s="260">
        <f t="shared" si="87"/>
        <v>9.1999999999999993</v>
      </c>
      <c r="AF296" s="260">
        <f t="shared" si="87"/>
        <v>9.1999999999999993</v>
      </c>
      <c r="AG296" s="364">
        <f t="shared" si="81"/>
        <v>100</v>
      </c>
    </row>
    <row r="297" spans="1:33" ht="51" customHeight="1">
      <c r="A297" s="55" t="s">
        <v>352</v>
      </c>
      <c r="B297" s="321">
        <v>901</v>
      </c>
      <c r="C297" s="321" t="s">
        <v>436</v>
      </c>
      <c r="D297" s="321" t="s">
        <v>331</v>
      </c>
      <c r="E297" s="28" t="s">
        <v>443</v>
      </c>
      <c r="F297" s="321" t="s">
        <v>335</v>
      </c>
      <c r="G297" s="319"/>
      <c r="H297" s="319"/>
      <c r="I297" s="66">
        <f t="shared" si="87"/>
        <v>20</v>
      </c>
      <c r="J297" s="317">
        <f t="shared" si="85"/>
        <v>0</v>
      </c>
      <c r="K297" s="66">
        <f t="shared" si="87"/>
        <v>20</v>
      </c>
      <c r="L297" s="317">
        <f t="shared" si="73"/>
        <v>0</v>
      </c>
      <c r="M297" s="66">
        <f t="shared" si="87"/>
        <v>20</v>
      </c>
      <c r="N297" s="317">
        <f t="shared" si="71"/>
        <v>0</v>
      </c>
      <c r="O297" s="66">
        <f t="shared" si="87"/>
        <v>20</v>
      </c>
      <c r="P297" s="317">
        <f t="shared" si="67"/>
        <v>0</v>
      </c>
      <c r="Q297" s="66">
        <f t="shared" si="87"/>
        <v>20</v>
      </c>
      <c r="R297" s="317">
        <f t="shared" si="68"/>
        <v>0</v>
      </c>
      <c r="S297" s="66">
        <f t="shared" si="87"/>
        <v>20</v>
      </c>
      <c r="T297" s="317" t="e">
        <f>SUM(#REF!-S297)</f>
        <v>#REF!</v>
      </c>
      <c r="U297" s="66">
        <f t="shared" si="87"/>
        <v>20</v>
      </c>
      <c r="V297" s="317">
        <f t="shared" si="64"/>
        <v>0</v>
      </c>
      <c r="W297" s="66">
        <f t="shared" si="87"/>
        <v>20</v>
      </c>
      <c r="X297" s="317">
        <f t="shared" si="65"/>
        <v>0</v>
      </c>
      <c r="Y297" s="66">
        <f t="shared" si="87"/>
        <v>20</v>
      </c>
      <c r="Z297" s="317" t="e">
        <f>SUM(#REF!-Y297)</f>
        <v>#REF!</v>
      </c>
      <c r="AA297" s="66">
        <f t="shared" si="87"/>
        <v>20</v>
      </c>
      <c r="AB297" s="66">
        <f t="shared" si="82"/>
        <v>0</v>
      </c>
      <c r="AC297" s="66">
        <f t="shared" si="87"/>
        <v>20</v>
      </c>
      <c r="AD297" s="259">
        <f t="shared" si="87"/>
        <v>0</v>
      </c>
      <c r="AE297" s="260">
        <f t="shared" si="87"/>
        <v>9.1999999999999993</v>
      </c>
      <c r="AF297" s="260">
        <f t="shared" si="87"/>
        <v>9.1999999999999993</v>
      </c>
      <c r="AG297" s="364">
        <f t="shared" si="81"/>
        <v>100</v>
      </c>
    </row>
    <row r="298" spans="1:33" ht="12.75" customHeight="1">
      <c r="A298" s="56" t="s">
        <v>16</v>
      </c>
      <c r="B298" s="321">
        <v>901</v>
      </c>
      <c r="C298" s="321" t="s">
        <v>436</v>
      </c>
      <c r="D298" s="321" t="s">
        <v>331</v>
      </c>
      <c r="E298" s="28" t="s">
        <v>443</v>
      </c>
      <c r="F298" s="321" t="s">
        <v>17</v>
      </c>
      <c r="G298" s="319"/>
      <c r="H298" s="319"/>
      <c r="I298" s="66">
        <v>20</v>
      </c>
      <c r="J298" s="317">
        <f t="shared" si="85"/>
        <v>0</v>
      </c>
      <c r="K298" s="66">
        <v>20</v>
      </c>
      <c r="L298" s="317">
        <f t="shared" si="73"/>
        <v>0</v>
      </c>
      <c r="M298" s="66">
        <v>20</v>
      </c>
      <c r="N298" s="317">
        <f t="shared" si="71"/>
        <v>0</v>
      </c>
      <c r="O298" s="66">
        <v>20</v>
      </c>
      <c r="P298" s="317">
        <f t="shared" si="67"/>
        <v>0</v>
      </c>
      <c r="Q298" s="66">
        <v>20</v>
      </c>
      <c r="R298" s="317">
        <f t="shared" si="68"/>
        <v>0</v>
      </c>
      <c r="S298" s="66">
        <v>20</v>
      </c>
      <c r="T298" s="317" t="e">
        <f>SUM(#REF!-S298)</f>
        <v>#REF!</v>
      </c>
      <c r="U298" s="66">
        <v>20</v>
      </c>
      <c r="V298" s="317">
        <f t="shared" ref="V298:V364" si="88">SUM(W298-U298)</f>
        <v>0</v>
      </c>
      <c r="W298" s="66">
        <v>20</v>
      </c>
      <c r="X298" s="317">
        <f t="shared" ref="X298:X364" si="89">SUM(Y298-W298)</f>
        <v>0</v>
      </c>
      <c r="Y298" s="66">
        <v>20</v>
      </c>
      <c r="Z298" s="317" t="e">
        <f>SUM(#REF!-Y298)</f>
        <v>#REF!</v>
      </c>
      <c r="AA298" s="66">
        <v>20</v>
      </c>
      <c r="AB298" s="66">
        <f t="shared" si="82"/>
        <v>0</v>
      </c>
      <c r="AC298" s="66">
        <v>20</v>
      </c>
      <c r="AD298" s="66"/>
      <c r="AE298" s="364">
        <v>9.1999999999999993</v>
      </c>
      <c r="AF298" s="364">
        <v>9.1999999999999993</v>
      </c>
      <c r="AG298" s="364">
        <f t="shared" si="81"/>
        <v>100</v>
      </c>
    </row>
    <row r="299" spans="1:33" ht="12.75" customHeight="1">
      <c r="A299" s="39" t="s">
        <v>444</v>
      </c>
      <c r="B299" s="321">
        <v>901</v>
      </c>
      <c r="C299" s="321" t="s">
        <v>445</v>
      </c>
      <c r="D299" s="321" t="s">
        <v>78</v>
      </c>
      <c r="E299" s="321"/>
      <c r="F299" s="321"/>
      <c r="G299" s="319"/>
      <c r="H299" s="319"/>
      <c r="I299" s="66">
        <f>I313+I300+I322</f>
        <v>998.4</v>
      </c>
      <c r="J299" s="317">
        <f t="shared" si="85"/>
        <v>0</v>
      </c>
      <c r="K299" s="66">
        <f>K313+K300+K322</f>
        <v>998.4</v>
      </c>
      <c r="L299" s="317">
        <f t="shared" si="73"/>
        <v>0</v>
      </c>
      <c r="M299" s="66">
        <f>M313+M300+M322</f>
        <v>998.4</v>
      </c>
      <c r="N299" s="317">
        <f t="shared" si="71"/>
        <v>-24.600000000000023</v>
      </c>
      <c r="O299" s="66">
        <f>O313+O300+O322</f>
        <v>973.8</v>
      </c>
      <c r="P299" s="317">
        <f t="shared" si="67"/>
        <v>0</v>
      </c>
      <c r="Q299" s="66">
        <f>Q313+Q300+Q322</f>
        <v>973.8</v>
      </c>
      <c r="R299" s="317">
        <f t="shared" si="68"/>
        <v>0</v>
      </c>
      <c r="S299" s="66">
        <f>S313+S300+S322</f>
        <v>973.8</v>
      </c>
      <c r="T299" s="317" t="e">
        <f>SUM(#REF!-S299)</f>
        <v>#REF!</v>
      </c>
      <c r="U299" s="66">
        <f>U313+U300+U322</f>
        <v>977.8</v>
      </c>
      <c r="V299" s="317">
        <f t="shared" si="88"/>
        <v>0</v>
      </c>
      <c r="W299" s="66">
        <f>W313+W300+W322</f>
        <v>977.8</v>
      </c>
      <c r="X299" s="317">
        <f t="shared" si="89"/>
        <v>0</v>
      </c>
      <c r="Y299" s="66">
        <f>Y313+Y300+Y322</f>
        <v>977.8</v>
      </c>
      <c r="Z299" s="317" t="e">
        <f>SUM(#REF!-Y299)</f>
        <v>#REF!</v>
      </c>
      <c r="AA299" s="66">
        <f>AA313+AA300+AA322</f>
        <v>977.8</v>
      </c>
      <c r="AB299" s="66">
        <f t="shared" si="82"/>
        <v>-748.8</v>
      </c>
      <c r="AC299" s="66">
        <f>AC313+AC300+AC322</f>
        <v>229</v>
      </c>
      <c r="AD299" s="259">
        <f>AD313+AD300+AD322</f>
        <v>0</v>
      </c>
      <c r="AE299" s="260">
        <f>AE313+AE300+AE322</f>
        <v>268.8</v>
      </c>
      <c r="AF299" s="260">
        <f>AF313+AF300+AF322</f>
        <v>230.2</v>
      </c>
      <c r="AG299" s="364">
        <f t="shared" si="81"/>
        <v>85.639880952380949</v>
      </c>
    </row>
    <row r="300" spans="1:33" ht="12.75" customHeight="1">
      <c r="A300" s="39" t="s">
        <v>446</v>
      </c>
      <c r="B300" s="321">
        <v>901</v>
      </c>
      <c r="C300" s="321" t="s">
        <v>445</v>
      </c>
      <c r="D300" s="321" t="s">
        <v>331</v>
      </c>
      <c r="E300" s="321"/>
      <c r="F300" s="321"/>
      <c r="G300" s="319"/>
      <c r="H300" s="319"/>
      <c r="I300" s="66">
        <f t="shared" ref="I300:AF301" si="90">I301</f>
        <v>130</v>
      </c>
      <c r="J300" s="317">
        <f t="shared" si="85"/>
        <v>0</v>
      </c>
      <c r="K300" s="66">
        <f t="shared" si="90"/>
        <v>130</v>
      </c>
      <c r="L300" s="317">
        <f t="shared" si="73"/>
        <v>0</v>
      </c>
      <c r="M300" s="66">
        <f t="shared" si="90"/>
        <v>130</v>
      </c>
      <c r="N300" s="317">
        <f t="shared" si="71"/>
        <v>0</v>
      </c>
      <c r="O300" s="66">
        <f t="shared" si="90"/>
        <v>130</v>
      </c>
      <c r="P300" s="317">
        <f t="shared" si="67"/>
        <v>0</v>
      </c>
      <c r="Q300" s="66">
        <f t="shared" si="90"/>
        <v>130</v>
      </c>
      <c r="R300" s="317">
        <f t="shared" si="68"/>
        <v>0</v>
      </c>
      <c r="S300" s="66">
        <f t="shared" si="90"/>
        <v>130</v>
      </c>
      <c r="T300" s="317" t="e">
        <f>SUM(#REF!-S300)</f>
        <v>#REF!</v>
      </c>
      <c r="U300" s="66">
        <f t="shared" si="90"/>
        <v>134</v>
      </c>
      <c r="V300" s="317">
        <f t="shared" si="88"/>
        <v>0</v>
      </c>
      <c r="W300" s="66">
        <f t="shared" si="90"/>
        <v>134</v>
      </c>
      <c r="X300" s="317">
        <f t="shared" si="89"/>
        <v>0</v>
      </c>
      <c r="Y300" s="66">
        <f t="shared" si="90"/>
        <v>134</v>
      </c>
      <c r="Z300" s="317" t="e">
        <f>SUM(#REF!-Y300)</f>
        <v>#REF!</v>
      </c>
      <c r="AA300" s="66">
        <f t="shared" si="90"/>
        <v>134</v>
      </c>
      <c r="AB300" s="66">
        <f t="shared" si="82"/>
        <v>45</v>
      </c>
      <c r="AC300" s="66">
        <f t="shared" si="90"/>
        <v>179</v>
      </c>
      <c r="AD300" s="259">
        <f t="shared" si="90"/>
        <v>0</v>
      </c>
      <c r="AE300" s="260">
        <f t="shared" si="90"/>
        <v>218.20000000000002</v>
      </c>
      <c r="AF300" s="260">
        <f t="shared" si="90"/>
        <v>179.6</v>
      </c>
      <c r="AG300" s="364">
        <f t="shared" si="81"/>
        <v>82.309807516040323</v>
      </c>
    </row>
    <row r="301" spans="1:33" ht="33.75" customHeight="1">
      <c r="A301" s="8" t="s">
        <v>346</v>
      </c>
      <c r="B301" s="321">
        <v>901</v>
      </c>
      <c r="C301" s="321" t="s">
        <v>445</v>
      </c>
      <c r="D301" s="321" t="s">
        <v>331</v>
      </c>
      <c r="E301" s="40" t="s">
        <v>347</v>
      </c>
      <c r="F301" s="321"/>
      <c r="G301" s="319"/>
      <c r="H301" s="319"/>
      <c r="I301" s="66">
        <f t="shared" si="90"/>
        <v>130</v>
      </c>
      <c r="J301" s="317">
        <f t="shared" si="85"/>
        <v>0</v>
      </c>
      <c r="K301" s="66">
        <f t="shared" si="90"/>
        <v>130</v>
      </c>
      <c r="L301" s="317">
        <f t="shared" si="73"/>
        <v>0</v>
      </c>
      <c r="M301" s="66">
        <f t="shared" si="90"/>
        <v>130</v>
      </c>
      <c r="N301" s="317">
        <f t="shared" si="71"/>
        <v>0</v>
      </c>
      <c r="O301" s="66">
        <f t="shared" si="90"/>
        <v>130</v>
      </c>
      <c r="P301" s="317">
        <f t="shared" si="67"/>
        <v>0</v>
      </c>
      <c r="Q301" s="66">
        <f t="shared" si="90"/>
        <v>130</v>
      </c>
      <c r="R301" s="317">
        <f t="shared" si="68"/>
        <v>0</v>
      </c>
      <c r="S301" s="66">
        <f t="shared" si="90"/>
        <v>130</v>
      </c>
      <c r="T301" s="317" t="e">
        <f>SUM(#REF!-S301)</f>
        <v>#REF!</v>
      </c>
      <c r="U301" s="66">
        <f t="shared" si="90"/>
        <v>134</v>
      </c>
      <c r="V301" s="317">
        <f t="shared" si="88"/>
        <v>0</v>
      </c>
      <c r="W301" s="66">
        <f t="shared" si="90"/>
        <v>134</v>
      </c>
      <c r="X301" s="317">
        <f t="shared" si="89"/>
        <v>0</v>
      </c>
      <c r="Y301" s="66">
        <f t="shared" si="90"/>
        <v>134</v>
      </c>
      <c r="Z301" s="317" t="e">
        <f>SUM(#REF!-Y301)</f>
        <v>#REF!</v>
      </c>
      <c r="AA301" s="66">
        <f t="shared" si="90"/>
        <v>134</v>
      </c>
      <c r="AB301" s="66">
        <f t="shared" si="82"/>
        <v>45</v>
      </c>
      <c r="AC301" s="66">
        <f t="shared" si="90"/>
        <v>179</v>
      </c>
      <c r="AD301" s="259">
        <f t="shared" si="90"/>
        <v>0</v>
      </c>
      <c r="AE301" s="260">
        <f t="shared" si="90"/>
        <v>218.20000000000002</v>
      </c>
      <c r="AF301" s="260">
        <f t="shared" si="90"/>
        <v>179.6</v>
      </c>
      <c r="AG301" s="364">
        <f t="shared" si="81"/>
        <v>82.309807516040323</v>
      </c>
    </row>
    <row r="302" spans="1:33" ht="38.25" customHeight="1">
      <c r="A302" s="8" t="s">
        <v>25</v>
      </c>
      <c r="B302" s="321">
        <v>901</v>
      </c>
      <c r="C302" s="321" t="s">
        <v>445</v>
      </c>
      <c r="D302" s="321" t="s">
        <v>331</v>
      </c>
      <c r="E302" s="40" t="s">
        <v>26</v>
      </c>
      <c r="F302" s="321"/>
      <c r="G302" s="319"/>
      <c r="H302" s="319"/>
      <c r="I302" s="66">
        <f>I308+I303</f>
        <v>130</v>
      </c>
      <c r="J302" s="317">
        <f t="shared" si="85"/>
        <v>0</v>
      </c>
      <c r="K302" s="66">
        <f>K308+K303</f>
        <v>130</v>
      </c>
      <c r="L302" s="317">
        <f t="shared" si="73"/>
        <v>0</v>
      </c>
      <c r="M302" s="66">
        <f>M308+M303</f>
        <v>130</v>
      </c>
      <c r="N302" s="317">
        <f t="shared" si="71"/>
        <v>0</v>
      </c>
      <c r="O302" s="66">
        <f>O308+O303</f>
        <v>130</v>
      </c>
      <c r="P302" s="317">
        <f t="shared" si="67"/>
        <v>0</v>
      </c>
      <c r="Q302" s="66">
        <f>Q308+Q303</f>
        <v>130</v>
      </c>
      <c r="R302" s="317">
        <f t="shared" si="68"/>
        <v>0</v>
      </c>
      <c r="S302" s="66">
        <f>S308+S303</f>
        <v>130</v>
      </c>
      <c r="T302" s="317" t="e">
        <f>SUM(#REF!-S302)</f>
        <v>#REF!</v>
      </c>
      <c r="U302" s="66">
        <f>U308+U303</f>
        <v>134</v>
      </c>
      <c r="V302" s="317">
        <f t="shared" si="88"/>
        <v>0</v>
      </c>
      <c r="W302" s="66">
        <f>W308+W303</f>
        <v>134</v>
      </c>
      <c r="X302" s="317">
        <f t="shared" si="89"/>
        <v>0</v>
      </c>
      <c r="Y302" s="66">
        <f>Y308+Y303</f>
        <v>134</v>
      </c>
      <c r="Z302" s="317" t="e">
        <f>SUM(#REF!-Y302)</f>
        <v>#REF!</v>
      </c>
      <c r="AA302" s="66">
        <f>AA308+AA303</f>
        <v>134</v>
      </c>
      <c r="AB302" s="66">
        <f t="shared" si="82"/>
        <v>45</v>
      </c>
      <c r="AC302" s="66">
        <f>AC308+AC303</f>
        <v>179</v>
      </c>
      <c r="AD302" s="259">
        <f>AD308+AD303</f>
        <v>0</v>
      </c>
      <c r="AE302" s="260">
        <f>AE308+AE303</f>
        <v>218.20000000000002</v>
      </c>
      <c r="AF302" s="260">
        <f>AF308+AF303</f>
        <v>179.6</v>
      </c>
      <c r="AG302" s="364">
        <f t="shared" si="81"/>
        <v>82.309807516040323</v>
      </c>
    </row>
    <row r="303" spans="1:33" ht="66.75" customHeight="1">
      <c r="A303" s="57" t="s">
        <v>844</v>
      </c>
      <c r="B303" s="321">
        <v>901</v>
      </c>
      <c r="C303" s="321" t="s">
        <v>445</v>
      </c>
      <c r="D303" s="321" t="s">
        <v>331</v>
      </c>
      <c r="E303" s="40" t="s">
        <v>447</v>
      </c>
      <c r="F303" s="321"/>
      <c r="G303" s="319"/>
      <c r="H303" s="319"/>
      <c r="I303" s="66">
        <f>I304+I306</f>
        <v>82</v>
      </c>
      <c r="J303" s="317">
        <f t="shared" si="85"/>
        <v>0</v>
      </c>
      <c r="K303" s="66">
        <f>K304+K306</f>
        <v>82</v>
      </c>
      <c r="L303" s="317">
        <f t="shared" si="73"/>
        <v>0</v>
      </c>
      <c r="M303" s="66">
        <f>M304+M306</f>
        <v>82</v>
      </c>
      <c r="N303" s="317">
        <f t="shared" si="71"/>
        <v>0</v>
      </c>
      <c r="O303" s="66">
        <f>O304+O306</f>
        <v>82</v>
      </c>
      <c r="P303" s="317">
        <f t="shared" ref="P303:P371" si="91">SUM(Q303-O303)</f>
        <v>0</v>
      </c>
      <c r="Q303" s="66">
        <f>Q304+Q306</f>
        <v>82</v>
      </c>
      <c r="R303" s="317">
        <f t="shared" ref="R303:R371" si="92">SUM(S303-Q303)</f>
        <v>0</v>
      </c>
      <c r="S303" s="66">
        <f>S304+S306</f>
        <v>82</v>
      </c>
      <c r="T303" s="317" t="e">
        <f>SUM(#REF!-S303)</f>
        <v>#REF!</v>
      </c>
      <c r="U303" s="66">
        <f>U304+U306</f>
        <v>82</v>
      </c>
      <c r="V303" s="317">
        <f t="shared" si="88"/>
        <v>0</v>
      </c>
      <c r="W303" s="66">
        <f>W304+W306</f>
        <v>82</v>
      </c>
      <c r="X303" s="317">
        <f t="shared" si="89"/>
        <v>0</v>
      </c>
      <c r="Y303" s="66">
        <f>Y304+Y306</f>
        <v>82</v>
      </c>
      <c r="Z303" s="317" t="e">
        <f>SUM(#REF!-Y303)</f>
        <v>#REF!</v>
      </c>
      <c r="AA303" s="66">
        <f>AA304+AA306</f>
        <v>82</v>
      </c>
      <c r="AB303" s="66">
        <f t="shared" si="82"/>
        <v>13</v>
      </c>
      <c r="AC303" s="66">
        <f>AC304+AC306</f>
        <v>95</v>
      </c>
      <c r="AD303" s="259">
        <f>AD304+AD306</f>
        <v>0</v>
      </c>
      <c r="AE303" s="260">
        <f>AE304+AE306</f>
        <v>134.70000000000002</v>
      </c>
      <c r="AF303" s="260">
        <f>AF304+AF306</f>
        <v>96.1</v>
      </c>
      <c r="AG303" s="364">
        <f t="shared" si="81"/>
        <v>71.343726800296949</v>
      </c>
    </row>
    <row r="304" spans="1:33" ht="25.5" customHeight="1">
      <c r="A304" s="8" t="s">
        <v>339</v>
      </c>
      <c r="B304" s="321">
        <v>901</v>
      </c>
      <c r="C304" s="321" t="s">
        <v>445</v>
      </c>
      <c r="D304" s="321" t="s">
        <v>331</v>
      </c>
      <c r="E304" s="40" t="s">
        <v>447</v>
      </c>
      <c r="F304" s="321" t="s">
        <v>340</v>
      </c>
      <c r="G304" s="319"/>
      <c r="H304" s="319"/>
      <c r="I304" s="66">
        <f>I305</f>
        <v>82</v>
      </c>
      <c r="J304" s="317">
        <f t="shared" si="85"/>
        <v>-81.2</v>
      </c>
      <c r="K304" s="66">
        <f>K305</f>
        <v>0.8</v>
      </c>
      <c r="L304" s="317">
        <f t="shared" si="73"/>
        <v>0</v>
      </c>
      <c r="M304" s="66">
        <f>M305</f>
        <v>0.8</v>
      </c>
      <c r="N304" s="317">
        <f t="shared" si="71"/>
        <v>0</v>
      </c>
      <c r="O304" s="66">
        <f>O305</f>
        <v>0.8</v>
      </c>
      <c r="P304" s="317">
        <f t="shared" si="91"/>
        <v>0</v>
      </c>
      <c r="Q304" s="66">
        <f>Q305</f>
        <v>0.8</v>
      </c>
      <c r="R304" s="317">
        <f t="shared" si="92"/>
        <v>0</v>
      </c>
      <c r="S304" s="66">
        <f>S305</f>
        <v>0.8</v>
      </c>
      <c r="T304" s="317" t="e">
        <f>SUM(#REF!-S304)</f>
        <v>#REF!</v>
      </c>
      <c r="U304" s="66">
        <f>U305</f>
        <v>0.8</v>
      </c>
      <c r="V304" s="317">
        <f t="shared" si="88"/>
        <v>0</v>
      </c>
      <c r="W304" s="66">
        <f>W305</f>
        <v>0.8</v>
      </c>
      <c r="X304" s="317">
        <f t="shared" si="89"/>
        <v>0</v>
      </c>
      <c r="Y304" s="66">
        <f>Y305</f>
        <v>0.8</v>
      </c>
      <c r="Z304" s="317" t="e">
        <f>SUM(#REF!-Y304)</f>
        <v>#REF!</v>
      </c>
      <c r="AA304" s="66">
        <f>AA305</f>
        <v>0.8</v>
      </c>
      <c r="AB304" s="66">
        <f t="shared" si="82"/>
        <v>0</v>
      </c>
      <c r="AC304" s="66">
        <f>AC305</f>
        <v>0.8</v>
      </c>
      <c r="AD304" s="259">
        <f>AD305</f>
        <v>0</v>
      </c>
      <c r="AE304" s="260">
        <f>AE305</f>
        <v>0.8</v>
      </c>
      <c r="AF304" s="260">
        <f>AF305</f>
        <v>0</v>
      </c>
      <c r="AG304" s="364">
        <f t="shared" si="81"/>
        <v>0</v>
      </c>
    </row>
    <row r="305" spans="1:33" ht="25.5" customHeight="1">
      <c r="A305" s="39" t="s">
        <v>341</v>
      </c>
      <c r="B305" s="321">
        <v>901</v>
      </c>
      <c r="C305" s="321" t="s">
        <v>445</v>
      </c>
      <c r="D305" s="321" t="s">
        <v>331</v>
      </c>
      <c r="E305" s="40" t="s">
        <v>447</v>
      </c>
      <c r="F305" s="321" t="s">
        <v>342</v>
      </c>
      <c r="G305" s="319"/>
      <c r="H305" s="319"/>
      <c r="I305" s="66">
        <v>82</v>
      </c>
      <c r="J305" s="317">
        <f t="shared" si="85"/>
        <v>-81.2</v>
      </c>
      <c r="K305" s="66">
        <v>0.8</v>
      </c>
      <c r="L305" s="317">
        <f t="shared" si="73"/>
        <v>0</v>
      </c>
      <c r="M305" s="66">
        <v>0.8</v>
      </c>
      <c r="N305" s="317">
        <f t="shared" si="71"/>
        <v>0</v>
      </c>
      <c r="O305" s="66">
        <v>0.8</v>
      </c>
      <c r="P305" s="317">
        <f t="shared" si="91"/>
        <v>0</v>
      </c>
      <c r="Q305" s="66">
        <v>0.8</v>
      </c>
      <c r="R305" s="317">
        <f t="shared" si="92"/>
        <v>0</v>
      </c>
      <c r="S305" s="66">
        <v>0.8</v>
      </c>
      <c r="T305" s="317" t="e">
        <f>SUM(#REF!-S305)</f>
        <v>#REF!</v>
      </c>
      <c r="U305" s="66">
        <v>0.8</v>
      </c>
      <c r="V305" s="317">
        <f t="shared" si="88"/>
        <v>0</v>
      </c>
      <c r="W305" s="66">
        <v>0.8</v>
      </c>
      <c r="X305" s="317">
        <f t="shared" si="89"/>
        <v>0</v>
      </c>
      <c r="Y305" s="66">
        <v>0.8</v>
      </c>
      <c r="Z305" s="317" t="e">
        <f>SUM(#REF!-Y305)</f>
        <v>#REF!</v>
      </c>
      <c r="AA305" s="66">
        <v>0.8</v>
      </c>
      <c r="AB305" s="66">
        <f t="shared" si="82"/>
        <v>0</v>
      </c>
      <c r="AC305" s="66">
        <v>0.8</v>
      </c>
      <c r="AD305" s="66"/>
      <c r="AE305" s="364">
        <v>0.8</v>
      </c>
      <c r="AF305" s="364"/>
      <c r="AG305" s="364">
        <f t="shared" si="81"/>
        <v>0</v>
      </c>
    </row>
    <row r="306" spans="1:33" ht="12.75" customHeight="1">
      <c r="A306" s="8" t="s">
        <v>33</v>
      </c>
      <c r="B306" s="321">
        <v>901</v>
      </c>
      <c r="C306" s="321" t="s">
        <v>445</v>
      </c>
      <c r="D306" s="321" t="s">
        <v>331</v>
      </c>
      <c r="E306" s="40" t="s">
        <v>447</v>
      </c>
      <c r="F306" s="321" t="s">
        <v>34</v>
      </c>
      <c r="G306" s="319"/>
      <c r="H306" s="319"/>
      <c r="I306" s="66">
        <f>I307</f>
        <v>0</v>
      </c>
      <c r="J306" s="317">
        <f t="shared" si="85"/>
        <v>81.2</v>
      </c>
      <c r="K306" s="66">
        <f>K307</f>
        <v>81.2</v>
      </c>
      <c r="L306" s="317">
        <f t="shared" si="73"/>
        <v>0</v>
      </c>
      <c r="M306" s="66">
        <f>M307</f>
        <v>81.2</v>
      </c>
      <c r="N306" s="317">
        <f t="shared" si="71"/>
        <v>0</v>
      </c>
      <c r="O306" s="66">
        <f>O307</f>
        <v>81.2</v>
      </c>
      <c r="P306" s="317">
        <f t="shared" si="91"/>
        <v>0</v>
      </c>
      <c r="Q306" s="66">
        <f>Q307</f>
        <v>81.2</v>
      </c>
      <c r="R306" s="317">
        <f t="shared" si="92"/>
        <v>0</v>
      </c>
      <c r="S306" s="66">
        <f>S307</f>
        <v>81.2</v>
      </c>
      <c r="T306" s="317" t="e">
        <f>SUM(#REF!-S306)</f>
        <v>#REF!</v>
      </c>
      <c r="U306" s="66">
        <f>U307</f>
        <v>81.2</v>
      </c>
      <c r="V306" s="317">
        <f t="shared" si="88"/>
        <v>0</v>
      </c>
      <c r="W306" s="66">
        <f>W307</f>
        <v>81.2</v>
      </c>
      <c r="X306" s="317">
        <f t="shared" si="89"/>
        <v>0</v>
      </c>
      <c r="Y306" s="66">
        <f>Y307</f>
        <v>81.2</v>
      </c>
      <c r="Z306" s="317" t="e">
        <f>SUM(#REF!-Y306)</f>
        <v>#REF!</v>
      </c>
      <c r="AA306" s="66">
        <f>AA307</f>
        <v>81.2</v>
      </c>
      <c r="AB306" s="66">
        <f t="shared" si="82"/>
        <v>13</v>
      </c>
      <c r="AC306" s="66">
        <f>AC307</f>
        <v>94.2</v>
      </c>
      <c r="AD306" s="259">
        <f>AD307</f>
        <v>0</v>
      </c>
      <c r="AE306" s="260">
        <f>AE307</f>
        <v>133.9</v>
      </c>
      <c r="AF306" s="260">
        <f>AF307</f>
        <v>96.1</v>
      </c>
      <c r="AG306" s="364">
        <f t="shared" si="81"/>
        <v>71.769977595220297</v>
      </c>
    </row>
    <row r="307" spans="1:33" ht="12.75" customHeight="1">
      <c r="A307" s="31" t="s">
        <v>448</v>
      </c>
      <c r="B307" s="321">
        <v>901</v>
      </c>
      <c r="C307" s="321" t="s">
        <v>445</v>
      </c>
      <c r="D307" s="321" t="s">
        <v>331</v>
      </c>
      <c r="E307" s="40" t="s">
        <v>447</v>
      </c>
      <c r="F307" s="321" t="s">
        <v>449</v>
      </c>
      <c r="G307" s="319"/>
      <c r="H307" s="319"/>
      <c r="I307" s="66"/>
      <c r="J307" s="317">
        <f t="shared" si="85"/>
        <v>81.2</v>
      </c>
      <c r="K307" s="66">
        <v>81.2</v>
      </c>
      <c r="L307" s="317">
        <f t="shared" si="73"/>
        <v>0</v>
      </c>
      <c r="M307" s="66">
        <v>81.2</v>
      </c>
      <c r="N307" s="317">
        <f t="shared" ref="N307:N375" si="93">SUM(O307-M307)</f>
        <v>0</v>
      </c>
      <c r="O307" s="66">
        <v>81.2</v>
      </c>
      <c r="P307" s="317">
        <f t="shared" si="91"/>
        <v>0</v>
      </c>
      <c r="Q307" s="66">
        <v>81.2</v>
      </c>
      <c r="R307" s="317">
        <f t="shared" si="92"/>
        <v>0</v>
      </c>
      <c r="S307" s="66">
        <v>81.2</v>
      </c>
      <c r="T307" s="317" t="e">
        <f>SUM(#REF!-S307)</f>
        <v>#REF!</v>
      </c>
      <c r="U307" s="66">
        <v>81.2</v>
      </c>
      <c r="V307" s="317">
        <f t="shared" si="88"/>
        <v>0</v>
      </c>
      <c r="W307" s="66">
        <v>81.2</v>
      </c>
      <c r="X307" s="317">
        <f t="shared" si="89"/>
        <v>0</v>
      </c>
      <c r="Y307" s="66">
        <v>81.2</v>
      </c>
      <c r="Z307" s="317" t="e">
        <f>SUM(#REF!-Y307)</f>
        <v>#REF!</v>
      </c>
      <c r="AA307" s="66">
        <v>81.2</v>
      </c>
      <c r="AB307" s="66">
        <f t="shared" si="82"/>
        <v>13</v>
      </c>
      <c r="AC307" s="66">
        <v>94.2</v>
      </c>
      <c r="AD307" s="66"/>
      <c r="AE307" s="364">
        <f>108.3+25.6</f>
        <v>133.9</v>
      </c>
      <c r="AF307" s="364">
        <v>96.1</v>
      </c>
      <c r="AG307" s="364">
        <f t="shared" si="81"/>
        <v>71.769977595220297</v>
      </c>
    </row>
    <row r="308" spans="1:33" ht="25.5" customHeight="1">
      <c r="A308" s="8" t="s">
        <v>450</v>
      </c>
      <c r="B308" s="321">
        <v>901</v>
      </c>
      <c r="C308" s="321" t="s">
        <v>445</v>
      </c>
      <c r="D308" s="321" t="s">
        <v>331</v>
      </c>
      <c r="E308" s="40">
        <v>1010000710</v>
      </c>
      <c r="F308" s="321"/>
      <c r="G308" s="319"/>
      <c r="H308" s="319"/>
      <c r="I308" s="66">
        <f>I311</f>
        <v>48</v>
      </c>
      <c r="J308" s="317">
        <f t="shared" si="85"/>
        <v>0</v>
      </c>
      <c r="K308" s="66">
        <f>K311</f>
        <v>48</v>
      </c>
      <c r="L308" s="317">
        <f t="shared" si="73"/>
        <v>0</v>
      </c>
      <c r="M308" s="66">
        <f>M311</f>
        <v>48</v>
      </c>
      <c r="N308" s="317">
        <f t="shared" si="93"/>
        <v>0</v>
      </c>
      <c r="O308" s="66">
        <f>O311</f>
        <v>48</v>
      </c>
      <c r="P308" s="317">
        <f t="shared" si="91"/>
        <v>0</v>
      </c>
      <c r="Q308" s="66">
        <f>Q311</f>
        <v>48</v>
      </c>
      <c r="R308" s="317">
        <f t="shared" si="92"/>
        <v>0</v>
      </c>
      <c r="S308" s="66">
        <f>S311</f>
        <v>48</v>
      </c>
      <c r="T308" s="317" t="e">
        <f>SUM(#REF!-S308)</f>
        <v>#REF!</v>
      </c>
      <c r="U308" s="66">
        <f>U311+U309</f>
        <v>52</v>
      </c>
      <c r="V308" s="317">
        <f t="shared" si="88"/>
        <v>0</v>
      </c>
      <c r="W308" s="66">
        <f>W311+W309</f>
        <v>52</v>
      </c>
      <c r="X308" s="317">
        <f t="shared" si="89"/>
        <v>0</v>
      </c>
      <c r="Y308" s="66">
        <f>Y311+Y309</f>
        <v>52</v>
      </c>
      <c r="Z308" s="317" t="e">
        <f>SUM(#REF!-Y308)</f>
        <v>#REF!</v>
      </c>
      <c r="AA308" s="66">
        <f>AA311+AA309</f>
        <v>52</v>
      </c>
      <c r="AB308" s="66">
        <f t="shared" si="82"/>
        <v>32</v>
      </c>
      <c r="AC308" s="66">
        <f>AC311+AC309</f>
        <v>84</v>
      </c>
      <c r="AD308" s="259">
        <f>AD311+AD309</f>
        <v>0</v>
      </c>
      <c r="AE308" s="260">
        <f>AE311+AE309</f>
        <v>83.5</v>
      </c>
      <c r="AF308" s="260">
        <f>AF311+AF309</f>
        <v>83.5</v>
      </c>
      <c r="AG308" s="364">
        <f t="shared" si="81"/>
        <v>100</v>
      </c>
    </row>
    <row r="309" spans="1:33" s="220" customFormat="1" ht="25.5" customHeight="1">
      <c r="A309" s="8" t="s">
        <v>339</v>
      </c>
      <c r="B309" s="321">
        <v>901</v>
      </c>
      <c r="C309" s="321" t="s">
        <v>445</v>
      </c>
      <c r="D309" s="321" t="s">
        <v>331</v>
      </c>
      <c r="E309" s="40">
        <v>1010000710</v>
      </c>
      <c r="F309" s="321" t="s">
        <v>340</v>
      </c>
      <c r="G309" s="319"/>
      <c r="H309" s="319"/>
      <c r="I309" s="66"/>
      <c r="J309" s="317"/>
      <c r="K309" s="66"/>
      <c r="L309" s="317"/>
      <c r="M309" s="66"/>
      <c r="N309" s="317"/>
      <c r="O309" s="66"/>
      <c r="P309" s="317"/>
      <c r="Q309" s="66"/>
      <c r="R309" s="317"/>
      <c r="S309" s="66"/>
      <c r="T309" s="317"/>
      <c r="U309" s="66">
        <f>SUM(U310)</f>
        <v>4</v>
      </c>
      <c r="V309" s="317">
        <f t="shared" si="88"/>
        <v>0</v>
      </c>
      <c r="W309" s="66">
        <f>SUM(W310)</f>
        <v>4</v>
      </c>
      <c r="X309" s="317">
        <f t="shared" si="89"/>
        <v>0</v>
      </c>
      <c r="Y309" s="66">
        <f>SUM(Y310)</f>
        <v>4</v>
      </c>
      <c r="Z309" s="317" t="e">
        <f>SUM(#REF!-Y309)</f>
        <v>#REF!</v>
      </c>
      <c r="AA309" s="66">
        <f>SUM(AA310)</f>
        <v>4</v>
      </c>
      <c r="AB309" s="66">
        <f t="shared" si="82"/>
        <v>0</v>
      </c>
      <c r="AC309" s="66">
        <f>SUM(AC310)</f>
        <v>4</v>
      </c>
      <c r="AD309" s="259">
        <f>SUM(AD310)</f>
        <v>0</v>
      </c>
      <c r="AE309" s="260">
        <f>SUM(AE310)</f>
        <v>3.5</v>
      </c>
      <c r="AF309" s="260">
        <f>SUM(AF310)</f>
        <v>3.5</v>
      </c>
      <c r="AG309" s="364">
        <f t="shared" si="81"/>
        <v>100</v>
      </c>
    </row>
    <row r="310" spans="1:33" s="220" customFormat="1" ht="25.5" customHeight="1">
      <c r="A310" s="39" t="s">
        <v>341</v>
      </c>
      <c r="B310" s="321">
        <v>901</v>
      </c>
      <c r="C310" s="321" t="s">
        <v>445</v>
      </c>
      <c r="D310" s="321" t="s">
        <v>331</v>
      </c>
      <c r="E310" s="40">
        <v>1010000710</v>
      </c>
      <c r="F310" s="321" t="s">
        <v>862</v>
      </c>
      <c r="G310" s="319"/>
      <c r="H310" s="319"/>
      <c r="I310" s="66"/>
      <c r="J310" s="317"/>
      <c r="K310" s="66"/>
      <c r="L310" s="317"/>
      <c r="M310" s="66"/>
      <c r="N310" s="317"/>
      <c r="O310" s="66"/>
      <c r="P310" s="317"/>
      <c r="Q310" s="66"/>
      <c r="R310" s="317"/>
      <c r="S310" s="66"/>
      <c r="T310" s="317"/>
      <c r="U310" s="66">
        <v>4</v>
      </c>
      <c r="V310" s="317">
        <f t="shared" si="88"/>
        <v>0</v>
      </c>
      <c r="W310" s="66">
        <v>4</v>
      </c>
      <c r="X310" s="317">
        <f t="shared" si="89"/>
        <v>0</v>
      </c>
      <c r="Y310" s="66">
        <v>4</v>
      </c>
      <c r="Z310" s="317" t="e">
        <f>SUM(#REF!-Y310)</f>
        <v>#REF!</v>
      </c>
      <c r="AA310" s="66">
        <v>4</v>
      </c>
      <c r="AB310" s="66">
        <f t="shared" si="82"/>
        <v>0</v>
      </c>
      <c r="AC310" s="66">
        <v>4</v>
      </c>
      <c r="AD310" s="66"/>
      <c r="AE310" s="364">
        <v>3.5</v>
      </c>
      <c r="AF310" s="364">
        <v>3.5</v>
      </c>
      <c r="AG310" s="364">
        <f t="shared" si="81"/>
        <v>100</v>
      </c>
    </row>
    <row r="311" spans="1:33" ht="12.75" customHeight="1">
      <c r="A311" s="8" t="s">
        <v>33</v>
      </c>
      <c r="B311" s="321">
        <v>901</v>
      </c>
      <c r="C311" s="321" t="s">
        <v>445</v>
      </c>
      <c r="D311" s="321" t="s">
        <v>331</v>
      </c>
      <c r="E311" s="40">
        <v>1010000710</v>
      </c>
      <c r="F311" s="321" t="s">
        <v>34</v>
      </c>
      <c r="G311" s="319"/>
      <c r="H311" s="319"/>
      <c r="I311" s="66">
        <f t="shared" ref="I311:AF311" si="94">I312</f>
        <v>48</v>
      </c>
      <c r="J311" s="317">
        <f t="shared" si="85"/>
        <v>0</v>
      </c>
      <c r="K311" s="66">
        <f t="shared" si="94"/>
        <v>48</v>
      </c>
      <c r="L311" s="317">
        <f t="shared" si="73"/>
        <v>0</v>
      </c>
      <c r="M311" s="66">
        <f t="shared" si="94"/>
        <v>48</v>
      </c>
      <c r="N311" s="317">
        <f t="shared" si="93"/>
        <v>0</v>
      </c>
      <c r="O311" s="66">
        <f t="shared" si="94"/>
        <v>48</v>
      </c>
      <c r="P311" s="317">
        <f t="shared" si="91"/>
        <v>0</v>
      </c>
      <c r="Q311" s="66">
        <f t="shared" si="94"/>
        <v>48</v>
      </c>
      <c r="R311" s="317">
        <f t="shared" si="92"/>
        <v>0</v>
      </c>
      <c r="S311" s="66">
        <f t="shared" si="94"/>
        <v>48</v>
      </c>
      <c r="T311" s="317" t="e">
        <f>SUM(#REF!-S311)</f>
        <v>#REF!</v>
      </c>
      <c r="U311" s="66">
        <f t="shared" si="94"/>
        <v>48</v>
      </c>
      <c r="V311" s="317">
        <f t="shared" si="88"/>
        <v>0</v>
      </c>
      <c r="W311" s="66">
        <f t="shared" si="94"/>
        <v>48</v>
      </c>
      <c r="X311" s="317">
        <f t="shared" si="89"/>
        <v>0</v>
      </c>
      <c r="Y311" s="66">
        <f t="shared" si="94"/>
        <v>48</v>
      </c>
      <c r="Z311" s="317" t="e">
        <f>SUM(#REF!-Y311)</f>
        <v>#REF!</v>
      </c>
      <c r="AA311" s="66">
        <f t="shared" si="94"/>
        <v>48</v>
      </c>
      <c r="AB311" s="66">
        <f t="shared" si="82"/>
        <v>32</v>
      </c>
      <c r="AC311" s="66">
        <f t="shared" si="94"/>
        <v>80</v>
      </c>
      <c r="AD311" s="259">
        <f t="shared" si="94"/>
        <v>0</v>
      </c>
      <c r="AE311" s="260">
        <f t="shared" si="94"/>
        <v>80</v>
      </c>
      <c r="AF311" s="260">
        <f t="shared" si="94"/>
        <v>80</v>
      </c>
      <c r="AG311" s="364">
        <f t="shared" si="81"/>
        <v>100</v>
      </c>
    </row>
    <row r="312" spans="1:33" ht="12.75" customHeight="1">
      <c r="A312" s="31" t="s">
        <v>448</v>
      </c>
      <c r="B312" s="321">
        <v>901</v>
      </c>
      <c r="C312" s="321" t="s">
        <v>445</v>
      </c>
      <c r="D312" s="321" t="s">
        <v>331</v>
      </c>
      <c r="E312" s="40">
        <v>1010000710</v>
      </c>
      <c r="F312" s="321" t="s">
        <v>449</v>
      </c>
      <c r="G312" s="319"/>
      <c r="H312" s="319"/>
      <c r="I312" s="66">
        <v>48</v>
      </c>
      <c r="J312" s="317">
        <f t="shared" si="85"/>
        <v>0</v>
      </c>
      <c r="K312" s="66">
        <v>48</v>
      </c>
      <c r="L312" s="317">
        <f t="shared" ref="L312:L380" si="95">SUM(M312-K312)</f>
        <v>0</v>
      </c>
      <c r="M312" s="66">
        <v>48</v>
      </c>
      <c r="N312" s="317">
        <f t="shared" si="93"/>
        <v>0</v>
      </c>
      <c r="O312" s="66">
        <v>48</v>
      </c>
      <c r="P312" s="317">
        <f t="shared" si="91"/>
        <v>0</v>
      </c>
      <c r="Q312" s="66">
        <v>48</v>
      </c>
      <c r="R312" s="317">
        <f t="shared" si="92"/>
        <v>0</v>
      </c>
      <c r="S312" s="66">
        <v>48</v>
      </c>
      <c r="T312" s="317" t="e">
        <f>SUM(#REF!-S312)</f>
        <v>#REF!</v>
      </c>
      <c r="U312" s="66">
        <v>48</v>
      </c>
      <c r="V312" s="317">
        <f t="shared" si="88"/>
        <v>0</v>
      </c>
      <c r="W312" s="66">
        <v>48</v>
      </c>
      <c r="X312" s="317">
        <f t="shared" si="89"/>
        <v>0</v>
      </c>
      <c r="Y312" s="66">
        <v>48</v>
      </c>
      <c r="Z312" s="317" t="e">
        <f>SUM(#REF!-Y312)</f>
        <v>#REF!</v>
      </c>
      <c r="AA312" s="66">
        <v>48</v>
      </c>
      <c r="AB312" s="66">
        <f t="shared" si="82"/>
        <v>32</v>
      </c>
      <c r="AC312" s="66">
        <v>80</v>
      </c>
      <c r="AD312" s="66"/>
      <c r="AE312" s="364">
        <v>80</v>
      </c>
      <c r="AF312" s="364">
        <v>80</v>
      </c>
      <c r="AG312" s="364">
        <f t="shared" si="81"/>
        <v>100</v>
      </c>
    </row>
    <row r="313" spans="1:33" ht="12.75" hidden="1" customHeight="1">
      <c r="A313" s="31" t="s">
        <v>451</v>
      </c>
      <c r="B313" s="321">
        <v>901</v>
      </c>
      <c r="C313" s="321" t="s">
        <v>445</v>
      </c>
      <c r="D313" s="321" t="s">
        <v>345</v>
      </c>
      <c r="E313" s="321"/>
      <c r="F313" s="321"/>
      <c r="G313" s="319"/>
      <c r="H313" s="319"/>
      <c r="I313" s="66">
        <f t="shared" ref="I313:AF314" si="96">I314</f>
        <v>818.4</v>
      </c>
      <c r="J313" s="317">
        <f t="shared" si="85"/>
        <v>0</v>
      </c>
      <c r="K313" s="66">
        <f t="shared" si="96"/>
        <v>818.4</v>
      </c>
      <c r="L313" s="317">
        <f t="shared" si="95"/>
        <v>0</v>
      </c>
      <c r="M313" s="66">
        <f t="shared" si="96"/>
        <v>818.4</v>
      </c>
      <c r="N313" s="317">
        <f t="shared" si="93"/>
        <v>-24.600000000000023</v>
      </c>
      <c r="O313" s="66">
        <f t="shared" si="96"/>
        <v>793.8</v>
      </c>
      <c r="P313" s="317">
        <f t="shared" si="91"/>
        <v>0</v>
      </c>
      <c r="Q313" s="66">
        <f t="shared" si="96"/>
        <v>793.8</v>
      </c>
      <c r="R313" s="317">
        <f t="shared" si="92"/>
        <v>0</v>
      </c>
      <c r="S313" s="66">
        <f t="shared" si="96"/>
        <v>793.8</v>
      </c>
      <c r="T313" s="317" t="e">
        <f>SUM(#REF!-S313)</f>
        <v>#REF!</v>
      </c>
      <c r="U313" s="66">
        <f t="shared" si="96"/>
        <v>793.8</v>
      </c>
      <c r="V313" s="317">
        <f t="shared" si="88"/>
        <v>0</v>
      </c>
      <c r="W313" s="66">
        <f t="shared" si="96"/>
        <v>793.8</v>
      </c>
      <c r="X313" s="317">
        <f t="shared" si="89"/>
        <v>0</v>
      </c>
      <c r="Y313" s="66">
        <f t="shared" si="96"/>
        <v>793.8</v>
      </c>
      <c r="Z313" s="317" t="e">
        <f>SUM(#REF!-Y313)</f>
        <v>#REF!</v>
      </c>
      <c r="AA313" s="66">
        <f t="shared" si="96"/>
        <v>793.8</v>
      </c>
      <c r="AB313" s="66">
        <f t="shared" si="82"/>
        <v>-793.8</v>
      </c>
      <c r="AC313" s="66">
        <f t="shared" si="96"/>
        <v>0</v>
      </c>
      <c r="AD313" s="259">
        <f t="shared" si="96"/>
        <v>0</v>
      </c>
      <c r="AE313" s="260">
        <f t="shared" si="96"/>
        <v>0</v>
      </c>
      <c r="AF313" s="260">
        <f t="shared" si="96"/>
        <v>0</v>
      </c>
      <c r="AG313" s="364"/>
    </row>
    <row r="314" spans="1:33" ht="27.75" hidden="1" customHeight="1">
      <c r="A314" s="8" t="s">
        <v>346</v>
      </c>
      <c r="B314" s="321">
        <v>901</v>
      </c>
      <c r="C314" s="321" t="s">
        <v>445</v>
      </c>
      <c r="D314" s="321" t="s">
        <v>345</v>
      </c>
      <c r="E314" s="40" t="s">
        <v>347</v>
      </c>
      <c r="F314" s="321"/>
      <c r="G314" s="319"/>
      <c r="H314" s="319"/>
      <c r="I314" s="66">
        <f t="shared" si="96"/>
        <v>818.4</v>
      </c>
      <c r="J314" s="317">
        <f t="shared" si="85"/>
        <v>0</v>
      </c>
      <c r="K314" s="66">
        <f t="shared" si="96"/>
        <v>818.4</v>
      </c>
      <c r="L314" s="317">
        <f t="shared" si="95"/>
        <v>0</v>
      </c>
      <c r="M314" s="66">
        <f t="shared" si="96"/>
        <v>818.4</v>
      </c>
      <c r="N314" s="317">
        <f t="shared" si="93"/>
        <v>-24.600000000000023</v>
      </c>
      <c r="O314" s="66">
        <f t="shared" si="96"/>
        <v>793.8</v>
      </c>
      <c r="P314" s="317">
        <f t="shared" si="91"/>
        <v>0</v>
      </c>
      <c r="Q314" s="66">
        <f t="shared" si="96"/>
        <v>793.8</v>
      </c>
      <c r="R314" s="317">
        <f t="shared" si="92"/>
        <v>0</v>
      </c>
      <c r="S314" s="66">
        <f t="shared" si="96"/>
        <v>793.8</v>
      </c>
      <c r="T314" s="317" t="e">
        <f>SUM(#REF!-S314)</f>
        <v>#REF!</v>
      </c>
      <c r="U314" s="66">
        <f t="shared" si="96"/>
        <v>793.8</v>
      </c>
      <c r="V314" s="317">
        <f t="shared" si="88"/>
        <v>0</v>
      </c>
      <c r="W314" s="66">
        <f t="shared" si="96"/>
        <v>793.8</v>
      </c>
      <c r="X314" s="317">
        <f t="shared" si="89"/>
        <v>0</v>
      </c>
      <c r="Y314" s="66">
        <f t="shared" si="96"/>
        <v>793.8</v>
      </c>
      <c r="Z314" s="317" t="e">
        <f>SUM(#REF!-Y314)</f>
        <v>#REF!</v>
      </c>
      <c r="AA314" s="66">
        <f t="shared" si="96"/>
        <v>793.8</v>
      </c>
      <c r="AB314" s="66">
        <f t="shared" si="82"/>
        <v>-793.8</v>
      </c>
      <c r="AC314" s="66">
        <f t="shared" si="96"/>
        <v>0</v>
      </c>
      <c r="AD314" s="259">
        <f t="shared" si="96"/>
        <v>0</v>
      </c>
      <c r="AE314" s="260">
        <f t="shared" si="96"/>
        <v>0</v>
      </c>
      <c r="AF314" s="260">
        <f t="shared" si="96"/>
        <v>0</v>
      </c>
      <c r="AG314" s="364"/>
    </row>
    <row r="315" spans="1:33" ht="25.5" hidden="1" customHeight="1">
      <c r="A315" s="8" t="s">
        <v>348</v>
      </c>
      <c r="B315" s="321">
        <v>901</v>
      </c>
      <c r="C315" s="321" t="s">
        <v>445</v>
      </c>
      <c r="D315" s="321" t="s">
        <v>345</v>
      </c>
      <c r="E315" s="40" t="s">
        <v>349</v>
      </c>
      <c r="F315" s="321"/>
      <c r="G315" s="319"/>
      <c r="H315" s="319"/>
      <c r="I315" s="66">
        <f>I319+I316</f>
        <v>818.4</v>
      </c>
      <c r="J315" s="317">
        <f t="shared" si="85"/>
        <v>0</v>
      </c>
      <c r="K315" s="66">
        <f>K319+K316</f>
        <v>818.4</v>
      </c>
      <c r="L315" s="317">
        <f t="shared" si="95"/>
        <v>0</v>
      </c>
      <c r="M315" s="66">
        <f>M319+M316</f>
        <v>818.4</v>
      </c>
      <c r="N315" s="317">
        <f t="shared" si="93"/>
        <v>-24.600000000000023</v>
      </c>
      <c r="O315" s="66">
        <f>O319+O316</f>
        <v>793.8</v>
      </c>
      <c r="P315" s="317">
        <f t="shared" si="91"/>
        <v>0</v>
      </c>
      <c r="Q315" s="66">
        <f>Q319+Q316</f>
        <v>793.8</v>
      </c>
      <c r="R315" s="317">
        <f t="shared" si="92"/>
        <v>0</v>
      </c>
      <c r="S315" s="66">
        <f>S319+S316</f>
        <v>793.8</v>
      </c>
      <c r="T315" s="317" t="e">
        <f>SUM(#REF!-S315)</f>
        <v>#REF!</v>
      </c>
      <c r="U315" s="66">
        <f>U319+U316</f>
        <v>793.8</v>
      </c>
      <c r="V315" s="317">
        <f t="shared" si="88"/>
        <v>0</v>
      </c>
      <c r="W315" s="66">
        <f>W319+W316</f>
        <v>793.8</v>
      </c>
      <c r="X315" s="317">
        <f t="shared" si="89"/>
        <v>0</v>
      </c>
      <c r="Y315" s="66">
        <f>Y319+Y316</f>
        <v>793.8</v>
      </c>
      <c r="Z315" s="317" t="e">
        <f>SUM(#REF!-Y315)</f>
        <v>#REF!</v>
      </c>
      <c r="AA315" s="66">
        <f>AA319+AA316</f>
        <v>793.8</v>
      </c>
      <c r="AB315" s="66">
        <f t="shared" si="82"/>
        <v>-793.8</v>
      </c>
      <c r="AC315" s="66">
        <f>AC319+AC316</f>
        <v>0</v>
      </c>
      <c r="AD315" s="259">
        <f>AD319+AD316</f>
        <v>0</v>
      </c>
      <c r="AE315" s="260">
        <f>AE319+AE316</f>
        <v>0</v>
      </c>
      <c r="AF315" s="260">
        <f>AF319+AF316</f>
        <v>0</v>
      </c>
      <c r="AG315" s="364"/>
    </row>
    <row r="316" spans="1:33" ht="42.75" hidden="1" customHeight="1">
      <c r="A316" s="58" t="s">
        <v>845</v>
      </c>
      <c r="B316" s="321" t="s">
        <v>329</v>
      </c>
      <c r="C316" s="321" t="s">
        <v>445</v>
      </c>
      <c r="D316" s="321" t="s">
        <v>345</v>
      </c>
      <c r="E316" s="40" t="s">
        <v>818</v>
      </c>
      <c r="F316" s="321"/>
      <c r="G316" s="319"/>
      <c r="H316" s="319"/>
      <c r="I316" s="66">
        <f t="shared" ref="I316:AF317" si="97">I317</f>
        <v>818.4</v>
      </c>
      <c r="J316" s="317">
        <f t="shared" si="85"/>
        <v>0</v>
      </c>
      <c r="K316" s="66">
        <f t="shared" si="97"/>
        <v>818.4</v>
      </c>
      <c r="L316" s="317">
        <f t="shared" si="95"/>
        <v>0</v>
      </c>
      <c r="M316" s="66">
        <f t="shared" si="97"/>
        <v>818.4</v>
      </c>
      <c r="N316" s="317">
        <f t="shared" si="93"/>
        <v>-24.600000000000023</v>
      </c>
      <c r="O316" s="66">
        <f t="shared" si="97"/>
        <v>793.8</v>
      </c>
      <c r="P316" s="317">
        <f t="shared" si="91"/>
        <v>0</v>
      </c>
      <c r="Q316" s="66">
        <f t="shared" si="97"/>
        <v>793.8</v>
      </c>
      <c r="R316" s="317">
        <f t="shared" si="92"/>
        <v>0</v>
      </c>
      <c r="S316" s="66">
        <f t="shared" si="97"/>
        <v>793.8</v>
      </c>
      <c r="T316" s="317" t="e">
        <f>SUM(#REF!-S316)</f>
        <v>#REF!</v>
      </c>
      <c r="U316" s="66">
        <f t="shared" si="97"/>
        <v>793.8</v>
      </c>
      <c r="V316" s="317">
        <f t="shared" si="88"/>
        <v>0</v>
      </c>
      <c r="W316" s="66">
        <f t="shared" si="97"/>
        <v>793.8</v>
      </c>
      <c r="X316" s="317">
        <f t="shared" si="89"/>
        <v>0</v>
      </c>
      <c r="Y316" s="66">
        <f t="shared" si="97"/>
        <v>793.8</v>
      </c>
      <c r="Z316" s="317" t="e">
        <f>SUM(#REF!-Y316)</f>
        <v>#REF!</v>
      </c>
      <c r="AA316" s="66">
        <f t="shared" si="97"/>
        <v>793.8</v>
      </c>
      <c r="AB316" s="66">
        <f t="shared" si="82"/>
        <v>-793.8</v>
      </c>
      <c r="AC316" s="66">
        <f t="shared" si="97"/>
        <v>0</v>
      </c>
      <c r="AD316" s="259">
        <f t="shared" si="97"/>
        <v>0</v>
      </c>
      <c r="AE316" s="260">
        <f t="shared" si="97"/>
        <v>0</v>
      </c>
      <c r="AF316" s="260">
        <f t="shared" si="97"/>
        <v>0</v>
      </c>
      <c r="AG316" s="364"/>
    </row>
    <row r="317" spans="1:33" ht="25.5" hidden="1" customHeight="1">
      <c r="A317" s="8" t="s">
        <v>49</v>
      </c>
      <c r="B317" s="321" t="s">
        <v>329</v>
      </c>
      <c r="C317" s="321" t="s">
        <v>445</v>
      </c>
      <c r="D317" s="321" t="s">
        <v>345</v>
      </c>
      <c r="E317" s="40" t="s">
        <v>818</v>
      </c>
      <c r="F317" s="321" t="s">
        <v>50</v>
      </c>
      <c r="G317" s="319"/>
      <c r="H317" s="319"/>
      <c r="I317" s="66">
        <f t="shared" si="97"/>
        <v>818.4</v>
      </c>
      <c r="J317" s="317">
        <f t="shared" si="85"/>
        <v>0</v>
      </c>
      <c r="K317" s="66">
        <f t="shared" si="97"/>
        <v>818.4</v>
      </c>
      <c r="L317" s="317">
        <f t="shared" si="95"/>
        <v>0</v>
      </c>
      <c r="M317" s="66">
        <f t="shared" si="97"/>
        <v>818.4</v>
      </c>
      <c r="N317" s="317">
        <f t="shared" si="93"/>
        <v>-24.600000000000023</v>
      </c>
      <c r="O317" s="66">
        <f t="shared" si="97"/>
        <v>793.8</v>
      </c>
      <c r="P317" s="317">
        <f t="shared" si="91"/>
        <v>0</v>
      </c>
      <c r="Q317" s="66">
        <f t="shared" si="97"/>
        <v>793.8</v>
      </c>
      <c r="R317" s="317">
        <f t="shared" si="92"/>
        <v>0</v>
      </c>
      <c r="S317" s="66">
        <f t="shared" si="97"/>
        <v>793.8</v>
      </c>
      <c r="T317" s="317" t="e">
        <f>SUM(#REF!-S317)</f>
        <v>#REF!</v>
      </c>
      <c r="U317" s="66">
        <f t="shared" si="97"/>
        <v>793.8</v>
      </c>
      <c r="V317" s="317">
        <f t="shared" si="88"/>
        <v>0</v>
      </c>
      <c r="W317" s="66">
        <f t="shared" si="97"/>
        <v>793.8</v>
      </c>
      <c r="X317" s="317">
        <f t="shared" si="89"/>
        <v>0</v>
      </c>
      <c r="Y317" s="66">
        <f t="shared" si="97"/>
        <v>793.8</v>
      </c>
      <c r="Z317" s="317" t="e">
        <f>SUM(#REF!-Y317)</f>
        <v>#REF!</v>
      </c>
      <c r="AA317" s="66">
        <f t="shared" si="97"/>
        <v>793.8</v>
      </c>
      <c r="AB317" s="66">
        <f t="shared" si="82"/>
        <v>-793.8</v>
      </c>
      <c r="AC317" s="66">
        <f t="shared" si="97"/>
        <v>0</v>
      </c>
      <c r="AD317" s="259">
        <f t="shared" si="97"/>
        <v>0</v>
      </c>
      <c r="AE317" s="260">
        <f t="shared" si="97"/>
        <v>0</v>
      </c>
      <c r="AF317" s="260">
        <f t="shared" si="97"/>
        <v>0</v>
      </c>
      <c r="AG317" s="364"/>
    </row>
    <row r="318" spans="1:33" ht="24.75" hidden="1" customHeight="1">
      <c r="A318" s="56" t="s">
        <v>51</v>
      </c>
      <c r="B318" s="321" t="s">
        <v>329</v>
      </c>
      <c r="C318" s="321" t="s">
        <v>445</v>
      </c>
      <c r="D318" s="321" t="s">
        <v>345</v>
      </c>
      <c r="E318" s="40" t="s">
        <v>818</v>
      </c>
      <c r="F318" s="321" t="s">
        <v>52</v>
      </c>
      <c r="G318" s="319"/>
      <c r="H318" s="319"/>
      <c r="I318" s="66">
        <v>818.4</v>
      </c>
      <c r="J318" s="317">
        <f t="shared" si="85"/>
        <v>0</v>
      </c>
      <c r="K318" s="66">
        <v>818.4</v>
      </c>
      <c r="L318" s="317">
        <f t="shared" si="95"/>
        <v>0</v>
      </c>
      <c r="M318" s="66">
        <v>818.4</v>
      </c>
      <c r="N318" s="317">
        <f t="shared" si="93"/>
        <v>-24.600000000000023</v>
      </c>
      <c r="O318" s="66">
        <v>793.8</v>
      </c>
      <c r="P318" s="317">
        <f t="shared" si="91"/>
        <v>0</v>
      </c>
      <c r="Q318" s="66">
        <v>793.8</v>
      </c>
      <c r="R318" s="317">
        <f t="shared" si="92"/>
        <v>0</v>
      </c>
      <c r="S318" s="66">
        <v>793.8</v>
      </c>
      <c r="T318" s="317" t="e">
        <f>SUM(#REF!-S318)</f>
        <v>#REF!</v>
      </c>
      <c r="U318" s="66">
        <v>793.8</v>
      </c>
      <c r="V318" s="317">
        <f t="shared" si="88"/>
        <v>0</v>
      </c>
      <c r="W318" s="66">
        <v>793.8</v>
      </c>
      <c r="X318" s="317">
        <f t="shared" si="89"/>
        <v>0</v>
      </c>
      <c r="Y318" s="66">
        <v>793.8</v>
      </c>
      <c r="Z318" s="317" t="e">
        <f>SUM(#REF!-Y318)</f>
        <v>#REF!</v>
      </c>
      <c r="AA318" s="66">
        <v>793.8</v>
      </c>
      <c r="AB318" s="66">
        <f t="shared" si="82"/>
        <v>-793.8</v>
      </c>
      <c r="AC318" s="66"/>
      <c r="AD318" s="66"/>
      <c r="AE318" s="364"/>
      <c r="AF318" s="364"/>
      <c r="AG318" s="364"/>
    </row>
    <row r="319" spans="1:33" ht="12" hidden="1" customHeight="1">
      <c r="A319" s="59"/>
      <c r="B319" s="321"/>
      <c r="C319" s="321"/>
      <c r="D319" s="321"/>
      <c r="E319" s="40"/>
      <c r="F319" s="321"/>
      <c r="G319" s="319"/>
      <c r="H319" s="319"/>
      <c r="I319" s="66">
        <f t="shared" ref="I319:AF320" si="98">I320</f>
        <v>0</v>
      </c>
      <c r="J319" s="317">
        <f t="shared" si="85"/>
        <v>0</v>
      </c>
      <c r="K319" s="66">
        <f t="shared" si="98"/>
        <v>0</v>
      </c>
      <c r="L319" s="317">
        <f t="shared" si="95"/>
        <v>0</v>
      </c>
      <c r="M319" s="66">
        <f t="shared" si="98"/>
        <v>0</v>
      </c>
      <c r="N319" s="317">
        <f t="shared" si="93"/>
        <v>0</v>
      </c>
      <c r="O319" s="66">
        <f t="shared" si="98"/>
        <v>0</v>
      </c>
      <c r="P319" s="317">
        <f t="shared" si="91"/>
        <v>0</v>
      </c>
      <c r="Q319" s="66">
        <f t="shared" si="98"/>
        <v>0</v>
      </c>
      <c r="R319" s="317">
        <f t="shared" si="92"/>
        <v>0</v>
      </c>
      <c r="S319" s="66">
        <f t="shared" si="98"/>
        <v>0</v>
      </c>
      <c r="T319" s="317" t="e">
        <f>SUM(#REF!-S319)</f>
        <v>#REF!</v>
      </c>
      <c r="U319" s="66">
        <f t="shared" si="98"/>
        <v>0</v>
      </c>
      <c r="V319" s="317">
        <f t="shared" si="88"/>
        <v>0</v>
      </c>
      <c r="W319" s="66">
        <f t="shared" si="98"/>
        <v>0</v>
      </c>
      <c r="X319" s="317">
        <f t="shared" si="89"/>
        <v>0</v>
      </c>
      <c r="Y319" s="66">
        <f t="shared" si="98"/>
        <v>0</v>
      </c>
      <c r="Z319" s="317" t="e">
        <f>SUM(#REF!-Y319)</f>
        <v>#REF!</v>
      </c>
      <c r="AA319" s="66">
        <f t="shared" si="98"/>
        <v>0</v>
      </c>
      <c r="AB319" s="66">
        <f t="shared" si="82"/>
        <v>0</v>
      </c>
      <c r="AC319" s="66">
        <f t="shared" si="98"/>
        <v>0</v>
      </c>
      <c r="AD319" s="259">
        <f t="shared" si="98"/>
        <v>0</v>
      </c>
      <c r="AE319" s="260">
        <f t="shared" si="98"/>
        <v>0</v>
      </c>
      <c r="AF319" s="260">
        <f t="shared" si="98"/>
        <v>0</v>
      </c>
      <c r="AG319" s="364"/>
    </row>
    <row r="320" spans="1:33" ht="9.75" hidden="1" customHeight="1">
      <c r="A320" s="8"/>
      <c r="B320" s="321"/>
      <c r="C320" s="321"/>
      <c r="D320" s="321"/>
      <c r="E320" s="40"/>
      <c r="F320" s="321"/>
      <c r="G320" s="319"/>
      <c r="H320" s="319"/>
      <c r="I320" s="66">
        <f t="shared" si="98"/>
        <v>0</v>
      </c>
      <c r="J320" s="317">
        <f t="shared" si="85"/>
        <v>0</v>
      </c>
      <c r="K320" s="66">
        <f t="shared" si="98"/>
        <v>0</v>
      </c>
      <c r="L320" s="317">
        <f t="shared" si="95"/>
        <v>0</v>
      </c>
      <c r="M320" s="66">
        <f t="shared" si="98"/>
        <v>0</v>
      </c>
      <c r="N320" s="317">
        <f t="shared" si="93"/>
        <v>0</v>
      </c>
      <c r="O320" s="66">
        <f t="shared" si="98"/>
        <v>0</v>
      </c>
      <c r="P320" s="317">
        <f t="shared" si="91"/>
        <v>0</v>
      </c>
      <c r="Q320" s="66">
        <f t="shared" si="98"/>
        <v>0</v>
      </c>
      <c r="R320" s="317">
        <f t="shared" si="92"/>
        <v>0</v>
      </c>
      <c r="S320" s="66">
        <f t="shared" si="98"/>
        <v>0</v>
      </c>
      <c r="T320" s="317" t="e">
        <f>SUM(#REF!-S320)</f>
        <v>#REF!</v>
      </c>
      <c r="U320" s="66">
        <f t="shared" si="98"/>
        <v>0</v>
      </c>
      <c r="V320" s="317">
        <f t="shared" si="88"/>
        <v>0</v>
      </c>
      <c r="W320" s="66">
        <f t="shared" si="98"/>
        <v>0</v>
      </c>
      <c r="X320" s="317">
        <f t="shared" si="89"/>
        <v>0</v>
      </c>
      <c r="Y320" s="66">
        <f t="shared" si="98"/>
        <v>0</v>
      </c>
      <c r="Z320" s="317" t="e">
        <f>SUM(#REF!-Y320)</f>
        <v>#REF!</v>
      </c>
      <c r="AA320" s="66">
        <f t="shared" si="98"/>
        <v>0</v>
      </c>
      <c r="AB320" s="66">
        <f t="shared" si="82"/>
        <v>0</v>
      </c>
      <c r="AC320" s="66">
        <f t="shared" si="98"/>
        <v>0</v>
      </c>
      <c r="AD320" s="259">
        <f t="shared" si="98"/>
        <v>0</v>
      </c>
      <c r="AE320" s="260">
        <f t="shared" si="98"/>
        <v>0</v>
      </c>
      <c r="AF320" s="260">
        <f t="shared" si="98"/>
        <v>0</v>
      </c>
      <c r="AG320" s="364"/>
    </row>
    <row r="321" spans="1:33" ht="10.5" hidden="1" customHeight="1">
      <c r="A321" s="56"/>
      <c r="B321" s="321"/>
      <c r="C321" s="321"/>
      <c r="D321" s="321"/>
      <c r="E321" s="40"/>
      <c r="F321" s="321"/>
      <c r="G321" s="319"/>
      <c r="H321" s="319"/>
      <c r="I321" s="66"/>
      <c r="J321" s="317">
        <f t="shared" si="85"/>
        <v>0</v>
      </c>
      <c r="K321" s="66"/>
      <c r="L321" s="317">
        <f t="shared" si="95"/>
        <v>0</v>
      </c>
      <c r="M321" s="66"/>
      <c r="N321" s="317">
        <f t="shared" si="93"/>
        <v>0</v>
      </c>
      <c r="O321" s="66"/>
      <c r="P321" s="317">
        <f t="shared" si="91"/>
        <v>0</v>
      </c>
      <c r="Q321" s="66"/>
      <c r="R321" s="317">
        <f t="shared" si="92"/>
        <v>0</v>
      </c>
      <c r="S321" s="66"/>
      <c r="T321" s="317" t="e">
        <f>SUM(#REF!-S321)</f>
        <v>#REF!</v>
      </c>
      <c r="U321" s="66"/>
      <c r="V321" s="317">
        <f t="shared" si="88"/>
        <v>0</v>
      </c>
      <c r="W321" s="66"/>
      <c r="X321" s="317">
        <f t="shared" si="89"/>
        <v>0</v>
      </c>
      <c r="Y321" s="66"/>
      <c r="Z321" s="317" t="e">
        <f>SUM(#REF!-Y321)</f>
        <v>#REF!</v>
      </c>
      <c r="AA321" s="66"/>
      <c r="AB321" s="66">
        <f t="shared" si="82"/>
        <v>0</v>
      </c>
      <c r="AC321" s="66"/>
      <c r="AD321" s="66"/>
      <c r="AE321" s="364"/>
      <c r="AF321" s="364"/>
      <c r="AG321" s="364"/>
    </row>
    <row r="322" spans="1:33" ht="12.75" customHeight="1">
      <c r="A322" s="56" t="s">
        <v>452</v>
      </c>
      <c r="B322" s="321">
        <v>901</v>
      </c>
      <c r="C322" s="321" t="s">
        <v>445</v>
      </c>
      <c r="D322" s="321" t="s">
        <v>436</v>
      </c>
      <c r="E322" s="40"/>
      <c r="F322" s="321"/>
      <c r="G322" s="319"/>
      <c r="H322" s="319"/>
      <c r="I322" s="66">
        <f t="shared" ref="I322:AF325" si="99">I323</f>
        <v>50</v>
      </c>
      <c r="J322" s="317">
        <f t="shared" si="85"/>
        <v>0</v>
      </c>
      <c r="K322" s="66">
        <f t="shared" si="99"/>
        <v>50</v>
      </c>
      <c r="L322" s="317">
        <f t="shared" si="95"/>
        <v>0</v>
      </c>
      <c r="M322" s="66">
        <f t="shared" si="99"/>
        <v>50</v>
      </c>
      <c r="N322" s="317">
        <f t="shared" si="93"/>
        <v>0</v>
      </c>
      <c r="O322" s="66">
        <f t="shared" si="99"/>
        <v>50</v>
      </c>
      <c r="P322" s="317">
        <f t="shared" si="91"/>
        <v>0</v>
      </c>
      <c r="Q322" s="66">
        <f t="shared" si="99"/>
        <v>50</v>
      </c>
      <c r="R322" s="317">
        <f t="shared" si="92"/>
        <v>0</v>
      </c>
      <c r="S322" s="66">
        <f t="shared" si="99"/>
        <v>50</v>
      </c>
      <c r="T322" s="317" t="e">
        <f>SUM(#REF!-S322)</f>
        <v>#REF!</v>
      </c>
      <c r="U322" s="66">
        <f t="shared" si="99"/>
        <v>50</v>
      </c>
      <c r="V322" s="317">
        <f t="shared" si="88"/>
        <v>0</v>
      </c>
      <c r="W322" s="66">
        <f t="shared" si="99"/>
        <v>50</v>
      </c>
      <c r="X322" s="317">
        <f t="shared" si="89"/>
        <v>0</v>
      </c>
      <c r="Y322" s="66">
        <f t="shared" si="99"/>
        <v>50</v>
      </c>
      <c r="Z322" s="317" t="e">
        <f>SUM(#REF!-Y322)</f>
        <v>#REF!</v>
      </c>
      <c r="AA322" s="66">
        <f t="shared" si="99"/>
        <v>50</v>
      </c>
      <c r="AB322" s="66">
        <f t="shared" si="82"/>
        <v>0</v>
      </c>
      <c r="AC322" s="66">
        <f t="shared" si="99"/>
        <v>50</v>
      </c>
      <c r="AD322" s="259">
        <f t="shared" si="99"/>
        <v>0</v>
      </c>
      <c r="AE322" s="260">
        <f t="shared" si="99"/>
        <v>50.6</v>
      </c>
      <c r="AF322" s="260">
        <f t="shared" si="99"/>
        <v>50.6</v>
      </c>
      <c r="AG322" s="364">
        <f t="shared" si="81"/>
        <v>100</v>
      </c>
    </row>
    <row r="323" spans="1:33" ht="51" customHeight="1">
      <c r="A323" s="39" t="s">
        <v>634</v>
      </c>
      <c r="B323" s="321">
        <v>901</v>
      </c>
      <c r="C323" s="321" t="s">
        <v>445</v>
      </c>
      <c r="D323" s="321" t="s">
        <v>436</v>
      </c>
      <c r="E323" s="321" t="s">
        <v>453</v>
      </c>
      <c r="F323" s="321"/>
      <c r="G323" s="319"/>
      <c r="H323" s="319"/>
      <c r="I323" s="66">
        <f t="shared" si="99"/>
        <v>50</v>
      </c>
      <c r="J323" s="317">
        <f t="shared" si="85"/>
        <v>0</v>
      </c>
      <c r="K323" s="66">
        <f t="shared" si="99"/>
        <v>50</v>
      </c>
      <c r="L323" s="317">
        <f t="shared" si="95"/>
        <v>0</v>
      </c>
      <c r="M323" s="66">
        <f t="shared" si="99"/>
        <v>50</v>
      </c>
      <c r="N323" s="317">
        <f t="shared" si="93"/>
        <v>0</v>
      </c>
      <c r="O323" s="66">
        <f t="shared" si="99"/>
        <v>50</v>
      </c>
      <c r="P323" s="317">
        <f t="shared" si="91"/>
        <v>0</v>
      </c>
      <c r="Q323" s="66">
        <f t="shared" si="99"/>
        <v>50</v>
      </c>
      <c r="R323" s="317">
        <f t="shared" si="92"/>
        <v>0</v>
      </c>
      <c r="S323" s="66">
        <f t="shared" si="99"/>
        <v>50</v>
      </c>
      <c r="T323" s="317" t="e">
        <f>SUM(#REF!-S323)</f>
        <v>#REF!</v>
      </c>
      <c r="U323" s="66">
        <f t="shared" si="99"/>
        <v>50</v>
      </c>
      <c r="V323" s="317">
        <f t="shared" si="88"/>
        <v>0</v>
      </c>
      <c r="W323" s="66">
        <f t="shared" si="99"/>
        <v>50</v>
      </c>
      <c r="X323" s="317">
        <f t="shared" si="89"/>
        <v>0</v>
      </c>
      <c r="Y323" s="66">
        <f t="shared" si="99"/>
        <v>50</v>
      </c>
      <c r="Z323" s="317" t="e">
        <f>SUM(#REF!-Y323)</f>
        <v>#REF!</v>
      </c>
      <c r="AA323" s="66">
        <f t="shared" si="99"/>
        <v>50</v>
      </c>
      <c r="AB323" s="66">
        <f t="shared" si="82"/>
        <v>0</v>
      </c>
      <c r="AC323" s="66">
        <f t="shared" si="99"/>
        <v>50</v>
      </c>
      <c r="AD323" s="259">
        <f t="shared" si="99"/>
        <v>0</v>
      </c>
      <c r="AE323" s="260">
        <f t="shared" si="99"/>
        <v>50.6</v>
      </c>
      <c r="AF323" s="260">
        <f t="shared" si="99"/>
        <v>50.6</v>
      </c>
      <c r="AG323" s="364">
        <f t="shared" si="81"/>
        <v>100</v>
      </c>
    </row>
    <row r="324" spans="1:33" ht="51" customHeight="1">
      <c r="A324" s="39" t="s">
        <v>802</v>
      </c>
      <c r="B324" s="321">
        <v>901</v>
      </c>
      <c r="C324" s="321" t="s">
        <v>445</v>
      </c>
      <c r="D324" s="321" t="s">
        <v>436</v>
      </c>
      <c r="E324" s="321" t="s">
        <v>454</v>
      </c>
      <c r="F324" s="321"/>
      <c r="G324" s="319"/>
      <c r="H324" s="319"/>
      <c r="I324" s="66">
        <f t="shared" si="99"/>
        <v>50</v>
      </c>
      <c r="J324" s="317">
        <f t="shared" si="85"/>
        <v>0</v>
      </c>
      <c r="K324" s="66">
        <f t="shared" si="99"/>
        <v>50</v>
      </c>
      <c r="L324" s="317">
        <f t="shared" si="95"/>
        <v>0</v>
      </c>
      <c r="M324" s="66">
        <f t="shared" si="99"/>
        <v>50</v>
      </c>
      <c r="N324" s="317">
        <f t="shared" si="93"/>
        <v>0</v>
      </c>
      <c r="O324" s="66">
        <f t="shared" si="99"/>
        <v>50</v>
      </c>
      <c r="P324" s="317">
        <f t="shared" si="91"/>
        <v>0</v>
      </c>
      <c r="Q324" s="66">
        <f t="shared" si="99"/>
        <v>50</v>
      </c>
      <c r="R324" s="317">
        <f t="shared" si="92"/>
        <v>0</v>
      </c>
      <c r="S324" s="66">
        <f t="shared" si="99"/>
        <v>50</v>
      </c>
      <c r="T324" s="317" t="e">
        <f>SUM(#REF!-S324)</f>
        <v>#REF!</v>
      </c>
      <c r="U324" s="66">
        <f t="shared" si="99"/>
        <v>50</v>
      </c>
      <c r="V324" s="317">
        <f t="shared" si="88"/>
        <v>0</v>
      </c>
      <c r="W324" s="66">
        <f t="shared" si="99"/>
        <v>50</v>
      </c>
      <c r="X324" s="317">
        <f t="shared" si="89"/>
        <v>0</v>
      </c>
      <c r="Y324" s="66">
        <f t="shared" si="99"/>
        <v>50</v>
      </c>
      <c r="Z324" s="317" t="e">
        <f>SUM(#REF!-Y324)</f>
        <v>#REF!</v>
      </c>
      <c r="AA324" s="66">
        <f t="shared" si="99"/>
        <v>50</v>
      </c>
      <c r="AB324" s="66">
        <f t="shared" si="82"/>
        <v>0</v>
      </c>
      <c r="AC324" s="66">
        <f t="shared" si="99"/>
        <v>50</v>
      </c>
      <c r="AD324" s="259">
        <f t="shared" si="99"/>
        <v>0</v>
      </c>
      <c r="AE324" s="260">
        <f t="shared" si="99"/>
        <v>50.6</v>
      </c>
      <c r="AF324" s="260">
        <f t="shared" si="99"/>
        <v>50.6</v>
      </c>
      <c r="AG324" s="364">
        <f t="shared" si="81"/>
        <v>100</v>
      </c>
    </row>
    <row r="325" spans="1:33" ht="25.5" customHeight="1">
      <c r="A325" s="8" t="s">
        <v>796</v>
      </c>
      <c r="B325" s="321">
        <v>901</v>
      </c>
      <c r="C325" s="321" t="s">
        <v>445</v>
      </c>
      <c r="D325" s="321" t="s">
        <v>436</v>
      </c>
      <c r="E325" s="321" t="s">
        <v>454</v>
      </c>
      <c r="F325" s="321" t="s">
        <v>455</v>
      </c>
      <c r="G325" s="319"/>
      <c r="H325" s="319"/>
      <c r="I325" s="66">
        <f t="shared" si="99"/>
        <v>50</v>
      </c>
      <c r="J325" s="317">
        <f t="shared" si="85"/>
        <v>0</v>
      </c>
      <c r="K325" s="66">
        <f t="shared" si="99"/>
        <v>50</v>
      </c>
      <c r="L325" s="317">
        <f t="shared" si="95"/>
        <v>0</v>
      </c>
      <c r="M325" s="66">
        <f t="shared" si="99"/>
        <v>50</v>
      </c>
      <c r="N325" s="317">
        <f t="shared" si="93"/>
        <v>0</v>
      </c>
      <c r="O325" s="66">
        <f t="shared" si="99"/>
        <v>50</v>
      </c>
      <c r="P325" s="317">
        <f t="shared" si="91"/>
        <v>0</v>
      </c>
      <c r="Q325" s="66">
        <f t="shared" si="99"/>
        <v>50</v>
      </c>
      <c r="R325" s="317">
        <f t="shared" si="92"/>
        <v>0</v>
      </c>
      <c r="S325" s="66">
        <f t="shared" si="99"/>
        <v>50</v>
      </c>
      <c r="T325" s="317" t="e">
        <f>SUM(#REF!-S325)</f>
        <v>#REF!</v>
      </c>
      <c r="U325" s="66">
        <f t="shared" si="99"/>
        <v>50</v>
      </c>
      <c r="V325" s="317">
        <f t="shared" si="88"/>
        <v>0</v>
      </c>
      <c r="W325" s="66">
        <f t="shared" si="99"/>
        <v>50</v>
      </c>
      <c r="X325" s="317">
        <f t="shared" si="89"/>
        <v>0</v>
      </c>
      <c r="Y325" s="66">
        <f t="shared" si="99"/>
        <v>50</v>
      </c>
      <c r="Z325" s="317" t="e">
        <f>SUM(#REF!-Y325)</f>
        <v>#REF!</v>
      </c>
      <c r="AA325" s="66">
        <f t="shared" si="99"/>
        <v>50</v>
      </c>
      <c r="AB325" s="66">
        <f t="shared" si="82"/>
        <v>0</v>
      </c>
      <c r="AC325" s="66">
        <f t="shared" si="99"/>
        <v>50</v>
      </c>
      <c r="AD325" s="259">
        <f t="shared" si="99"/>
        <v>0</v>
      </c>
      <c r="AE325" s="260">
        <f t="shared" si="99"/>
        <v>50.6</v>
      </c>
      <c r="AF325" s="260">
        <f t="shared" si="99"/>
        <v>50.6</v>
      </c>
      <c r="AG325" s="364">
        <f t="shared" si="81"/>
        <v>100</v>
      </c>
    </row>
    <row r="326" spans="1:33" ht="24.75" customHeight="1">
      <c r="A326" s="39" t="s">
        <v>456</v>
      </c>
      <c r="B326" s="321">
        <v>901</v>
      </c>
      <c r="C326" s="321" t="s">
        <v>445</v>
      </c>
      <c r="D326" s="321" t="s">
        <v>436</v>
      </c>
      <c r="E326" s="321" t="s">
        <v>454</v>
      </c>
      <c r="F326" s="321" t="s">
        <v>457</v>
      </c>
      <c r="G326" s="319"/>
      <c r="H326" s="319"/>
      <c r="I326" s="66">
        <v>50</v>
      </c>
      <c r="J326" s="317">
        <f t="shared" si="85"/>
        <v>0</v>
      </c>
      <c r="K326" s="66">
        <v>50</v>
      </c>
      <c r="L326" s="317">
        <f t="shared" si="95"/>
        <v>0</v>
      </c>
      <c r="M326" s="66">
        <v>50</v>
      </c>
      <c r="N326" s="317">
        <f t="shared" si="93"/>
        <v>0</v>
      </c>
      <c r="O326" s="66">
        <v>50</v>
      </c>
      <c r="P326" s="317">
        <f t="shared" si="91"/>
        <v>0</v>
      </c>
      <c r="Q326" s="66">
        <v>50</v>
      </c>
      <c r="R326" s="317">
        <f t="shared" si="92"/>
        <v>0</v>
      </c>
      <c r="S326" s="66">
        <v>50</v>
      </c>
      <c r="T326" s="317" t="e">
        <f>SUM(#REF!-S326)</f>
        <v>#REF!</v>
      </c>
      <c r="U326" s="66">
        <v>50</v>
      </c>
      <c r="V326" s="317">
        <f t="shared" si="88"/>
        <v>0</v>
      </c>
      <c r="W326" s="66">
        <v>50</v>
      </c>
      <c r="X326" s="317">
        <f t="shared" si="89"/>
        <v>0</v>
      </c>
      <c r="Y326" s="66">
        <v>50</v>
      </c>
      <c r="Z326" s="317" t="e">
        <f>SUM(#REF!-Y326)</f>
        <v>#REF!</v>
      </c>
      <c r="AA326" s="66">
        <v>50</v>
      </c>
      <c r="AB326" s="66">
        <f t="shared" si="82"/>
        <v>0</v>
      </c>
      <c r="AC326" s="66">
        <v>50</v>
      </c>
      <c r="AD326" s="66"/>
      <c r="AE326" s="364">
        <v>50.6</v>
      </c>
      <c r="AF326" s="364">
        <v>50.6</v>
      </c>
      <c r="AG326" s="364">
        <f t="shared" si="81"/>
        <v>100</v>
      </c>
    </row>
    <row r="327" spans="1:33" ht="12.75" hidden="1" customHeight="1">
      <c r="A327" s="53" t="s">
        <v>458</v>
      </c>
      <c r="B327" s="321" t="s">
        <v>329</v>
      </c>
      <c r="C327" s="321" t="s">
        <v>459</v>
      </c>
      <c r="D327" s="321" t="s">
        <v>78</v>
      </c>
      <c r="E327" s="321"/>
      <c r="F327" s="321"/>
      <c r="G327" s="319"/>
      <c r="H327" s="319"/>
      <c r="I327" s="66">
        <f t="shared" ref="I327:AF331" si="100">I328</f>
        <v>0</v>
      </c>
      <c r="J327" s="317">
        <f t="shared" si="85"/>
        <v>0</v>
      </c>
      <c r="K327" s="66">
        <f t="shared" si="100"/>
        <v>0</v>
      </c>
      <c r="L327" s="317">
        <f t="shared" si="95"/>
        <v>0</v>
      </c>
      <c r="M327" s="66">
        <f t="shared" si="100"/>
        <v>0</v>
      </c>
      <c r="N327" s="317">
        <f t="shared" si="93"/>
        <v>0</v>
      </c>
      <c r="O327" s="66">
        <f t="shared" si="100"/>
        <v>0</v>
      </c>
      <c r="P327" s="317">
        <f t="shared" si="91"/>
        <v>0</v>
      </c>
      <c r="Q327" s="66">
        <f t="shared" si="100"/>
        <v>0</v>
      </c>
      <c r="R327" s="317">
        <f t="shared" si="92"/>
        <v>0</v>
      </c>
      <c r="S327" s="66">
        <f t="shared" si="100"/>
        <v>0</v>
      </c>
      <c r="T327" s="317" t="e">
        <f>SUM(#REF!-S327)</f>
        <v>#REF!</v>
      </c>
      <c r="U327" s="66">
        <f t="shared" si="100"/>
        <v>0</v>
      </c>
      <c r="V327" s="317">
        <f t="shared" si="88"/>
        <v>0</v>
      </c>
      <c r="W327" s="66">
        <f t="shared" si="100"/>
        <v>0</v>
      </c>
      <c r="X327" s="317">
        <f t="shared" si="89"/>
        <v>0</v>
      </c>
      <c r="Y327" s="66">
        <f t="shared" si="100"/>
        <v>0</v>
      </c>
      <c r="Z327" s="317" t="e">
        <f>SUM(#REF!-Y327)</f>
        <v>#REF!</v>
      </c>
      <c r="AA327" s="66">
        <f t="shared" si="100"/>
        <v>0</v>
      </c>
      <c r="AB327" s="66">
        <f t="shared" si="82"/>
        <v>0</v>
      </c>
      <c r="AC327" s="66">
        <f t="shared" si="100"/>
        <v>0</v>
      </c>
      <c r="AD327" s="259">
        <f t="shared" si="100"/>
        <v>0</v>
      </c>
      <c r="AE327" s="260">
        <f t="shared" si="100"/>
        <v>0</v>
      </c>
      <c r="AF327" s="260">
        <f t="shared" si="100"/>
        <v>0</v>
      </c>
      <c r="AG327" s="364"/>
    </row>
    <row r="328" spans="1:33" ht="12.75" hidden="1" customHeight="1">
      <c r="A328" s="39" t="s">
        <v>460</v>
      </c>
      <c r="B328" s="321" t="s">
        <v>329</v>
      </c>
      <c r="C328" s="321" t="s">
        <v>459</v>
      </c>
      <c r="D328" s="321" t="s">
        <v>428</v>
      </c>
      <c r="E328" s="321"/>
      <c r="F328" s="321"/>
      <c r="G328" s="319"/>
      <c r="H328" s="319"/>
      <c r="I328" s="66">
        <f t="shared" si="100"/>
        <v>0</v>
      </c>
      <c r="J328" s="317">
        <f t="shared" si="85"/>
        <v>0</v>
      </c>
      <c r="K328" s="66">
        <f t="shared" si="100"/>
        <v>0</v>
      </c>
      <c r="L328" s="317">
        <f t="shared" si="95"/>
        <v>0</v>
      </c>
      <c r="M328" s="66">
        <f t="shared" si="100"/>
        <v>0</v>
      </c>
      <c r="N328" s="317">
        <f t="shared" si="93"/>
        <v>0</v>
      </c>
      <c r="O328" s="66">
        <f t="shared" si="100"/>
        <v>0</v>
      </c>
      <c r="P328" s="317">
        <f t="shared" si="91"/>
        <v>0</v>
      </c>
      <c r="Q328" s="66">
        <f t="shared" si="100"/>
        <v>0</v>
      </c>
      <c r="R328" s="317">
        <f t="shared" si="92"/>
        <v>0</v>
      </c>
      <c r="S328" s="66">
        <f t="shared" si="100"/>
        <v>0</v>
      </c>
      <c r="T328" s="317" t="e">
        <f>SUM(#REF!-S328)</f>
        <v>#REF!</v>
      </c>
      <c r="U328" s="66">
        <f t="shared" si="100"/>
        <v>0</v>
      </c>
      <c r="V328" s="317">
        <f t="shared" si="88"/>
        <v>0</v>
      </c>
      <c r="W328" s="66">
        <f t="shared" si="100"/>
        <v>0</v>
      </c>
      <c r="X328" s="317">
        <f t="shared" si="89"/>
        <v>0</v>
      </c>
      <c r="Y328" s="66">
        <f t="shared" si="100"/>
        <v>0</v>
      </c>
      <c r="Z328" s="317" t="e">
        <f>SUM(#REF!-Y328)</f>
        <v>#REF!</v>
      </c>
      <c r="AA328" s="66">
        <f t="shared" si="100"/>
        <v>0</v>
      </c>
      <c r="AB328" s="66">
        <f t="shared" si="82"/>
        <v>0</v>
      </c>
      <c r="AC328" s="66">
        <f t="shared" si="100"/>
        <v>0</v>
      </c>
      <c r="AD328" s="259">
        <f t="shared" si="100"/>
        <v>0</v>
      </c>
      <c r="AE328" s="260">
        <f t="shared" si="100"/>
        <v>0</v>
      </c>
      <c r="AF328" s="260">
        <f t="shared" si="100"/>
        <v>0</v>
      </c>
      <c r="AG328" s="364"/>
    </row>
    <row r="329" spans="1:33" ht="25.5" hidden="1" customHeight="1">
      <c r="A329" s="318" t="s">
        <v>803</v>
      </c>
      <c r="B329" s="321" t="s">
        <v>329</v>
      </c>
      <c r="C329" s="321" t="s">
        <v>459</v>
      </c>
      <c r="D329" s="321" t="s">
        <v>428</v>
      </c>
      <c r="E329" s="40" t="s">
        <v>461</v>
      </c>
      <c r="F329" s="321"/>
      <c r="G329" s="319"/>
      <c r="H329" s="319"/>
      <c r="I329" s="66">
        <f t="shared" si="100"/>
        <v>0</v>
      </c>
      <c r="J329" s="317">
        <f t="shared" si="85"/>
        <v>0</v>
      </c>
      <c r="K329" s="66">
        <f t="shared" si="100"/>
        <v>0</v>
      </c>
      <c r="L329" s="317">
        <f t="shared" si="95"/>
        <v>0</v>
      </c>
      <c r="M329" s="66">
        <f t="shared" si="100"/>
        <v>0</v>
      </c>
      <c r="N329" s="317">
        <f t="shared" si="93"/>
        <v>0</v>
      </c>
      <c r="O329" s="66">
        <f t="shared" si="100"/>
        <v>0</v>
      </c>
      <c r="P329" s="317">
        <f t="shared" si="91"/>
        <v>0</v>
      </c>
      <c r="Q329" s="66">
        <f t="shared" si="100"/>
        <v>0</v>
      </c>
      <c r="R329" s="317">
        <f t="shared" si="92"/>
        <v>0</v>
      </c>
      <c r="S329" s="66">
        <f t="shared" si="100"/>
        <v>0</v>
      </c>
      <c r="T329" s="317" t="e">
        <f>SUM(#REF!-S329)</f>
        <v>#REF!</v>
      </c>
      <c r="U329" s="66">
        <f t="shared" si="100"/>
        <v>0</v>
      </c>
      <c r="V329" s="317">
        <f t="shared" si="88"/>
        <v>0</v>
      </c>
      <c r="W329" s="66">
        <f t="shared" si="100"/>
        <v>0</v>
      </c>
      <c r="X329" s="317">
        <f t="shared" si="89"/>
        <v>0</v>
      </c>
      <c r="Y329" s="66">
        <f t="shared" si="100"/>
        <v>0</v>
      </c>
      <c r="Z329" s="317" t="e">
        <f>SUM(#REF!-Y329)</f>
        <v>#REF!</v>
      </c>
      <c r="AA329" s="66">
        <f t="shared" si="100"/>
        <v>0</v>
      </c>
      <c r="AB329" s="66">
        <f t="shared" si="82"/>
        <v>0</v>
      </c>
      <c r="AC329" s="66">
        <f t="shared" si="100"/>
        <v>0</v>
      </c>
      <c r="AD329" s="259">
        <f t="shared" si="100"/>
        <v>0</v>
      </c>
      <c r="AE329" s="260">
        <f t="shared" si="100"/>
        <v>0</v>
      </c>
      <c r="AF329" s="260">
        <f t="shared" si="100"/>
        <v>0</v>
      </c>
      <c r="AG329" s="364"/>
    </row>
    <row r="330" spans="1:33" ht="37.5" hidden="1" customHeight="1">
      <c r="A330" s="318" t="s">
        <v>798</v>
      </c>
      <c r="B330" s="321" t="s">
        <v>329</v>
      </c>
      <c r="C330" s="321" t="s">
        <v>459</v>
      </c>
      <c r="D330" s="321" t="s">
        <v>428</v>
      </c>
      <c r="E330" s="40" t="s">
        <v>109</v>
      </c>
      <c r="F330" s="321"/>
      <c r="G330" s="319"/>
      <c r="H330" s="319"/>
      <c r="I330" s="66">
        <f t="shared" si="100"/>
        <v>0</v>
      </c>
      <c r="J330" s="317">
        <f t="shared" si="85"/>
        <v>0</v>
      </c>
      <c r="K330" s="66">
        <f t="shared" si="100"/>
        <v>0</v>
      </c>
      <c r="L330" s="317">
        <f t="shared" si="95"/>
        <v>0</v>
      </c>
      <c r="M330" s="66">
        <f t="shared" si="100"/>
        <v>0</v>
      </c>
      <c r="N330" s="317">
        <f t="shared" si="93"/>
        <v>0</v>
      </c>
      <c r="O330" s="66">
        <f t="shared" si="100"/>
        <v>0</v>
      </c>
      <c r="P330" s="317">
        <f t="shared" si="91"/>
        <v>0</v>
      </c>
      <c r="Q330" s="66">
        <f t="shared" si="100"/>
        <v>0</v>
      </c>
      <c r="R330" s="317">
        <f t="shared" si="92"/>
        <v>0</v>
      </c>
      <c r="S330" s="66">
        <f t="shared" si="100"/>
        <v>0</v>
      </c>
      <c r="T330" s="317" t="e">
        <f>SUM(#REF!-S330)</f>
        <v>#REF!</v>
      </c>
      <c r="U330" s="66">
        <f t="shared" si="100"/>
        <v>0</v>
      </c>
      <c r="V330" s="317">
        <f t="shared" si="88"/>
        <v>0</v>
      </c>
      <c r="W330" s="66">
        <f t="shared" si="100"/>
        <v>0</v>
      </c>
      <c r="X330" s="317">
        <f t="shared" si="89"/>
        <v>0</v>
      </c>
      <c r="Y330" s="66">
        <f t="shared" si="100"/>
        <v>0</v>
      </c>
      <c r="Z330" s="317" t="e">
        <f>SUM(#REF!-Y330)</f>
        <v>#REF!</v>
      </c>
      <c r="AA330" s="66">
        <f t="shared" si="100"/>
        <v>0</v>
      </c>
      <c r="AB330" s="66">
        <f t="shared" si="82"/>
        <v>0</v>
      </c>
      <c r="AC330" s="66">
        <f t="shared" si="100"/>
        <v>0</v>
      </c>
      <c r="AD330" s="259">
        <f t="shared" si="100"/>
        <v>0</v>
      </c>
      <c r="AE330" s="260">
        <f t="shared" si="100"/>
        <v>0</v>
      </c>
      <c r="AF330" s="260">
        <f t="shared" si="100"/>
        <v>0</v>
      </c>
      <c r="AG330" s="364"/>
    </row>
    <row r="331" spans="1:33" ht="25.5" hidden="1" customHeight="1">
      <c r="A331" s="8" t="s">
        <v>339</v>
      </c>
      <c r="B331" s="321" t="s">
        <v>329</v>
      </c>
      <c r="C331" s="321" t="s">
        <v>459</v>
      </c>
      <c r="D331" s="321" t="s">
        <v>428</v>
      </c>
      <c r="E331" s="40" t="s">
        <v>109</v>
      </c>
      <c r="F331" s="321" t="s">
        <v>340</v>
      </c>
      <c r="G331" s="319"/>
      <c r="H331" s="319"/>
      <c r="I331" s="66">
        <f t="shared" si="100"/>
        <v>0</v>
      </c>
      <c r="J331" s="317">
        <f t="shared" si="85"/>
        <v>0</v>
      </c>
      <c r="K331" s="66">
        <f t="shared" si="100"/>
        <v>0</v>
      </c>
      <c r="L331" s="317">
        <f t="shared" si="95"/>
        <v>0</v>
      </c>
      <c r="M331" s="66">
        <f t="shared" si="100"/>
        <v>0</v>
      </c>
      <c r="N331" s="317">
        <f t="shared" si="93"/>
        <v>0</v>
      </c>
      <c r="O331" s="66">
        <f t="shared" si="100"/>
        <v>0</v>
      </c>
      <c r="P331" s="317">
        <f t="shared" si="91"/>
        <v>0</v>
      </c>
      <c r="Q331" s="66">
        <f t="shared" si="100"/>
        <v>0</v>
      </c>
      <c r="R331" s="317">
        <f t="shared" si="92"/>
        <v>0</v>
      </c>
      <c r="S331" s="66">
        <f t="shared" si="100"/>
        <v>0</v>
      </c>
      <c r="T331" s="317" t="e">
        <f>SUM(#REF!-S331)</f>
        <v>#REF!</v>
      </c>
      <c r="U331" s="66">
        <f t="shared" si="100"/>
        <v>0</v>
      </c>
      <c r="V331" s="317">
        <f t="shared" si="88"/>
        <v>0</v>
      </c>
      <c r="W331" s="66">
        <f t="shared" si="100"/>
        <v>0</v>
      </c>
      <c r="X331" s="317">
        <f t="shared" si="89"/>
        <v>0</v>
      </c>
      <c r="Y331" s="66">
        <f t="shared" si="100"/>
        <v>0</v>
      </c>
      <c r="Z331" s="317" t="e">
        <f>SUM(#REF!-Y331)</f>
        <v>#REF!</v>
      </c>
      <c r="AA331" s="66">
        <f t="shared" si="100"/>
        <v>0</v>
      </c>
      <c r="AB331" s="66">
        <f t="shared" si="82"/>
        <v>0</v>
      </c>
      <c r="AC331" s="66">
        <f t="shared" si="100"/>
        <v>0</v>
      </c>
      <c r="AD331" s="259">
        <f t="shared" si="100"/>
        <v>0</v>
      </c>
      <c r="AE331" s="260">
        <f t="shared" si="100"/>
        <v>0</v>
      </c>
      <c r="AF331" s="260">
        <f t="shared" si="100"/>
        <v>0</v>
      </c>
      <c r="AG331" s="364"/>
    </row>
    <row r="332" spans="1:33" ht="25.5" hidden="1" customHeight="1">
      <c r="A332" s="39" t="s">
        <v>341</v>
      </c>
      <c r="B332" s="321" t="s">
        <v>329</v>
      </c>
      <c r="C332" s="321" t="s">
        <v>459</v>
      </c>
      <c r="D332" s="321" t="s">
        <v>428</v>
      </c>
      <c r="E332" s="40" t="s">
        <v>109</v>
      </c>
      <c r="F332" s="321" t="s">
        <v>342</v>
      </c>
      <c r="G332" s="319"/>
      <c r="H332" s="319"/>
      <c r="I332" s="66"/>
      <c r="J332" s="317">
        <f t="shared" si="85"/>
        <v>0</v>
      </c>
      <c r="K332" s="66"/>
      <c r="L332" s="317">
        <f t="shared" si="95"/>
        <v>0</v>
      </c>
      <c r="M332" s="66"/>
      <c r="N332" s="317">
        <f t="shared" si="93"/>
        <v>0</v>
      </c>
      <c r="O332" s="66"/>
      <c r="P332" s="317">
        <f t="shared" si="91"/>
        <v>0</v>
      </c>
      <c r="Q332" s="66"/>
      <c r="R332" s="317">
        <f t="shared" si="92"/>
        <v>0</v>
      </c>
      <c r="S332" s="66"/>
      <c r="T332" s="317" t="e">
        <f>SUM(#REF!-S332)</f>
        <v>#REF!</v>
      </c>
      <c r="U332" s="66"/>
      <c r="V332" s="317">
        <f t="shared" si="88"/>
        <v>0</v>
      </c>
      <c r="W332" s="66"/>
      <c r="X332" s="317">
        <f t="shared" si="89"/>
        <v>0</v>
      </c>
      <c r="Y332" s="66"/>
      <c r="Z332" s="317" t="e">
        <f>SUM(#REF!-Y332)</f>
        <v>#REF!</v>
      </c>
      <c r="AA332" s="66"/>
      <c r="AB332" s="66">
        <f t="shared" si="82"/>
        <v>0</v>
      </c>
      <c r="AC332" s="66"/>
      <c r="AD332" s="66"/>
      <c r="AE332" s="364"/>
      <c r="AF332" s="364"/>
      <c r="AG332" s="364"/>
    </row>
    <row r="333" spans="1:33" ht="12.75" customHeight="1">
      <c r="A333" s="318" t="s">
        <v>114</v>
      </c>
      <c r="B333" s="321">
        <v>901</v>
      </c>
      <c r="C333" s="321" t="s">
        <v>19</v>
      </c>
      <c r="D333" s="321" t="s">
        <v>78</v>
      </c>
      <c r="E333" s="321"/>
      <c r="F333" s="321"/>
      <c r="G333" s="319"/>
      <c r="H333" s="319"/>
      <c r="I333" s="66">
        <f t="shared" ref="I333:I338" si="101">I334</f>
        <v>4209.3999999999996</v>
      </c>
      <c r="J333" s="317">
        <f t="shared" si="85"/>
        <v>0</v>
      </c>
      <c r="K333" s="66">
        <f t="shared" ref="K333:K338" si="102">K334</f>
        <v>4209.3999999999996</v>
      </c>
      <c r="L333" s="317">
        <f t="shared" si="95"/>
        <v>-1613.6999999999998</v>
      </c>
      <c r="M333" s="66">
        <f t="shared" ref="M333:M338" si="103">M334</f>
        <v>2595.6999999999998</v>
      </c>
      <c r="N333" s="317">
        <f t="shared" si="93"/>
        <v>0</v>
      </c>
      <c r="O333" s="66">
        <f t="shared" ref="O333:O338" si="104">O334</f>
        <v>2595.6999999999998</v>
      </c>
      <c r="P333" s="317">
        <f t="shared" si="91"/>
        <v>0</v>
      </c>
      <c r="Q333" s="66">
        <f t="shared" ref="Q333:Q338" si="105">Q334</f>
        <v>2595.6999999999998</v>
      </c>
      <c r="R333" s="317">
        <f t="shared" si="92"/>
        <v>0</v>
      </c>
      <c r="S333" s="66">
        <f t="shared" ref="S333:S338" si="106">S334</f>
        <v>2595.6999999999998</v>
      </c>
      <c r="T333" s="317" t="e">
        <f>SUM(#REF!-S333)</f>
        <v>#REF!</v>
      </c>
      <c r="U333" s="66">
        <f t="shared" ref="U333:U338" si="107">U334</f>
        <v>2595.6999999999998</v>
      </c>
      <c r="V333" s="317">
        <f t="shared" si="88"/>
        <v>0</v>
      </c>
      <c r="W333" s="66">
        <f t="shared" ref="W333:W338" si="108">W334</f>
        <v>2595.6999999999998</v>
      </c>
      <c r="X333" s="317">
        <f t="shared" si="89"/>
        <v>0</v>
      </c>
      <c r="Y333" s="66">
        <f t="shared" ref="Y333:Y338" si="109">Y334</f>
        <v>2595.6999999999998</v>
      </c>
      <c r="Z333" s="317" t="e">
        <f>SUM(#REF!-Y333)</f>
        <v>#REF!</v>
      </c>
      <c r="AA333" s="66">
        <f t="shared" ref="AA333:AA338" si="110">AA334</f>
        <v>2595.6999999999998</v>
      </c>
      <c r="AB333" s="66">
        <f t="shared" si="82"/>
        <v>0</v>
      </c>
      <c r="AC333" s="66">
        <f t="shared" ref="AC333:AF338" si="111">AC334</f>
        <v>2595.6999999999998</v>
      </c>
      <c r="AD333" s="259">
        <f t="shared" si="111"/>
        <v>0</v>
      </c>
      <c r="AE333" s="260">
        <f t="shared" si="111"/>
        <v>2595.6999999999998</v>
      </c>
      <c r="AF333" s="260">
        <f t="shared" si="111"/>
        <v>2595.6999999999998</v>
      </c>
      <c r="AG333" s="364">
        <f t="shared" si="81"/>
        <v>100</v>
      </c>
    </row>
    <row r="334" spans="1:33" ht="25.5" customHeight="1">
      <c r="A334" s="318" t="s">
        <v>744</v>
      </c>
      <c r="B334" s="321" t="s">
        <v>329</v>
      </c>
      <c r="C334" s="321" t="s">
        <v>19</v>
      </c>
      <c r="D334" s="321" t="s">
        <v>330</v>
      </c>
      <c r="E334" s="321"/>
      <c r="F334" s="321"/>
      <c r="G334" s="319"/>
      <c r="H334" s="319"/>
      <c r="I334" s="66">
        <f t="shared" si="101"/>
        <v>4209.3999999999996</v>
      </c>
      <c r="J334" s="317">
        <f t="shared" si="85"/>
        <v>0</v>
      </c>
      <c r="K334" s="66">
        <f t="shared" si="102"/>
        <v>4209.3999999999996</v>
      </c>
      <c r="L334" s="317">
        <f t="shared" si="95"/>
        <v>-1613.6999999999998</v>
      </c>
      <c r="M334" s="66">
        <f t="shared" si="103"/>
        <v>2595.6999999999998</v>
      </c>
      <c r="N334" s="317">
        <f t="shared" si="93"/>
        <v>0</v>
      </c>
      <c r="O334" s="66">
        <f t="shared" si="104"/>
        <v>2595.6999999999998</v>
      </c>
      <c r="P334" s="317">
        <f t="shared" si="91"/>
        <v>0</v>
      </c>
      <c r="Q334" s="66">
        <f t="shared" si="105"/>
        <v>2595.6999999999998</v>
      </c>
      <c r="R334" s="317">
        <f t="shared" si="92"/>
        <v>0</v>
      </c>
      <c r="S334" s="66">
        <f t="shared" si="106"/>
        <v>2595.6999999999998</v>
      </c>
      <c r="T334" s="317" t="e">
        <f>SUM(#REF!-S334)</f>
        <v>#REF!</v>
      </c>
      <c r="U334" s="66">
        <f t="shared" si="107"/>
        <v>2595.6999999999998</v>
      </c>
      <c r="V334" s="317">
        <f t="shared" si="88"/>
        <v>0</v>
      </c>
      <c r="W334" s="66">
        <f t="shared" si="108"/>
        <v>2595.6999999999998</v>
      </c>
      <c r="X334" s="317">
        <f t="shared" si="89"/>
        <v>0</v>
      </c>
      <c r="Y334" s="66">
        <f t="shared" si="109"/>
        <v>2595.6999999999998</v>
      </c>
      <c r="Z334" s="317" t="e">
        <f>SUM(#REF!-Y334)</f>
        <v>#REF!</v>
      </c>
      <c r="AA334" s="66">
        <f t="shared" si="110"/>
        <v>2595.6999999999998</v>
      </c>
      <c r="AB334" s="66">
        <f t="shared" si="82"/>
        <v>0</v>
      </c>
      <c r="AC334" s="66">
        <f t="shared" si="111"/>
        <v>2595.6999999999998</v>
      </c>
      <c r="AD334" s="259">
        <f t="shared" si="111"/>
        <v>0</v>
      </c>
      <c r="AE334" s="260">
        <f t="shared" si="111"/>
        <v>2595.6999999999998</v>
      </c>
      <c r="AF334" s="260">
        <f t="shared" si="111"/>
        <v>2595.6999999999998</v>
      </c>
      <c r="AG334" s="364">
        <f t="shared" si="81"/>
        <v>100</v>
      </c>
    </row>
    <row r="335" spans="1:33" ht="38.25" customHeight="1">
      <c r="A335" s="318" t="s">
        <v>65</v>
      </c>
      <c r="B335" s="321">
        <v>901</v>
      </c>
      <c r="C335" s="321" t="s">
        <v>19</v>
      </c>
      <c r="D335" s="321" t="s">
        <v>330</v>
      </c>
      <c r="E335" s="321" t="s">
        <v>66</v>
      </c>
      <c r="F335" s="321"/>
      <c r="G335" s="319"/>
      <c r="H335" s="319"/>
      <c r="I335" s="66">
        <f t="shared" si="101"/>
        <v>4209.3999999999996</v>
      </c>
      <c r="J335" s="317">
        <f t="shared" si="85"/>
        <v>0</v>
      </c>
      <c r="K335" s="66">
        <f t="shared" si="102"/>
        <v>4209.3999999999996</v>
      </c>
      <c r="L335" s="317">
        <f t="shared" si="95"/>
        <v>-1613.6999999999998</v>
      </c>
      <c r="M335" s="66">
        <f t="shared" si="103"/>
        <v>2595.6999999999998</v>
      </c>
      <c r="N335" s="317">
        <f t="shared" si="93"/>
        <v>0</v>
      </c>
      <c r="O335" s="66">
        <f t="shared" si="104"/>
        <v>2595.6999999999998</v>
      </c>
      <c r="P335" s="317">
        <f t="shared" si="91"/>
        <v>0</v>
      </c>
      <c r="Q335" s="66">
        <f t="shared" si="105"/>
        <v>2595.6999999999998</v>
      </c>
      <c r="R335" s="317">
        <f t="shared" si="92"/>
        <v>0</v>
      </c>
      <c r="S335" s="66">
        <f t="shared" si="106"/>
        <v>2595.6999999999998</v>
      </c>
      <c r="T335" s="317" t="e">
        <f>SUM(#REF!-S335)</f>
        <v>#REF!</v>
      </c>
      <c r="U335" s="66">
        <f t="shared" si="107"/>
        <v>2595.6999999999998</v>
      </c>
      <c r="V335" s="317">
        <f t="shared" si="88"/>
        <v>0</v>
      </c>
      <c r="W335" s="66">
        <f t="shared" si="108"/>
        <v>2595.6999999999998</v>
      </c>
      <c r="X335" s="317">
        <f t="shared" si="89"/>
        <v>0</v>
      </c>
      <c r="Y335" s="66">
        <f t="shared" si="109"/>
        <v>2595.6999999999998</v>
      </c>
      <c r="Z335" s="317" t="e">
        <f>SUM(#REF!-Y335)</f>
        <v>#REF!</v>
      </c>
      <c r="AA335" s="66">
        <f t="shared" si="110"/>
        <v>2595.6999999999998</v>
      </c>
      <c r="AB335" s="66">
        <f t="shared" si="82"/>
        <v>0</v>
      </c>
      <c r="AC335" s="66">
        <f t="shared" si="111"/>
        <v>2595.6999999999998</v>
      </c>
      <c r="AD335" s="259">
        <f t="shared" si="111"/>
        <v>0</v>
      </c>
      <c r="AE335" s="260">
        <f t="shared" si="111"/>
        <v>2595.6999999999998</v>
      </c>
      <c r="AF335" s="260">
        <f t="shared" si="111"/>
        <v>2595.6999999999998</v>
      </c>
      <c r="AG335" s="364">
        <f t="shared" ref="AG335:AG398" si="112">AF335/AE335*100</f>
        <v>100</v>
      </c>
    </row>
    <row r="336" spans="1:33" ht="25.5" customHeight="1">
      <c r="A336" s="318" t="s">
        <v>110</v>
      </c>
      <c r="B336" s="321">
        <v>901</v>
      </c>
      <c r="C336" s="321" t="s">
        <v>19</v>
      </c>
      <c r="D336" s="321" t="s">
        <v>330</v>
      </c>
      <c r="E336" s="321" t="s">
        <v>111</v>
      </c>
      <c r="F336" s="321"/>
      <c r="G336" s="319"/>
      <c r="H336" s="319"/>
      <c r="I336" s="66">
        <f t="shared" si="101"/>
        <v>4209.3999999999996</v>
      </c>
      <c r="J336" s="317">
        <f t="shared" si="85"/>
        <v>0</v>
      </c>
      <c r="K336" s="66">
        <f t="shared" si="102"/>
        <v>4209.3999999999996</v>
      </c>
      <c r="L336" s="317">
        <f t="shared" si="95"/>
        <v>-1613.6999999999998</v>
      </c>
      <c r="M336" s="66">
        <f t="shared" si="103"/>
        <v>2595.6999999999998</v>
      </c>
      <c r="N336" s="317">
        <f t="shared" si="93"/>
        <v>0</v>
      </c>
      <c r="O336" s="66">
        <f t="shared" si="104"/>
        <v>2595.6999999999998</v>
      </c>
      <c r="P336" s="317">
        <f t="shared" si="91"/>
        <v>0</v>
      </c>
      <c r="Q336" s="66">
        <f t="shared" si="105"/>
        <v>2595.6999999999998</v>
      </c>
      <c r="R336" s="317">
        <f t="shared" si="92"/>
        <v>0</v>
      </c>
      <c r="S336" s="66">
        <f t="shared" si="106"/>
        <v>2595.6999999999998</v>
      </c>
      <c r="T336" s="317" t="e">
        <f>SUM(#REF!-S336)</f>
        <v>#REF!</v>
      </c>
      <c r="U336" s="66">
        <f t="shared" si="107"/>
        <v>2595.6999999999998</v>
      </c>
      <c r="V336" s="317">
        <f t="shared" si="88"/>
        <v>0</v>
      </c>
      <c r="W336" s="66">
        <f t="shared" si="108"/>
        <v>2595.6999999999998</v>
      </c>
      <c r="X336" s="317">
        <f t="shared" si="89"/>
        <v>0</v>
      </c>
      <c r="Y336" s="66">
        <f t="shared" si="109"/>
        <v>2595.6999999999998</v>
      </c>
      <c r="Z336" s="317" t="e">
        <f>SUM(#REF!-Y336)</f>
        <v>#REF!</v>
      </c>
      <c r="AA336" s="66">
        <f t="shared" si="110"/>
        <v>2595.6999999999998</v>
      </c>
      <c r="AB336" s="66">
        <f t="shared" si="82"/>
        <v>0</v>
      </c>
      <c r="AC336" s="66">
        <f t="shared" si="111"/>
        <v>2595.6999999999998</v>
      </c>
      <c r="AD336" s="259">
        <f t="shared" si="111"/>
        <v>0</v>
      </c>
      <c r="AE336" s="260">
        <f t="shared" si="111"/>
        <v>2595.6999999999998</v>
      </c>
      <c r="AF336" s="260">
        <f t="shared" si="111"/>
        <v>2595.6999999999998</v>
      </c>
      <c r="AG336" s="364">
        <f t="shared" si="112"/>
        <v>100</v>
      </c>
    </row>
    <row r="337" spans="1:33" ht="12.75" customHeight="1">
      <c r="A337" s="318" t="s">
        <v>112</v>
      </c>
      <c r="B337" s="321">
        <v>901</v>
      </c>
      <c r="C337" s="321" t="s">
        <v>19</v>
      </c>
      <c r="D337" s="321" t="s">
        <v>330</v>
      </c>
      <c r="E337" s="40" t="s">
        <v>113</v>
      </c>
      <c r="F337" s="321"/>
      <c r="G337" s="319"/>
      <c r="H337" s="319"/>
      <c r="I337" s="66">
        <f t="shared" si="101"/>
        <v>4209.3999999999996</v>
      </c>
      <c r="J337" s="317">
        <f t="shared" si="85"/>
        <v>0</v>
      </c>
      <c r="K337" s="66">
        <f t="shared" si="102"/>
        <v>4209.3999999999996</v>
      </c>
      <c r="L337" s="317">
        <f t="shared" si="95"/>
        <v>-1613.6999999999998</v>
      </c>
      <c r="M337" s="66">
        <f t="shared" si="103"/>
        <v>2595.6999999999998</v>
      </c>
      <c r="N337" s="317">
        <f t="shared" si="93"/>
        <v>0</v>
      </c>
      <c r="O337" s="66">
        <f t="shared" si="104"/>
        <v>2595.6999999999998</v>
      </c>
      <c r="P337" s="317">
        <f t="shared" si="91"/>
        <v>0</v>
      </c>
      <c r="Q337" s="66">
        <f t="shared" si="105"/>
        <v>2595.6999999999998</v>
      </c>
      <c r="R337" s="317">
        <f t="shared" si="92"/>
        <v>0</v>
      </c>
      <c r="S337" s="66">
        <f t="shared" si="106"/>
        <v>2595.6999999999998</v>
      </c>
      <c r="T337" s="317" t="e">
        <f>SUM(#REF!-S337)</f>
        <v>#REF!</v>
      </c>
      <c r="U337" s="66">
        <f t="shared" si="107"/>
        <v>2595.6999999999998</v>
      </c>
      <c r="V337" s="317">
        <f t="shared" si="88"/>
        <v>0</v>
      </c>
      <c r="W337" s="66">
        <f t="shared" si="108"/>
        <v>2595.6999999999998</v>
      </c>
      <c r="X337" s="317">
        <f t="shared" si="89"/>
        <v>0</v>
      </c>
      <c r="Y337" s="66">
        <f t="shared" si="109"/>
        <v>2595.6999999999998</v>
      </c>
      <c r="Z337" s="317" t="e">
        <f>SUM(#REF!-Y337)</f>
        <v>#REF!</v>
      </c>
      <c r="AA337" s="66">
        <f t="shared" si="110"/>
        <v>2595.6999999999998</v>
      </c>
      <c r="AB337" s="66">
        <f t="shared" si="82"/>
        <v>0</v>
      </c>
      <c r="AC337" s="66">
        <f t="shared" si="111"/>
        <v>2595.6999999999998</v>
      </c>
      <c r="AD337" s="259">
        <f t="shared" si="111"/>
        <v>0</v>
      </c>
      <c r="AE337" s="260">
        <f t="shared" si="111"/>
        <v>2595.6999999999998</v>
      </c>
      <c r="AF337" s="260">
        <f t="shared" si="111"/>
        <v>2595.6999999999998</v>
      </c>
      <c r="AG337" s="364">
        <f t="shared" si="112"/>
        <v>100</v>
      </c>
    </row>
    <row r="338" spans="1:33" ht="12.75" customHeight="1">
      <c r="A338" s="53" t="s">
        <v>114</v>
      </c>
      <c r="B338" s="321">
        <v>901</v>
      </c>
      <c r="C338" s="321" t="s">
        <v>19</v>
      </c>
      <c r="D338" s="321" t="s">
        <v>330</v>
      </c>
      <c r="E338" s="40" t="s">
        <v>113</v>
      </c>
      <c r="F338" s="321" t="s">
        <v>115</v>
      </c>
      <c r="G338" s="319"/>
      <c r="H338" s="319"/>
      <c r="I338" s="66">
        <f t="shared" si="101"/>
        <v>4209.3999999999996</v>
      </c>
      <c r="J338" s="317">
        <f t="shared" si="85"/>
        <v>0</v>
      </c>
      <c r="K338" s="66">
        <f t="shared" si="102"/>
        <v>4209.3999999999996</v>
      </c>
      <c r="L338" s="317">
        <f t="shared" si="95"/>
        <v>-1613.6999999999998</v>
      </c>
      <c r="M338" s="66">
        <f t="shared" si="103"/>
        <v>2595.6999999999998</v>
      </c>
      <c r="N338" s="317">
        <f t="shared" si="93"/>
        <v>0</v>
      </c>
      <c r="O338" s="66">
        <f t="shared" si="104"/>
        <v>2595.6999999999998</v>
      </c>
      <c r="P338" s="317">
        <f t="shared" si="91"/>
        <v>0</v>
      </c>
      <c r="Q338" s="66">
        <f t="shared" si="105"/>
        <v>2595.6999999999998</v>
      </c>
      <c r="R338" s="317">
        <f t="shared" si="92"/>
        <v>0</v>
      </c>
      <c r="S338" s="66">
        <f t="shared" si="106"/>
        <v>2595.6999999999998</v>
      </c>
      <c r="T338" s="317" t="e">
        <f>SUM(#REF!-S338)</f>
        <v>#REF!</v>
      </c>
      <c r="U338" s="66">
        <f t="shared" si="107"/>
        <v>2595.6999999999998</v>
      </c>
      <c r="V338" s="317">
        <f t="shared" si="88"/>
        <v>0</v>
      </c>
      <c r="W338" s="66">
        <f t="shared" si="108"/>
        <v>2595.6999999999998</v>
      </c>
      <c r="X338" s="317">
        <f t="shared" si="89"/>
        <v>0</v>
      </c>
      <c r="Y338" s="66">
        <f t="shared" si="109"/>
        <v>2595.6999999999998</v>
      </c>
      <c r="Z338" s="317" t="e">
        <f>SUM(#REF!-Y338)</f>
        <v>#REF!</v>
      </c>
      <c r="AA338" s="66">
        <f t="shared" si="110"/>
        <v>2595.6999999999998</v>
      </c>
      <c r="AB338" s="66">
        <f t="shared" si="82"/>
        <v>0</v>
      </c>
      <c r="AC338" s="66">
        <f t="shared" si="111"/>
        <v>2595.6999999999998</v>
      </c>
      <c r="AD338" s="259">
        <f t="shared" si="111"/>
        <v>0</v>
      </c>
      <c r="AE338" s="260">
        <f t="shared" si="111"/>
        <v>2595.6999999999998</v>
      </c>
      <c r="AF338" s="260">
        <f t="shared" si="111"/>
        <v>2595.6999999999998</v>
      </c>
      <c r="AG338" s="364">
        <f t="shared" si="112"/>
        <v>100</v>
      </c>
    </row>
    <row r="339" spans="1:33" ht="12.75" customHeight="1">
      <c r="A339" s="31" t="s">
        <v>116</v>
      </c>
      <c r="B339" s="321">
        <v>901</v>
      </c>
      <c r="C339" s="321" t="s">
        <v>19</v>
      </c>
      <c r="D339" s="321" t="s">
        <v>330</v>
      </c>
      <c r="E339" s="40" t="s">
        <v>113</v>
      </c>
      <c r="F339" s="321" t="s">
        <v>117</v>
      </c>
      <c r="G339" s="319"/>
      <c r="H339" s="319"/>
      <c r="I339" s="66">
        <v>4209.3999999999996</v>
      </c>
      <c r="J339" s="317">
        <f t="shared" si="85"/>
        <v>0</v>
      </c>
      <c r="K339" s="66">
        <v>4209.3999999999996</v>
      </c>
      <c r="L339" s="317">
        <f t="shared" si="95"/>
        <v>-1613.6999999999998</v>
      </c>
      <c r="M339" s="66">
        <v>2595.6999999999998</v>
      </c>
      <c r="N339" s="317">
        <f t="shared" si="93"/>
        <v>0</v>
      </c>
      <c r="O339" s="66">
        <v>2595.6999999999998</v>
      </c>
      <c r="P339" s="317">
        <f t="shared" si="91"/>
        <v>0</v>
      </c>
      <c r="Q339" s="66">
        <v>2595.6999999999998</v>
      </c>
      <c r="R339" s="317">
        <f t="shared" si="92"/>
        <v>0</v>
      </c>
      <c r="S339" s="66">
        <v>2595.6999999999998</v>
      </c>
      <c r="T339" s="317" t="e">
        <f>SUM(#REF!-S339)</f>
        <v>#REF!</v>
      </c>
      <c r="U339" s="66">
        <v>2595.6999999999998</v>
      </c>
      <c r="V339" s="317">
        <f t="shared" si="88"/>
        <v>0</v>
      </c>
      <c r="W339" s="66">
        <v>2595.6999999999998</v>
      </c>
      <c r="X339" s="317">
        <f t="shared" si="89"/>
        <v>0</v>
      </c>
      <c r="Y339" s="66">
        <v>2595.6999999999998</v>
      </c>
      <c r="Z339" s="317" t="e">
        <f>SUM(#REF!-Y339)</f>
        <v>#REF!</v>
      </c>
      <c r="AA339" s="66">
        <v>2595.6999999999998</v>
      </c>
      <c r="AB339" s="66">
        <f t="shared" si="82"/>
        <v>0</v>
      </c>
      <c r="AC339" s="66">
        <v>2595.6999999999998</v>
      </c>
      <c r="AD339" s="66"/>
      <c r="AE339" s="364">
        <v>2595.6999999999998</v>
      </c>
      <c r="AF339" s="364">
        <v>2595.6999999999998</v>
      </c>
      <c r="AG339" s="364">
        <f t="shared" si="112"/>
        <v>100</v>
      </c>
    </row>
    <row r="340" spans="1:33" ht="25.5" customHeight="1">
      <c r="A340" s="54" t="s">
        <v>118</v>
      </c>
      <c r="B340" s="17" t="s">
        <v>119</v>
      </c>
      <c r="C340" s="17"/>
      <c r="D340" s="17"/>
      <c r="E340" s="17"/>
      <c r="F340" s="17"/>
      <c r="G340" s="12" t="e">
        <f>G341+G345+#REF!+#REF!+#REF!+G385+G394+#REF!+G362+#REF!</f>
        <v>#REF!</v>
      </c>
      <c r="H340" s="12" t="e">
        <f>H341+H345+#REF!+#REF!+#REF!+H385+H394+#REF!+H362+#REF!</f>
        <v>#REF!</v>
      </c>
      <c r="I340" s="317">
        <f>I341+I345+I362+I385+I394+I367+I401</f>
        <v>3791.3</v>
      </c>
      <c r="J340" s="317">
        <f t="shared" si="85"/>
        <v>0</v>
      </c>
      <c r="K340" s="317">
        <f>K341+K345+K362+K385+K394+K367+K401</f>
        <v>3791.3</v>
      </c>
      <c r="L340" s="317">
        <f t="shared" si="95"/>
        <v>1414.5999999999995</v>
      </c>
      <c r="M340" s="317">
        <f>M341+M345+M362+M385+M394+M367+M401</f>
        <v>5205.8999999999996</v>
      </c>
      <c r="N340" s="317">
        <f t="shared" si="93"/>
        <v>1167.6000000000004</v>
      </c>
      <c r="O340" s="317">
        <f>O341+O345+O362+O385+O394+O367+O401</f>
        <v>6373.5</v>
      </c>
      <c r="P340" s="317">
        <f t="shared" si="91"/>
        <v>1697.3999999999996</v>
      </c>
      <c r="Q340" s="317">
        <f>Q341+Q345+Q362+Q385+Q394+Q367+Q401</f>
        <v>8070.9</v>
      </c>
      <c r="R340" s="317">
        <f t="shared" si="92"/>
        <v>500</v>
      </c>
      <c r="S340" s="317">
        <f>S341+S345+S362+S385+S394+S367+S401</f>
        <v>8570.9</v>
      </c>
      <c r="T340" s="317" t="e">
        <f>SUM(#REF!-S340)</f>
        <v>#REF!</v>
      </c>
      <c r="U340" s="317">
        <f>U341+U345+U362+U385+U394+U367+U401</f>
        <v>10738.099999999999</v>
      </c>
      <c r="V340" s="317">
        <f t="shared" si="88"/>
        <v>0</v>
      </c>
      <c r="W340" s="317">
        <f>W341+W345+W362+W385+W394+W367+W401</f>
        <v>10738.099999999999</v>
      </c>
      <c r="X340" s="317">
        <f t="shared" si="89"/>
        <v>0</v>
      </c>
      <c r="Y340" s="317">
        <f>Y341+Y345+Y362+Y385+Y394+Y367+Y401</f>
        <v>10738.099999999999</v>
      </c>
      <c r="Z340" s="317" t="e">
        <f>SUM(#REF!-Y340)</f>
        <v>#REF!</v>
      </c>
      <c r="AA340" s="317">
        <f>AA341+AA345+AA362+AA385+AA394+AA367+AA401</f>
        <v>12309.9</v>
      </c>
      <c r="AB340" s="66">
        <f t="shared" ref="AB340:AB406" si="113">AC340-AA340</f>
        <v>555.10000000000036</v>
      </c>
      <c r="AC340" s="317">
        <f>AC341+AC345+AC362+AC385+AC394+AC367+AC401</f>
        <v>12865</v>
      </c>
      <c r="AD340" s="260">
        <f>AD341+AD345+AD362+AD385+AD394+AD367+AD401</f>
        <v>13</v>
      </c>
      <c r="AE340" s="260">
        <f>AE341+AE345+AE362+AE385+AE394+AE367+AE401</f>
        <v>13279.6</v>
      </c>
      <c r="AF340" s="260">
        <f>AF341+AF345+AF362+AF385+AF394+AF367+AF401</f>
        <v>13129.7</v>
      </c>
      <c r="AG340" s="364">
        <f t="shared" si="112"/>
        <v>98.871200939787343</v>
      </c>
    </row>
    <row r="341" spans="1:33" ht="38.25" customHeight="1">
      <c r="A341" s="318" t="s">
        <v>344</v>
      </c>
      <c r="B341" s="321" t="s">
        <v>119</v>
      </c>
      <c r="C341" s="321" t="s">
        <v>330</v>
      </c>
      <c r="D341" s="321" t="s">
        <v>345</v>
      </c>
      <c r="E341" s="321"/>
      <c r="F341" s="321"/>
      <c r="G341" s="319">
        <f t="shared" ref="G341:AF342" si="114">G342</f>
        <v>24.3</v>
      </c>
      <c r="H341" s="319">
        <f t="shared" si="114"/>
        <v>0</v>
      </c>
      <c r="I341" s="66">
        <f t="shared" si="114"/>
        <v>18.3</v>
      </c>
      <c r="J341" s="317">
        <f t="shared" si="85"/>
        <v>0</v>
      </c>
      <c r="K341" s="66">
        <f t="shared" si="114"/>
        <v>18.3</v>
      </c>
      <c r="L341" s="317">
        <f t="shared" si="95"/>
        <v>0</v>
      </c>
      <c r="M341" s="66">
        <f t="shared" si="114"/>
        <v>18.3</v>
      </c>
      <c r="N341" s="317">
        <f t="shared" si="93"/>
        <v>0</v>
      </c>
      <c r="O341" s="66">
        <f t="shared" si="114"/>
        <v>18.3</v>
      </c>
      <c r="P341" s="317">
        <f t="shared" si="91"/>
        <v>0</v>
      </c>
      <c r="Q341" s="66">
        <f t="shared" si="114"/>
        <v>18.3</v>
      </c>
      <c r="R341" s="317">
        <f t="shared" si="92"/>
        <v>0</v>
      </c>
      <c r="S341" s="66">
        <f t="shared" si="114"/>
        <v>18.3</v>
      </c>
      <c r="T341" s="317" t="e">
        <f>SUM(#REF!-S341)</f>
        <v>#REF!</v>
      </c>
      <c r="U341" s="66">
        <f t="shared" si="114"/>
        <v>18.3</v>
      </c>
      <c r="V341" s="317">
        <f t="shared" si="88"/>
        <v>0</v>
      </c>
      <c r="W341" s="66">
        <f t="shared" si="114"/>
        <v>18.3</v>
      </c>
      <c r="X341" s="317">
        <f t="shared" si="89"/>
        <v>0</v>
      </c>
      <c r="Y341" s="66">
        <f t="shared" si="114"/>
        <v>18.3</v>
      </c>
      <c r="Z341" s="317" t="e">
        <f>SUM(#REF!-Y341)</f>
        <v>#REF!</v>
      </c>
      <c r="AA341" s="66">
        <f t="shared" si="114"/>
        <v>18.3</v>
      </c>
      <c r="AB341" s="66">
        <f t="shared" si="113"/>
        <v>0</v>
      </c>
      <c r="AC341" s="66">
        <f t="shared" si="114"/>
        <v>18.3</v>
      </c>
      <c r="AD341" s="259">
        <f t="shared" si="114"/>
        <v>0</v>
      </c>
      <c r="AE341" s="260">
        <f t="shared" si="114"/>
        <v>18.3</v>
      </c>
      <c r="AF341" s="260">
        <f t="shared" si="114"/>
        <v>18.3</v>
      </c>
      <c r="AG341" s="364">
        <f t="shared" si="112"/>
        <v>100</v>
      </c>
    </row>
    <row r="342" spans="1:33" ht="39" customHeight="1">
      <c r="A342" s="31" t="s">
        <v>839</v>
      </c>
      <c r="B342" s="321" t="s">
        <v>119</v>
      </c>
      <c r="C342" s="321" t="s">
        <v>330</v>
      </c>
      <c r="D342" s="321" t="s">
        <v>345</v>
      </c>
      <c r="E342" s="40" t="s">
        <v>5</v>
      </c>
      <c r="F342" s="321"/>
      <c r="G342" s="319">
        <f t="shared" si="114"/>
        <v>24.3</v>
      </c>
      <c r="H342" s="319">
        <f t="shared" si="114"/>
        <v>0</v>
      </c>
      <c r="I342" s="66">
        <f t="shared" si="114"/>
        <v>18.3</v>
      </c>
      <c r="J342" s="317">
        <f t="shared" si="85"/>
        <v>0</v>
      </c>
      <c r="K342" s="66">
        <f t="shared" si="114"/>
        <v>18.3</v>
      </c>
      <c r="L342" s="317">
        <f t="shared" si="95"/>
        <v>0</v>
      </c>
      <c r="M342" s="66">
        <f t="shared" si="114"/>
        <v>18.3</v>
      </c>
      <c r="N342" s="317">
        <f t="shared" si="93"/>
        <v>0</v>
      </c>
      <c r="O342" s="66">
        <f t="shared" si="114"/>
        <v>18.3</v>
      </c>
      <c r="P342" s="317">
        <f t="shared" si="91"/>
        <v>0</v>
      </c>
      <c r="Q342" s="66">
        <f t="shared" si="114"/>
        <v>18.3</v>
      </c>
      <c r="R342" s="317">
        <f t="shared" si="92"/>
        <v>0</v>
      </c>
      <c r="S342" s="66">
        <f t="shared" si="114"/>
        <v>18.3</v>
      </c>
      <c r="T342" s="317" t="e">
        <f>SUM(#REF!-S342)</f>
        <v>#REF!</v>
      </c>
      <c r="U342" s="66">
        <f t="shared" si="114"/>
        <v>18.3</v>
      </c>
      <c r="V342" s="317">
        <f t="shared" si="88"/>
        <v>0</v>
      </c>
      <c r="W342" s="66">
        <f t="shared" si="114"/>
        <v>18.3</v>
      </c>
      <c r="X342" s="317">
        <f t="shared" si="89"/>
        <v>0</v>
      </c>
      <c r="Y342" s="66">
        <f t="shared" si="114"/>
        <v>18.3</v>
      </c>
      <c r="Z342" s="317" t="e">
        <f>SUM(#REF!-Y342)</f>
        <v>#REF!</v>
      </c>
      <c r="AA342" s="66">
        <f t="shared" si="114"/>
        <v>18.3</v>
      </c>
      <c r="AB342" s="66">
        <f t="shared" si="113"/>
        <v>0</v>
      </c>
      <c r="AC342" s="66">
        <f t="shared" si="114"/>
        <v>18.3</v>
      </c>
      <c r="AD342" s="259">
        <f t="shared" si="114"/>
        <v>0</v>
      </c>
      <c r="AE342" s="260">
        <f t="shared" si="114"/>
        <v>18.3</v>
      </c>
      <c r="AF342" s="260">
        <f t="shared" si="114"/>
        <v>18.3</v>
      </c>
      <c r="AG342" s="364">
        <f t="shared" si="112"/>
        <v>100</v>
      </c>
    </row>
    <row r="343" spans="1:33" ht="12.75" customHeight="1">
      <c r="A343" s="318" t="s">
        <v>71</v>
      </c>
      <c r="B343" s="321" t="s">
        <v>119</v>
      </c>
      <c r="C343" s="321" t="s">
        <v>330</v>
      </c>
      <c r="D343" s="321" t="s">
        <v>345</v>
      </c>
      <c r="E343" s="40" t="s">
        <v>5</v>
      </c>
      <c r="F343" s="321" t="s">
        <v>72</v>
      </c>
      <c r="G343" s="319">
        <v>24.3</v>
      </c>
      <c r="H343" s="319"/>
      <c r="I343" s="66">
        <f>SUM(I344)</f>
        <v>18.3</v>
      </c>
      <c r="J343" s="317">
        <f t="shared" si="85"/>
        <v>0</v>
      </c>
      <c r="K343" s="66">
        <f>SUM(K344)</f>
        <v>18.3</v>
      </c>
      <c r="L343" s="317">
        <f t="shared" si="95"/>
        <v>0</v>
      </c>
      <c r="M343" s="66">
        <f>SUM(M344)</f>
        <v>18.3</v>
      </c>
      <c r="N343" s="317">
        <f t="shared" si="93"/>
        <v>0</v>
      </c>
      <c r="O343" s="66">
        <f>SUM(O344)</f>
        <v>18.3</v>
      </c>
      <c r="P343" s="317">
        <f t="shared" si="91"/>
        <v>0</v>
      </c>
      <c r="Q343" s="66">
        <f>SUM(Q344)</f>
        <v>18.3</v>
      </c>
      <c r="R343" s="317">
        <f t="shared" si="92"/>
        <v>0</v>
      </c>
      <c r="S343" s="66">
        <f>SUM(S344)</f>
        <v>18.3</v>
      </c>
      <c r="T343" s="317" t="e">
        <f>SUM(#REF!-S343)</f>
        <v>#REF!</v>
      </c>
      <c r="U343" s="66">
        <f>SUM(U344)</f>
        <v>18.3</v>
      </c>
      <c r="V343" s="317">
        <f t="shared" si="88"/>
        <v>0</v>
      </c>
      <c r="W343" s="66">
        <f>SUM(W344)</f>
        <v>18.3</v>
      </c>
      <c r="X343" s="317">
        <f t="shared" si="89"/>
        <v>0</v>
      </c>
      <c r="Y343" s="66">
        <f>SUM(Y344)</f>
        <v>18.3</v>
      </c>
      <c r="Z343" s="317" t="e">
        <f>SUM(#REF!-Y343)</f>
        <v>#REF!</v>
      </c>
      <c r="AA343" s="66">
        <f>SUM(AA344)</f>
        <v>18.3</v>
      </c>
      <c r="AB343" s="66">
        <f t="shared" si="113"/>
        <v>0</v>
      </c>
      <c r="AC343" s="66">
        <f>SUM(AC344)</f>
        <v>18.3</v>
      </c>
      <c r="AD343" s="259">
        <f>SUM(AD344)</f>
        <v>0</v>
      </c>
      <c r="AE343" s="260">
        <f>SUM(AE344)</f>
        <v>18.3</v>
      </c>
      <c r="AF343" s="260">
        <f>SUM(AF344)</f>
        <v>18.3</v>
      </c>
      <c r="AG343" s="364">
        <f t="shared" si="112"/>
        <v>100</v>
      </c>
    </row>
    <row r="344" spans="1:33" ht="12.75" customHeight="1">
      <c r="A344" s="56" t="s">
        <v>120</v>
      </c>
      <c r="B344" s="321" t="s">
        <v>119</v>
      </c>
      <c r="C344" s="321" t="s">
        <v>330</v>
      </c>
      <c r="D344" s="321" t="s">
        <v>345</v>
      </c>
      <c r="E344" s="40" t="s">
        <v>5</v>
      </c>
      <c r="F344" s="321" t="s">
        <v>121</v>
      </c>
      <c r="G344" s="319"/>
      <c r="H344" s="319"/>
      <c r="I344" s="66">
        <v>18.3</v>
      </c>
      <c r="J344" s="317">
        <f t="shared" si="85"/>
        <v>0</v>
      </c>
      <c r="K344" s="66">
        <v>18.3</v>
      </c>
      <c r="L344" s="317">
        <f t="shared" si="95"/>
        <v>0</v>
      </c>
      <c r="M344" s="66">
        <v>18.3</v>
      </c>
      <c r="N344" s="317">
        <f t="shared" si="93"/>
        <v>0</v>
      </c>
      <c r="O344" s="66">
        <v>18.3</v>
      </c>
      <c r="P344" s="317">
        <f t="shared" si="91"/>
        <v>0</v>
      </c>
      <c r="Q344" s="66">
        <v>18.3</v>
      </c>
      <c r="R344" s="317">
        <f t="shared" si="92"/>
        <v>0</v>
      </c>
      <c r="S344" s="66">
        <v>18.3</v>
      </c>
      <c r="T344" s="317" t="e">
        <f>SUM(#REF!-S344)</f>
        <v>#REF!</v>
      </c>
      <c r="U344" s="66">
        <v>18.3</v>
      </c>
      <c r="V344" s="317">
        <f t="shared" si="88"/>
        <v>0</v>
      </c>
      <c r="W344" s="66">
        <v>18.3</v>
      </c>
      <c r="X344" s="317">
        <f t="shared" si="89"/>
        <v>0</v>
      </c>
      <c r="Y344" s="66">
        <v>18.3</v>
      </c>
      <c r="Z344" s="317" t="e">
        <f>SUM(#REF!-Y344)</f>
        <v>#REF!</v>
      </c>
      <c r="AA344" s="66">
        <v>18.3</v>
      </c>
      <c r="AB344" s="66">
        <f t="shared" si="113"/>
        <v>0</v>
      </c>
      <c r="AC344" s="66">
        <v>18.3</v>
      </c>
      <c r="AD344" s="66"/>
      <c r="AE344" s="364">
        <v>18.3</v>
      </c>
      <c r="AF344" s="364">
        <v>18.3</v>
      </c>
      <c r="AG344" s="364">
        <f t="shared" si="112"/>
        <v>100</v>
      </c>
    </row>
    <row r="345" spans="1:33" ht="25.5" customHeight="1">
      <c r="A345" s="318" t="s">
        <v>122</v>
      </c>
      <c r="B345" s="321" t="s">
        <v>119</v>
      </c>
      <c r="C345" s="321" t="s">
        <v>330</v>
      </c>
      <c r="D345" s="321" t="s">
        <v>436</v>
      </c>
      <c r="E345" s="321"/>
      <c r="F345" s="321"/>
      <c r="G345" s="319" t="e">
        <f>G347</f>
        <v>#REF!</v>
      </c>
      <c r="H345" s="319" t="e">
        <f>H347</f>
        <v>#REF!</v>
      </c>
      <c r="I345" s="66">
        <f t="shared" ref="I345:AF346" si="115">I346</f>
        <v>2832</v>
      </c>
      <c r="J345" s="317">
        <f t="shared" si="85"/>
        <v>0</v>
      </c>
      <c r="K345" s="66">
        <f t="shared" si="115"/>
        <v>2832</v>
      </c>
      <c r="L345" s="317">
        <f t="shared" si="95"/>
        <v>0</v>
      </c>
      <c r="M345" s="66">
        <f t="shared" si="115"/>
        <v>2832</v>
      </c>
      <c r="N345" s="317">
        <f t="shared" si="93"/>
        <v>0</v>
      </c>
      <c r="O345" s="66">
        <f t="shared" si="115"/>
        <v>2832</v>
      </c>
      <c r="P345" s="317">
        <f t="shared" si="91"/>
        <v>0</v>
      </c>
      <c r="Q345" s="66">
        <f t="shared" si="115"/>
        <v>2832</v>
      </c>
      <c r="R345" s="317">
        <f t="shared" si="92"/>
        <v>0</v>
      </c>
      <c r="S345" s="66">
        <f t="shared" si="115"/>
        <v>2832</v>
      </c>
      <c r="T345" s="317" t="e">
        <f>SUM(#REF!-S345)</f>
        <v>#REF!</v>
      </c>
      <c r="U345" s="66">
        <f t="shared" si="115"/>
        <v>2832</v>
      </c>
      <c r="V345" s="317">
        <f t="shared" si="88"/>
        <v>0</v>
      </c>
      <c r="W345" s="66">
        <f t="shared" si="115"/>
        <v>2832</v>
      </c>
      <c r="X345" s="317">
        <f t="shared" si="89"/>
        <v>0</v>
      </c>
      <c r="Y345" s="66">
        <f t="shared" si="115"/>
        <v>2832</v>
      </c>
      <c r="Z345" s="317" t="e">
        <f>SUM(#REF!-Y345)</f>
        <v>#REF!</v>
      </c>
      <c r="AA345" s="66">
        <f t="shared" si="115"/>
        <v>2921.8</v>
      </c>
      <c r="AB345" s="66">
        <f t="shared" si="113"/>
        <v>0</v>
      </c>
      <c r="AC345" s="66">
        <f t="shared" si="115"/>
        <v>2921.8</v>
      </c>
      <c r="AD345" s="259">
        <f t="shared" si="115"/>
        <v>0</v>
      </c>
      <c r="AE345" s="260">
        <f t="shared" si="115"/>
        <v>2740.6000000000004</v>
      </c>
      <c r="AF345" s="260">
        <f t="shared" si="115"/>
        <v>2648.0000000000005</v>
      </c>
      <c r="AG345" s="364">
        <f t="shared" si="112"/>
        <v>96.621177844267677</v>
      </c>
    </row>
    <row r="346" spans="1:33" ht="38.25" customHeight="1">
      <c r="A346" s="318" t="s">
        <v>65</v>
      </c>
      <c r="B346" s="321" t="s">
        <v>119</v>
      </c>
      <c r="C346" s="321" t="s">
        <v>330</v>
      </c>
      <c r="D346" s="321" t="s">
        <v>436</v>
      </c>
      <c r="E346" s="321" t="s">
        <v>66</v>
      </c>
      <c r="F346" s="321"/>
      <c r="G346" s="319"/>
      <c r="H346" s="319"/>
      <c r="I346" s="66">
        <f t="shared" si="115"/>
        <v>2832</v>
      </c>
      <c r="J346" s="317">
        <f t="shared" si="85"/>
        <v>0</v>
      </c>
      <c r="K346" s="66">
        <f t="shared" si="115"/>
        <v>2832</v>
      </c>
      <c r="L346" s="317">
        <f t="shared" si="95"/>
        <v>0</v>
      </c>
      <c r="M346" s="66">
        <f t="shared" si="115"/>
        <v>2832</v>
      </c>
      <c r="N346" s="317">
        <f t="shared" si="93"/>
        <v>0</v>
      </c>
      <c r="O346" s="66">
        <f t="shared" si="115"/>
        <v>2832</v>
      </c>
      <c r="P346" s="317">
        <f t="shared" si="91"/>
        <v>0</v>
      </c>
      <c r="Q346" s="66">
        <f t="shared" si="115"/>
        <v>2832</v>
      </c>
      <c r="R346" s="317">
        <f t="shared" si="92"/>
        <v>0</v>
      </c>
      <c r="S346" s="66">
        <f t="shared" si="115"/>
        <v>2832</v>
      </c>
      <c r="T346" s="317" t="e">
        <f>SUM(#REF!-S346)</f>
        <v>#REF!</v>
      </c>
      <c r="U346" s="66">
        <f t="shared" si="115"/>
        <v>2832</v>
      </c>
      <c r="V346" s="317">
        <f t="shared" si="88"/>
        <v>0</v>
      </c>
      <c r="W346" s="66">
        <f t="shared" si="115"/>
        <v>2832</v>
      </c>
      <c r="X346" s="317">
        <f t="shared" si="89"/>
        <v>0</v>
      </c>
      <c r="Y346" s="66">
        <f t="shared" si="115"/>
        <v>2832</v>
      </c>
      <c r="Z346" s="317" t="e">
        <f>SUM(#REF!-Y346)</f>
        <v>#REF!</v>
      </c>
      <c r="AA346" s="66">
        <f t="shared" si="115"/>
        <v>2921.8</v>
      </c>
      <c r="AB346" s="66">
        <f t="shared" si="113"/>
        <v>0</v>
      </c>
      <c r="AC346" s="66">
        <f t="shared" si="115"/>
        <v>2921.8</v>
      </c>
      <c r="AD346" s="259">
        <f t="shared" si="115"/>
        <v>0</v>
      </c>
      <c r="AE346" s="260">
        <f t="shared" si="115"/>
        <v>2740.6000000000004</v>
      </c>
      <c r="AF346" s="260">
        <f t="shared" si="115"/>
        <v>2648.0000000000005</v>
      </c>
      <c r="AG346" s="364">
        <f t="shared" si="112"/>
        <v>96.621177844267677</v>
      </c>
    </row>
    <row r="347" spans="1:33" s="3" customFormat="1" ht="38.25" customHeight="1">
      <c r="A347" s="44" t="s">
        <v>123</v>
      </c>
      <c r="B347" s="321" t="s">
        <v>119</v>
      </c>
      <c r="C347" s="321" t="s">
        <v>330</v>
      </c>
      <c r="D347" s="321" t="s">
        <v>436</v>
      </c>
      <c r="E347" s="83" t="s">
        <v>124</v>
      </c>
      <c r="F347" s="321"/>
      <c r="G347" s="319" t="e">
        <f>G348</f>
        <v>#REF!</v>
      </c>
      <c r="H347" s="319" t="e">
        <f>H348</f>
        <v>#REF!</v>
      </c>
      <c r="I347" s="66">
        <f>I348+I351+I356</f>
        <v>2832</v>
      </c>
      <c r="J347" s="317">
        <f t="shared" si="85"/>
        <v>0</v>
      </c>
      <c r="K347" s="66">
        <f>K348+K351+K356</f>
        <v>2832</v>
      </c>
      <c r="L347" s="317">
        <f t="shared" si="95"/>
        <v>0</v>
      </c>
      <c r="M347" s="66">
        <f>M348+M351+M356</f>
        <v>2832</v>
      </c>
      <c r="N347" s="317">
        <f t="shared" si="93"/>
        <v>0</v>
      </c>
      <c r="O347" s="66">
        <f>O348+O351+O356</f>
        <v>2832</v>
      </c>
      <c r="P347" s="317">
        <f t="shared" si="91"/>
        <v>0</v>
      </c>
      <c r="Q347" s="66">
        <f>Q348+Q351+Q356</f>
        <v>2832</v>
      </c>
      <c r="R347" s="317">
        <f t="shared" si="92"/>
        <v>0</v>
      </c>
      <c r="S347" s="66">
        <f>S348+S351+S356</f>
        <v>2832</v>
      </c>
      <c r="T347" s="317" t="e">
        <f>SUM(#REF!-S347)</f>
        <v>#REF!</v>
      </c>
      <c r="U347" s="66">
        <f>U348+U351+U356</f>
        <v>2832</v>
      </c>
      <c r="V347" s="317">
        <f t="shared" si="88"/>
        <v>0</v>
      </c>
      <c r="W347" s="66">
        <f>W348+W351+W356</f>
        <v>2832</v>
      </c>
      <c r="X347" s="317">
        <f t="shared" si="89"/>
        <v>0</v>
      </c>
      <c r="Y347" s="66">
        <f>Y348+Y351+Y356</f>
        <v>2832</v>
      </c>
      <c r="Z347" s="317" t="e">
        <f>SUM(#REF!-Y347)</f>
        <v>#REF!</v>
      </c>
      <c r="AA347" s="66">
        <f>AA348+AA351+AA356+AA359</f>
        <v>2921.8</v>
      </c>
      <c r="AB347" s="66">
        <f t="shared" si="113"/>
        <v>0</v>
      </c>
      <c r="AC347" s="66">
        <f>AC348+AC351+AC356+AC359</f>
        <v>2921.8</v>
      </c>
      <c r="AD347" s="259">
        <f>AD348+AD351+AD356+AD359</f>
        <v>0</v>
      </c>
      <c r="AE347" s="260">
        <f>AE348+AE351+AE356+AE359</f>
        <v>2740.6000000000004</v>
      </c>
      <c r="AF347" s="260">
        <f>AF348+AF351+AF356+AF359</f>
        <v>2648.0000000000005</v>
      </c>
      <c r="AG347" s="364">
        <f t="shared" si="112"/>
        <v>96.621177844267677</v>
      </c>
    </row>
    <row r="348" spans="1:33" ht="25.5" customHeight="1">
      <c r="A348" s="44" t="s">
        <v>333</v>
      </c>
      <c r="B348" s="321" t="s">
        <v>119</v>
      </c>
      <c r="C348" s="321" t="s">
        <v>330</v>
      </c>
      <c r="D348" s="321" t="s">
        <v>436</v>
      </c>
      <c r="E348" s="83" t="s">
        <v>125</v>
      </c>
      <c r="F348" s="321"/>
      <c r="G348" s="319" t="e">
        <f>#REF!</f>
        <v>#REF!</v>
      </c>
      <c r="H348" s="319" t="e">
        <f>#REF!</f>
        <v>#REF!</v>
      </c>
      <c r="I348" s="66">
        <f t="shared" ref="I348:AF349" si="116">I349</f>
        <v>2425</v>
      </c>
      <c r="J348" s="317">
        <f t="shared" si="85"/>
        <v>0</v>
      </c>
      <c r="K348" s="66">
        <f t="shared" si="116"/>
        <v>2425</v>
      </c>
      <c r="L348" s="317">
        <f t="shared" si="95"/>
        <v>0</v>
      </c>
      <c r="M348" s="66">
        <f t="shared" si="116"/>
        <v>2425</v>
      </c>
      <c r="N348" s="317">
        <f t="shared" si="93"/>
        <v>0</v>
      </c>
      <c r="O348" s="66">
        <f t="shared" si="116"/>
        <v>2425</v>
      </c>
      <c r="P348" s="317">
        <f t="shared" si="91"/>
        <v>0</v>
      </c>
      <c r="Q348" s="66">
        <f t="shared" si="116"/>
        <v>2425</v>
      </c>
      <c r="R348" s="317">
        <f t="shared" si="92"/>
        <v>0</v>
      </c>
      <c r="S348" s="66">
        <f t="shared" si="116"/>
        <v>2425</v>
      </c>
      <c r="T348" s="317" t="e">
        <f>SUM(#REF!-S348)</f>
        <v>#REF!</v>
      </c>
      <c r="U348" s="66">
        <f t="shared" si="116"/>
        <v>2695</v>
      </c>
      <c r="V348" s="317">
        <f t="shared" si="88"/>
        <v>0</v>
      </c>
      <c r="W348" s="66">
        <f t="shared" si="116"/>
        <v>2695</v>
      </c>
      <c r="X348" s="317">
        <f t="shared" si="89"/>
        <v>0</v>
      </c>
      <c r="Y348" s="66">
        <f t="shared" si="116"/>
        <v>2695</v>
      </c>
      <c r="Z348" s="317" t="e">
        <f>SUM(#REF!-Y348)</f>
        <v>#REF!</v>
      </c>
      <c r="AA348" s="66">
        <f t="shared" si="116"/>
        <v>2695</v>
      </c>
      <c r="AB348" s="66">
        <f t="shared" si="113"/>
        <v>0</v>
      </c>
      <c r="AC348" s="66">
        <f t="shared" si="116"/>
        <v>2695</v>
      </c>
      <c r="AD348" s="259">
        <f t="shared" si="116"/>
        <v>0</v>
      </c>
      <c r="AE348" s="260">
        <f t="shared" si="116"/>
        <v>2584.5</v>
      </c>
      <c r="AF348" s="260">
        <f t="shared" si="116"/>
        <v>2499.8000000000002</v>
      </c>
      <c r="AG348" s="364">
        <f t="shared" si="112"/>
        <v>96.72277036177212</v>
      </c>
    </row>
    <row r="349" spans="1:33" ht="51" customHeight="1">
      <c r="A349" s="55" t="s">
        <v>352</v>
      </c>
      <c r="B349" s="321" t="s">
        <v>119</v>
      </c>
      <c r="C349" s="321" t="s">
        <v>330</v>
      </c>
      <c r="D349" s="321" t="s">
        <v>436</v>
      </c>
      <c r="E349" s="83" t="s">
        <v>125</v>
      </c>
      <c r="F349" s="321" t="s">
        <v>335</v>
      </c>
      <c r="G349" s="319"/>
      <c r="H349" s="319"/>
      <c r="I349" s="66">
        <f t="shared" si="116"/>
        <v>2425</v>
      </c>
      <c r="J349" s="317">
        <f t="shared" si="85"/>
        <v>0</v>
      </c>
      <c r="K349" s="66">
        <f t="shared" si="116"/>
        <v>2425</v>
      </c>
      <c r="L349" s="317">
        <f t="shared" si="95"/>
        <v>0</v>
      </c>
      <c r="M349" s="66">
        <f t="shared" si="116"/>
        <v>2425</v>
      </c>
      <c r="N349" s="317">
        <f t="shared" si="93"/>
        <v>0</v>
      </c>
      <c r="O349" s="66">
        <f t="shared" si="116"/>
        <v>2425</v>
      </c>
      <c r="P349" s="317">
        <f t="shared" si="91"/>
        <v>0</v>
      </c>
      <c r="Q349" s="66">
        <f t="shared" si="116"/>
        <v>2425</v>
      </c>
      <c r="R349" s="317">
        <f t="shared" si="92"/>
        <v>0</v>
      </c>
      <c r="S349" s="66">
        <f t="shared" si="116"/>
        <v>2425</v>
      </c>
      <c r="T349" s="317" t="e">
        <f>SUM(#REF!-S349)</f>
        <v>#REF!</v>
      </c>
      <c r="U349" s="66">
        <f t="shared" si="116"/>
        <v>2695</v>
      </c>
      <c r="V349" s="317">
        <f t="shared" si="88"/>
        <v>0</v>
      </c>
      <c r="W349" s="66">
        <f t="shared" si="116"/>
        <v>2695</v>
      </c>
      <c r="X349" s="317">
        <f t="shared" si="89"/>
        <v>0</v>
      </c>
      <c r="Y349" s="66">
        <f t="shared" si="116"/>
        <v>2695</v>
      </c>
      <c r="Z349" s="317" t="e">
        <f>SUM(#REF!-Y349)</f>
        <v>#REF!</v>
      </c>
      <c r="AA349" s="66">
        <f t="shared" si="116"/>
        <v>2695</v>
      </c>
      <c r="AB349" s="66">
        <f t="shared" si="113"/>
        <v>0</v>
      </c>
      <c r="AC349" s="66">
        <f t="shared" si="116"/>
        <v>2695</v>
      </c>
      <c r="AD349" s="259">
        <f t="shared" si="116"/>
        <v>0</v>
      </c>
      <c r="AE349" s="260">
        <f t="shared" si="116"/>
        <v>2584.5</v>
      </c>
      <c r="AF349" s="260">
        <f t="shared" si="116"/>
        <v>2499.8000000000002</v>
      </c>
      <c r="AG349" s="364">
        <f t="shared" si="112"/>
        <v>96.72277036177212</v>
      </c>
    </row>
    <row r="350" spans="1:33" ht="25.5" customHeight="1">
      <c r="A350" s="56" t="s">
        <v>336</v>
      </c>
      <c r="B350" s="321" t="s">
        <v>119</v>
      </c>
      <c r="C350" s="321" t="s">
        <v>330</v>
      </c>
      <c r="D350" s="321" t="s">
        <v>436</v>
      </c>
      <c r="E350" s="83" t="s">
        <v>125</v>
      </c>
      <c r="F350" s="321" t="s">
        <v>337</v>
      </c>
      <c r="G350" s="319"/>
      <c r="H350" s="319"/>
      <c r="I350" s="66">
        <v>2425</v>
      </c>
      <c r="J350" s="317">
        <f t="shared" si="85"/>
        <v>0</v>
      </c>
      <c r="K350" s="66">
        <v>2425</v>
      </c>
      <c r="L350" s="317">
        <f t="shared" si="95"/>
        <v>0</v>
      </c>
      <c r="M350" s="66">
        <v>2425</v>
      </c>
      <c r="N350" s="317">
        <f t="shared" si="93"/>
        <v>0</v>
      </c>
      <c r="O350" s="66">
        <v>2425</v>
      </c>
      <c r="P350" s="317">
        <f t="shared" si="91"/>
        <v>0</v>
      </c>
      <c r="Q350" s="66">
        <v>2425</v>
      </c>
      <c r="R350" s="317">
        <f t="shared" si="92"/>
        <v>0</v>
      </c>
      <c r="S350" s="66">
        <v>2425</v>
      </c>
      <c r="T350" s="317" t="e">
        <f>SUM(#REF!-S350)</f>
        <v>#REF!</v>
      </c>
      <c r="U350" s="66">
        <v>2695</v>
      </c>
      <c r="V350" s="317">
        <f t="shared" si="88"/>
        <v>0</v>
      </c>
      <c r="W350" s="66">
        <v>2695</v>
      </c>
      <c r="X350" s="317">
        <f t="shared" si="89"/>
        <v>0</v>
      </c>
      <c r="Y350" s="66">
        <v>2695</v>
      </c>
      <c r="Z350" s="317" t="e">
        <f>SUM(#REF!-Y350)</f>
        <v>#REF!</v>
      </c>
      <c r="AA350" s="66">
        <v>2695</v>
      </c>
      <c r="AB350" s="66">
        <f t="shared" si="113"/>
        <v>0</v>
      </c>
      <c r="AC350" s="66">
        <v>2695</v>
      </c>
      <c r="AD350" s="66"/>
      <c r="AE350" s="364">
        <v>2584.5</v>
      </c>
      <c r="AF350" s="364">
        <v>2499.8000000000002</v>
      </c>
      <c r="AG350" s="364">
        <f t="shared" si="112"/>
        <v>96.72277036177212</v>
      </c>
    </row>
    <row r="351" spans="1:33" ht="25.5" customHeight="1">
      <c r="A351" s="44" t="s">
        <v>338</v>
      </c>
      <c r="B351" s="321" t="s">
        <v>119</v>
      </c>
      <c r="C351" s="321" t="s">
        <v>330</v>
      </c>
      <c r="D351" s="321" t="s">
        <v>436</v>
      </c>
      <c r="E351" s="40" t="s">
        <v>126</v>
      </c>
      <c r="F351" s="321"/>
      <c r="G351" s="319"/>
      <c r="H351" s="319"/>
      <c r="I351" s="66">
        <f>I354+I352</f>
        <v>137</v>
      </c>
      <c r="J351" s="317">
        <f t="shared" si="85"/>
        <v>0</v>
      </c>
      <c r="K351" s="66">
        <f>K354+K352</f>
        <v>137</v>
      </c>
      <c r="L351" s="317">
        <f t="shared" si="95"/>
        <v>0</v>
      </c>
      <c r="M351" s="66">
        <f>M354+M352</f>
        <v>137</v>
      </c>
      <c r="N351" s="317">
        <f t="shared" si="93"/>
        <v>0</v>
      </c>
      <c r="O351" s="66">
        <f>O354+O352</f>
        <v>137</v>
      </c>
      <c r="P351" s="317">
        <f t="shared" si="91"/>
        <v>0</v>
      </c>
      <c r="Q351" s="66">
        <f>Q354+Q352</f>
        <v>137</v>
      </c>
      <c r="R351" s="317">
        <f t="shared" si="92"/>
        <v>0</v>
      </c>
      <c r="S351" s="66">
        <f>S354+S352</f>
        <v>137</v>
      </c>
      <c r="T351" s="317" t="e">
        <f>SUM(#REF!-S351)</f>
        <v>#REF!</v>
      </c>
      <c r="U351" s="66">
        <f>U354+U352</f>
        <v>137</v>
      </c>
      <c r="V351" s="317">
        <f t="shared" si="88"/>
        <v>0</v>
      </c>
      <c r="W351" s="66">
        <f>W354+W352</f>
        <v>137</v>
      </c>
      <c r="X351" s="317">
        <f t="shared" si="89"/>
        <v>0</v>
      </c>
      <c r="Y351" s="66">
        <f>Y354+Y352</f>
        <v>137</v>
      </c>
      <c r="Z351" s="317" t="e">
        <f>SUM(#REF!-Y351)</f>
        <v>#REF!</v>
      </c>
      <c r="AA351" s="66">
        <f>AA354+AA352</f>
        <v>137</v>
      </c>
      <c r="AB351" s="66">
        <f t="shared" si="113"/>
        <v>0</v>
      </c>
      <c r="AC351" s="66">
        <f>AC354+AC352</f>
        <v>137</v>
      </c>
      <c r="AD351" s="259">
        <f>AD354+AD352</f>
        <v>0</v>
      </c>
      <c r="AE351" s="260">
        <f>AE354+AE352</f>
        <v>66.3</v>
      </c>
      <c r="AF351" s="260">
        <f>AF354+AF352</f>
        <v>58.400000000000006</v>
      </c>
      <c r="AG351" s="364">
        <f t="shared" si="112"/>
        <v>88.084464555052804</v>
      </c>
    </row>
    <row r="352" spans="1:33" ht="51" customHeight="1">
      <c r="A352" s="55" t="s">
        <v>352</v>
      </c>
      <c r="B352" s="321" t="s">
        <v>119</v>
      </c>
      <c r="C352" s="321" t="s">
        <v>330</v>
      </c>
      <c r="D352" s="321" t="s">
        <v>436</v>
      </c>
      <c r="E352" s="40" t="s">
        <v>126</v>
      </c>
      <c r="F352" s="321" t="s">
        <v>335</v>
      </c>
      <c r="G352" s="319"/>
      <c r="H352" s="319"/>
      <c r="I352" s="66">
        <f>I353</f>
        <v>3</v>
      </c>
      <c r="J352" s="317">
        <f t="shared" si="85"/>
        <v>0</v>
      </c>
      <c r="K352" s="66">
        <f>K353</f>
        <v>3</v>
      </c>
      <c r="L352" s="317">
        <f t="shared" si="95"/>
        <v>0</v>
      </c>
      <c r="M352" s="66">
        <f>M353</f>
        <v>3</v>
      </c>
      <c r="N352" s="317">
        <f t="shared" si="93"/>
        <v>0</v>
      </c>
      <c r="O352" s="66">
        <f>O353</f>
        <v>3</v>
      </c>
      <c r="P352" s="317">
        <f t="shared" si="91"/>
        <v>0</v>
      </c>
      <c r="Q352" s="66">
        <f>Q353</f>
        <v>3</v>
      </c>
      <c r="R352" s="317">
        <f t="shared" si="92"/>
        <v>0</v>
      </c>
      <c r="S352" s="66">
        <f>S353</f>
        <v>3</v>
      </c>
      <c r="T352" s="317" t="e">
        <f>SUM(#REF!-S352)</f>
        <v>#REF!</v>
      </c>
      <c r="U352" s="66">
        <f>U353</f>
        <v>3</v>
      </c>
      <c r="V352" s="317">
        <f t="shared" si="88"/>
        <v>0</v>
      </c>
      <c r="W352" s="66">
        <f>W353</f>
        <v>3</v>
      </c>
      <c r="X352" s="317">
        <f t="shared" si="89"/>
        <v>0</v>
      </c>
      <c r="Y352" s="66">
        <f>Y353</f>
        <v>3</v>
      </c>
      <c r="Z352" s="317" t="e">
        <f>SUM(#REF!-Y352)</f>
        <v>#REF!</v>
      </c>
      <c r="AA352" s="66">
        <f>AA353</f>
        <v>3</v>
      </c>
      <c r="AB352" s="66">
        <f t="shared" si="113"/>
        <v>0</v>
      </c>
      <c r="AC352" s="66">
        <f>AC353</f>
        <v>3</v>
      </c>
      <c r="AD352" s="259">
        <f>AD353</f>
        <v>0</v>
      </c>
      <c r="AE352" s="260">
        <f>AE353</f>
        <v>0.2</v>
      </c>
      <c r="AF352" s="260">
        <f>AF353</f>
        <v>0.2</v>
      </c>
      <c r="AG352" s="364">
        <f t="shared" si="112"/>
        <v>100</v>
      </c>
    </row>
    <row r="353" spans="1:33" ht="25.5" customHeight="1">
      <c r="A353" s="56" t="s">
        <v>336</v>
      </c>
      <c r="B353" s="321" t="s">
        <v>119</v>
      </c>
      <c r="C353" s="321" t="s">
        <v>330</v>
      </c>
      <c r="D353" s="321" t="s">
        <v>436</v>
      </c>
      <c r="E353" s="40" t="s">
        <v>126</v>
      </c>
      <c r="F353" s="321" t="s">
        <v>337</v>
      </c>
      <c r="G353" s="319"/>
      <c r="H353" s="319"/>
      <c r="I353" s="66">
        <v>3</v>
      </c>
      <c r="J353" s="317">
        <f t="shared" ref="J353:J429" si="117">K353-I353</f>
        <v>0</v>
      </c>
      <c r="K353" s="66">
        <v>3</v>
      </c>
      <c r="L353" s="317">
        <f t="shared" si="95"/>
        <v>0</v>
      </c>
      <c r="M353" s="66">
        <v>3</v>
      </c>
      <c r="N353" s="317">
        <f t="shared" si="93"/>
        <v>0</v>
      </c>
      <c r="O353" s="66">
        <v>3</v>
      </c>
      <c r="P353" s="317">
        <f t="shared" si="91"/>
        <v>0</v>
      </c>
      <c r="Q353" s="66">
        <v>3</v>
      </c>
      <c r="R353" s="317">
        <f t="shared" si="92"/>
        <v>0</v>
      </c>
      <c r="S353" s="66">
        <v>3</v>
      </c>
      <c r="T353" s="317" t="e">
        <f>SUM(#REF!-S353)</f>
        <v>#REF!</v>
      </c>
      <c r="U353" s="66">
        <v>3</v>
      </c>
      <c r="V353" s="317">
        <f t="shared" si="88"/>
        <v>0</v>
      </c>
      <c r="W353" s="66">
        <v>3</v>
      </c>
      <c r="X353" s="317">
        <f t="shared" si="89"/>
        <v>0</v>
      </c>
      <c r="Y353" s="66">
        <v>3</v>
      </c>
      <c r="Z353" s="317" t="e">
        <f>SUM(#REF!-Y353)</f>
        <v>#REF!</v>
      </c>
      <c r="AA353" s="66">
        <v>3</v>
      </c>
      <c r="AB353" s="66">
        <f t="shared" si="113"/>
        <v>0</v>
      </c>
      <c r="AC353" s="66">
        <v>3</v>
      </c>
      <c r="AD353" s="66"/>
      <c r="AE353" s="364">
        <v>0.2</v>
      </c>
      <c r="AF353" s="364">
        <v>0.2</v>
      </c>
      <c r="AG353" s="364">
        <f t="shared" si="112"/>
        <v>100</v>
      </c>
    </row>
    <row r="354" spans="1:33" ht="25.5" customHeight="1">
      <c r="A354" s="8" t="s">
        <v>339</v>
      </c>
      <c r="B354" s="321" t="s">
        <v>119</v>
      </c>
      <c r="C354" s="321" t="s">
        <v>330</v>
      </c>
      <c r="D354" s="321" t="s">
        <v>436</v>
      </c>
      <c r="E354" s="40" t="s">
        <v>126</v>
      </c>
      <c r="F354" s="321" t="s">
        <v>340</v>
      </c>
      <c r="G354" s="319"/>
      <c r="H354" s="319"/>
      <c r="I354" s="66">
        <f>I355</f>
        <v>134</v>
      </c>
      <c r="J354" s="317">
        <f t="shared" si="117"/>
        <v>0</v>
      </c>
      <c r="K354" s="66">
        <f>K355</f>
        <v>134</v>
      </c>
      <c r="L354" s="317">
        <f t="shared" si="95"/>
        <v>0</v>
      </c>
      <c r="M354" s="66">
        <f>M355</f>
        <v>134</v>
      </c>
      <c r="N354" s="317">
        <f t="shared" si="93"/>
        <v>0</v>
      </c>
      <c r="O354" s="66">
        <f>O355</f>
        <v>134</v>
      </c>
      <c r="P354" s="317">
        <f t="shared" si="91"/>
        <v>0</v>
      </c>
      <c r="Q354" s="66">
        <f>Q355</f>
        <v>134</v>
      </c>
      <c r="R354" s="317">
        <f t="shared" si="92"/>
        <v>0</v>
      </c>
      <c r="S354" s="66">
        <f>S355</f>
        <v>134</v>
      </c>
      <c r="T354" s="317" t="e">
        <f>SUM(#REF!-S354)</f>
        <v>#REF!</v>
      </c>
      <c r="U354" s="66">
        <f>U355</f>
        <v>134</v>
      </c>
      <c r="V354" s="317">
        <f t="shared" si="88"/>
        <v>0</v>
      </c>
      <c r="W354" s="66">
        <f>W355</f>
        <v>134</v>
      </c>
      <c r="X354" s="317">
        <f t="shared" si="89"/>
        <v>0</v>
      </c>
      <c r="Y354" s="66">
        <f>Y355</f>
        <v>134</v>
      </c>
      <c r="Z354" s="317" t="e">
        <f>SUM(#REF!-Y354)</f>
        <v>#REF!</v>
      </c>
      <c r="AA354" s="66">
        <f>AA355</f>
        <v>134</v>
      </c>
      <c r="AB354" s="66">
        <f t="shared" si="113"/>
        <v>0</v>
      </c>
      <c r="AC354" s="66">
        <f>AC355</f>
        <v>134</v>
      </c>
      <c r="AD354" s="259">
        <f>AD355</f>
        <v>0</v>
      </c>
      <c r="AE354" s="260">
        <f>AE355</f>
        <v>66.099999999999994</v>
      </c>
      <c r="AF354" s="260">
        <f>AF355</f>
        <v>58.2</v>
      </c>
      <c r="AG354" s="364">
        <f t="shared" si="112"/>
        <v>88.048411497730726</v>
      </c>
    </row>
    <row r="355" spans="1:33" ht="25.5" customHeight="1">
      <c r="A355" s="39" t="s">
        <v>341</v>
      </c>
      <c r="B355" s="321" t="s">
        <v>119</v>
      </c>
      <c r="C355" s="321" t="s">
        <v>330</v>
      </c>
      <c r="D355" s="321" t="s">
        <v>436</v>
      </c>
      <c r="E355" s="40" t="s">
        <v>126</v>
      </c>
      <c r="F355" s="321" t="s">
        <v>342</v>
      </c>
      <c r="G355" s="319"/>
      <c r="H355" s="319"/>
      <c r="I355" s="66">
        <v>134</v>
      </c>
      <c r="J355" s="317">
        <f t="shared" si="117"/>
        <v>0</v>
      </c>
      <c r="K355" s="66">
        <v>134</v>
      </c>
      <c r="L355" s="317">
        <f t="shared" si="95"/>
        <v>0</v>
      </c>
      <c r="M355" s="66">
        <v>134</v>
      </c>
      <c r="N355" s="317">
        <f t="shared" si="93"/>
        <v>0</v>
      </c>
      <c r="O355" s="66">
        <v>134</v>
      </c>
      <c r="P355" s="317">
        <f t="shared" si="91"/>
        <v>0</v>
      </c>
      <c r="Q355" s="66">
        <v>134</v>
      </c>
      <c r="R355" s="317">
        <f t="shared" si="92"/>
        <v>0</v>
      </c>
      <c r="S355" s="66">
        <v>134</v>
      </c>
      <c r="T355" s="317" t="e">
        <f>SUM(#REF!-S355)</f>
        <v>#REF!</v>
      </c>
      <c r="U355" s="66">
        <v>134</v>
      </c>
      <c r="V355" s="317">
        <f t="shared" si="88"/>
        <v>0</v>
      </c>
      <c r="W355" s="66">
        <v>134</v>
      </c>
      <c r="X355" s="317">
        <f t="shared" si="89"/>
        <v>0</v>
      </c>
      <c r="Y355" s="66">
        <v>134</v>
      </c>
      <c r="Z355" s="317" t="e">
        <f>SUM(#REF!-Y355)</f>
        <v>#REF!</v>
      </c>
      <c r="AA355" s="66">
        <v>134</v>
      </c>
      <c r="AB355" s="66">
        <f t="shared" si="113"/>
        <v>0</v>
      </c>
      <c r="AC355" s="66">
        <v>134</v>
      </c>
      <c r="AD355" s="66"/>
      <c r="AE355" s="364">
        <v>66.099999999999994</v>
      </c>
      <c r="AF355" s="364">
        <v>58.2</v>
      </c>
      <c r="AG355" s="364">
        <f t="shared" si="112"/>
        <v>88.048411497730726</v>
      </c>
    </row>
    <row r="356" spans="1:33" ht="0.75" customHeight="1">
      <c r="A356" s="44" t="s">
        <v>343</v>
      </c>
      <c r="B356" s="321" t="s">
        <v>119</v>
      </c>
      <c r="C356" s="321" t="s">
        <v>330</v>
      </c>
      <c r="D356" s="321" t="s">
        <v>436</v>
      </c>
      <c r="E356" s="83" t="s">
        <v>127</v>
      </c>
      <c r="F356" s="321"/>
      <c r="G356" s="319"/>
      <c r="H356" s="319"/>
      <c r="I356" s="66">
        <f t="shared" ref="I356:AF357" si="118">I357</f>
        <v>270</v>
      </c>
      <c r="J356" s="317">
        <f t="shared" si="117"/>
        <v>0</v>
      </c>
      <c r="K356" s="66">
        <f t="shared" si="118"/>
        <v>270</v>
      </c>
      <c r="L356" s="317">
        <f t="shared" si="95"/>
        <v>0</v>
      </c>
      <c r="M356" s="66">
        <f t="shared" si="118"/>
        <v>270</v>
      </c>
      <c r="N356" s="317">
        <f t="shared" si="93"/>
        <v>0</v>
      </c>
      <c r="O356" s="66">
        <f t="shared" si="118"/>
        <v>270</v>
      </c>
      <c r="P356" s="317">
        <f t="shared" si="91"/>
        <v>0</v>
      </c>
      <c r="Q356" s="66">
        <f t="shared" si="118"/>
        <v>270</v>
      </c>
      <c r="R356" s="317">
        <f t="shared" si="92"/>
        <v>0</v>
      </c>
      <c r="S356" s="66">
        <f t="shared" si="118"/>
        <v>270</v>
      </c>
      <c r="T356" s="317" t="e">
        <f>SUM(#REF!-S356)</f>
        <v>#REF!</v>
      </c>
      <c r="U356" s="66">
        <f t="shared" si="118"/>
        <v>0</v>
      </c>
      <c r="V356" s="317">
        <f t="shared" si="88"/>
        <v>0</v>
      </c>
      <c r="W356" s="66">
        <f t="shared" si="118"/>
        <v>0</v>
      </c>
      <c r="X356" s="317">
        <f t="shared" si="89"/>
        <v>0</v>
      </c>
      <c r="Y356" s="66">
        <f t="shared" si="118"/>
        <v>0</v>
      </c>
      <c r="Z356" s="317" t="e">
        <f>SUM(#REF!-Y356)</f>
        <v>#REF!</v>
      </c>
      <c r="AA356" s="66">
        <f t="shared" si="118"/>
        <v>0</v>
      </c>
      <c r="AB356" s="66">
        <f t="shared" si="113"/>
        <v>0</v>
      </c>
      <c r="AC356" s="66">
        <f t="shared" si="118"/>
        <v>0</v>
      </c>
      <c r="AD356" s="259">
        <f t="shared" si="118"/>
        <v>0</v>
      </c>
      <c r="AE356" s="260">
        <f t="shared" si="118"/>
        <v>0</v>
      </c>
      <c r="AF356" s="260">
        <f t="shared" si="118"/>
        <v>0</v>
      </c>
      <c r="AG356" s="364"/>
    </row>
    <row r="357" spans="1:33" ht="51" hidden="1" customHeight="1">
      <c r="A357" s="55" t="s">
        <v>352</v>
      </c>
      <c r="B357" s="321" t="s">
        <v>119</v>
      </c>
      <c r="C357" s="321" t="s">
        <v>330</v>
      </c>
      <c r="D357" s="321" t="s">
        <v>436</v>
      </c>
      <c r="E357" s="83" t="s">
        <v>127</v>
      </c>
      <c r="F357" s="321" t="s">
        <v>335</v>
      </c>
      <c r="G357" s="319"/>
      <c r="H357" s="319"/>
      <c r="I357" s="66">
        <f t="shared" si="118"/>
        <v>270</v>
      </c>
      <c r="J357" s="317">
        <f t="shared" si="117"/>
        <v>0</v>
      </c>
      <c r="K357" s="66">
        <f t="shared" si="118"/>
        <v>270</v>
      </c>
      <c r="L357" s="317">
        <f t="shared" si="95"/>
        <v>0</v>
      </c>
      <c r="M357" s="66">
        <f t="shared" si="118"/>
        <v>270</v>
      </c>
      <c r="N357" s="317">
        <f t="shared" si="93"/>
        <v>0</v>
      </c>
      <c r="O357" s="66">
        <f t="shared" si="118"/>
        <v>270</v>
      </c>
      <c r="P357" s="317">
        <f t="shared" si="91"/>
        <v>0</v>
      </c>
      <c r="Q357" s="66">
        <f t="shared" si="118"/>
        <v>270</v>
      </c>
      <c r="R357" s="317">
        <f t="shared" si="92"/>
        <v>0</v>
      </c>
      <c r="S357" s="66">
        <f t="shared" si="118"/>
        <v>270</v>
      </c>
      <c r="T357" s="317" t="e">
        <f>SUM(#REF!-S357)</f>
        <v>#REF!</v>
      </c>
      <c r="U357" s="66">
        <f t="shared" si="118"/>
        <v>0</v>
      </c>
      <c r="V357" s="317">
        <f t="shared" si="88"/>
        <v>0</v>
      </c>
      <c r="W357" s="66">
        <f t="shared" si="118"/>
        <v>0</v>
      </c>
      <c r="X357" s="317">
        <f t="shared" si="89"/>
        <v>0</v>
      </c>
      <c r="Y357" s="66">
        <f t="shared" si="118"/>
        <v>0</v>
      </c>
      <c r="Z357" s="317" t="e">
        <f>SUM(#REF!-Y357)</f>
        <v>#REF!</v>
      </c>
      <c r="AA357" s="66">
        <f t="shared" si="118"/>
        <v>0</v>
      </c>
      <c r="AB357" s="66">
        <f t="shared" si="113"/>
        <v>0</v>
      </c>
      <c r="AC357" s="66">
        <f t="shared" si="118"/>
        <v>0</v>
      </c>
      <c r="AD357" s="259">
        <f t="shared" si="118"/>
        <v>0</v>
      </c>
      <c r="AE357" s="260">
        <f t="shared" si="118"/>
        <v>0</v>
      </c>
      <c r="AF357" s="260">
        <f t="shared" si="118"/>
        <v>0</v>
      </c>
      <c r="AG357" s="364"/>
    </row>
    <row r="358" spans="1:33" ht="25.5" hidden="1" customHeight="1">
      <c r="A358" s="56" t="s">
        <v>336</v>
      </c>
      <c r="B358" s="321" t="s">
        <v>119</v>
      </c>
      <c r="C358" s="321" t="s">
        <v>330</v>
      </c>
      <c r="D358" s="321" t="s">
        <v>436</v>
      </c>
      <c r="E358" s="83" t="s">
        <v>127</v>
      </c>
      <c r="F358" s="321" t="s">
        <v>337</v>
      </c>
      <c r="G358" s="319"/>
      <c r="H358" s="319"/>
      <c r="I358" s="66">
        <v>270</v>
      </c>
      <c r="J358" s="317">
        <f t="shared" si="117"/>
        <v>0</v>
      </c>
      <c r="K358" s="66">
        <v>270</v>
      </c>
      <c r="L358" s="317">
        <f t="shared" si="95"/>
        <v>0</v>
      </c>
      <c r="M358" s="66">
        <v>270</v>
      </c>
      <c r="N358" s="317">
        <f t="shared" si="93"/>
        <v>0</v>
      </c>
      <c r="O358" s="66">
        <v>270</v>
      </c>
      <c r="P358" s="317">
        <f t="shared" si="91"/>
        <v>0</v>
      </c>
      <c r="Q358" s="66">
        <v>270</v>
      </c>
      <c r="R358" s="317">
        <f t="shared" si="92"/>
        <v>0</v>
      </c>
      <c r="S358" s="66">
        <v>270</v>
      </c>
      <c r="T358" s="317" t="e">
        <f>SUM(#REF!-S358)</f>
        <v>#REF!</v>
      </c>
      <c r="U358" s="66">
        <v>0</v>
      </c>
      <c r="V358" s="317">
        <f t="shared" si="88"/>
        <v>0</v>
      </c>
      <c r="W358" s="66">
        <v>0</v>
      </c>
      <c r="X358" s="317">
        <f t="shared" si="89"/>
        <v>0</v>
      </c>
      <c r="Y358" s="66">
        <v>0</v>
      </c>
      <c r="Z358" s="317" t="e">
        <f>SUM(#REF!-Y358)</f>
        <v>#REF!</v>
      </c>
      <c r="AA358" s="66">
        <v>0</v>
      </c>
      <c r="AB358" s="66">
        <f t="shared" si="113"/>
        <v>0</v>
      </c>
      <c r="AC358" s="66">
        <v>0</v>
      </c>
      <c r="AD358" s="66"/>
      <c r="AE358" s="364">
        <v>0</v>
      </c>
      <c r="AF358" s="364">
        <v>0</v>
      </c>
      <c r="AG358" s="364"/>
    </row>
    <row r="359" spans="1:33" s="220" customFormat="1" ht="25.5" customHeight="1">
      <c r="A359" s="56" t="s">
        <v>874</v>
      </c>
      <c r="B359" s="321" t="s">
        <v>119</v>
      </c>
      <c r="C359" s="321" t="s">
        <v>330</v>
      </c>
      <c r="D359" s="321" t="s">
        <v>436</v>
      </c>
      <c r="E359" s="83" t="s">
        <v>884</v>
      </c>
      <c r="F359" s="321"/>
      <c r="G359" s="319"/>
      <c r="H359" s="319"/>
      <c r="I359" s="66"/>
      <c r="J359" s="317"/>
      <c r="K359" s="66"/>
      <c r="L359" s="317"/>
      <c r="M359" s="66"/>
      <c r="N359" s="317"/>
      <c r="O359" s="66"/>
      <c r="P359" s="317"/>
      <c r="Q359" s="66"/>
      <c r="R359" s="317"/>
      <c r="S359" s="66"/>
      <c r="T359" s="317"/>
      <c r="U359" s="66"/>
      <c r="V359" s="317"/>
      <c r="W359" s="66"/>
      <c r="X359" s="317"/>
      <c r="Y359" s="66"/>
      <c r="Z359" s="317"/>
      <c r="AA359" s="66">
        <f>AA360</f>
        <v>89.8</v>
      </c>
      <c r="AB359" s="66">
        <f t="shared" si="113"/>
        <v>0</v>
      </c>
      <c r="AC359" s="66">
        <f t="shared" ref="AC359:AF360" si="119">AC360</f>
        <v>89.8</v>
      </c>
      <c r="AD359" s="259">
        <f t="shared" si="119"/>
        <v>0</v>
      </c>
      <c r="AE359" s="260">
        <f t="shared" si="119"/>
        <v>89.8</v>
      </c>
      <c r="AF359" s="260">
        <f t="shared" si="119"/>
        <v>89.8</v>
      </c>
      <c r="AG359" s="364">
        <f t="shared" si="112"/>
        <v>100</v>
      </c>
    </row>
    <row r="360" spans="1:33" s="220" customFormat="1" ht="25.5" customHeight="1">
      <c r="A360" s="56" t="s">
        <v>334</v>
      </c>
      <c r="B360" s="321" t="s">
        <v>119</v>
      </c>
      <c r="C360" s="321" t="s">
        <v>330</v>
      </c>
      <c r="D360" s="321" t="s">
        <v>436</v>
      </c>
      <c r="E360" s="83" t="s">
        <v>884</v>
      </c>
      <c r="F360" s="321" t="s">
        <v>335</v>
      </c>
      <c r="G360" s="319"/>
      <c r="H360" s="319"/>
      <c r="I360" s="66"/>
      <c r="J360" s="317"/>
      <c r="K360" s="66"/>
      <c r="L360" s="317"/>
      <c r="M360" s="66"/>
      <c r="N360" s="317"/>
      <c r="O360" s="66"/>
      <c r="P360" s="317"/>
      <c r="Q360" s="66"/>
      <c r="R360" s="317"/>
      <c r="S360" s="66"/>
      <c r="T360" s="317"/>
      <c r="U360" s="66"/>
      <c r="V360" s="317"/>
      <c r="W360" s="66"/>
      <c r="X360" s="317"/>
      <c r="Y360" s="66"/>
      <c r="Z360" s="317"/>
      <c r="AA360" s="66">
        <f>AA361</f>
        <v>89.8</v>
      </c>
      <c r="AB360" s="66">
        <f t="shared" si="113"/>
        <v>0</v>
      </c>
      <c r="AC360" s="66">
        <f t="shared" si="119"/>
        <v>89.8</v>
      </c>
      <c r="AD360" s="259">
        <f t="shared" si="119"/>
        <v>0</v>
      </c>
      <c r="AE360" s="260">
        <f t="shared" si="119"/>
        <v>89.8</v>
      </c>
      <c r="AF360" s="260">
        <f t="shared" si="119"/>
        <v>89.8</v>
      </c>
      <c r="AG360" s="364">
        <f t="shared" si="112"/>
        <v>100</v>
      </c>
    </row>
    <row r="361" spans="1:33" s="220" customFormat="1" ht="25.5" customHeight="1">
      <c r="A361" s="56" t="s">
        <v>336</v>
      </c>
      <c r="B361" s="321" t="s">
        <v>119</v>
      </c>
      <c r="C361" s="321" t="s">
        <v>330</v>
      </c>
      <c r="D361" s="321" t="s">
        <v>436</v>
      </c>
      <c r="E361" s="83" t="s">
        <v>884</v>
      </c>
      <c r="F361" s="321" t="s">
        <v>337</v>
      </c>
      <c r="G361" s="319"/>
      <c r="H361" s="319"/>
      <c r="I361" s="66"/>
      <c r="J361" s="317"/>
      <c r="K361" s="66"/>
      <c r="L361" s="317"/>
      <c r="M361" s="66"/>
      <c r="N361" s="317"/>
      <c r="O361" s="66"/>
      <c r="P361" s="317"/>
      <c r="Q361" s="66"/>
      <c r="R361" s="317"/>
      <c r="S361" s="66"/>
      <c r="T361" s="317"/>
      <c r="U361" s="66"/>
      <c r="V361" s="317"/>
      <c r="W361" s="66"/>
      <c r="X361" s="317"/>
      <c r="Y361" s="66"/>
      <c r="Z361" s="317"/>
      <c r="AA361" s="66">
        <v>89.8</v>
      </c>
      <c r="AB361" s="66">
        <f t="shared" si="113"/>
        <v>0</v>
      </c>
      <c r="AC361" s="66">
        <v>89.8</v>
      </c>
      <c r="AD361" s="66"/>
      <c r="AE361" s="364">
        <v>89.8</v>
      </c>
      <c r="AF361" s="364">
        <v>89.8</v>
      </c>
      <c r="AG361" s="364">
        <f t="shared" si="112"/>
        <v>100</v>
      </c>
    </row>
    <row r="362" spans="1:33" ht="12.75" customHeight="1">
      <c r="A362" s="53" t="s">
        <v>128</v>
      </c>
      <c r="B362" s="321" t="s">
        <v>119</v>
      </c>
      <c r="C362" s="321" t="s">
        <v>330</v>
      </c>
      <c r="D362" s="321" t="s">
        <v>459</v>
      </c>
      <c r="E362" s="321"/>
      <c r="F362" s="321"/>
      <c r="G362" s="319">
        <f>G364</f>
        <v>198</v>
      </c>
      <c r="H362" s="319">
        <f>H364</f>
        <v>3000</v>
      </c>
      <c r="I362" s="66">
        <f t="shared" ref="I362:AF365" si="120">I363</f>
        <v>100</v>
      </c>
      <c r="J362" s="317">
        <f t="shared" si="117"/>
        <v>0</v>
      </c>
      <c r="K362" s="66">
        <f t="shared" si="120"/>
        <v>100</v>
      </c>
      <c r="L362" s="317">
        <f t="shared" si="95"/>
        <v>0</v>
      </c>
      <c r="M362" s="66">
        <f t="shared" si="120"/>
        <v>100</v>
      </c>
      <c r="N362" s="317">
        <f t="shared" si="93"/>
        <v>-62.4</v>
      </c>
      <c r="O362" s="66">
        <f t="shared" si="120"/>
        <v>37.6</v>
      </c>
      <c r="P362" s="317">
        <f t="shared" si="91"/>
        <v>-37.6</v>
      </c>
      <c r="Q362" s="66">
        <f t="shared" si="120"/>
        <v>0</v>
      </c>
      <c r="R362" s="317">
        <f t="shared" si="92"/>
        <v>0</v>
      </c>
      <c r="S362" s="66">
        <f t="shared" si="120"/>
        <v>0</v>
      </c>
      <c r="T362" s="317" t="e">
        <f>SUM(#REF!-S362)</f>
        <v>#REF!</v>
      </c>
      <c r="U362" s="66">
        <f t="shared" si="120"/>
        <v>0</v>
      </c>
      <c r="V362" s="317">
        <f t="shared" si="88"/>
        <v>0</v>
      </c>
      <c r="W362" s="66">
        <f t="shared" si="120"/>
        <v>0</v>
      </c>
      <c r="X362" s="317">
        <f t="shared" si="89"/>
        <v>0</v>
      </c>
      <c r="Y362" s="66">
        <f t="shared" si="120"/>
        <v>0</v>
      </c>
      <c r="Z362" s="317" t="e">
        <f>SUM(#REF!-Y362)</f>
        <v>#REF!</v>
      </c>
      <c r="AA362" s="66">
        <f t="shared" si="120"/>
        <v>-20</v>
      </c>
      <c r="AB362" s="66">
        <f t="shared" si="113"/>
        <v>20</v>
      </c>
      <c r="AC362" s="66">
        <f t="shared" si="120"/>
        <v>0</v>
      </c>
      <c r="AD362" s="259">
        <f t="shared" si="120"/>
        <v>0</v>
      </c>
      <c r="AE362" s="260">
        <f t="shared" si="120"/>
        <v>0</v>
      </c>
      <c r="AF362" s="260">
        <f t="shared" si="120"/>
        <v>0</v>
      </c>
      <c r="AG362" s="364"/>
    </row>
    <row r="363" spans="1:33" ht="12.75" customHeight="1">
      <c r="A363" s="318" t="s">
        <v>39</v>
      </c>
      <c r="B363" s="321" t="s">
        <v>119</v>
      </c>
      <c r="C363" s="321" t="s">
        <v>330</v>
      </c>
      <c r="D363" s="321" t="s">
        <v>459</v>
      </c>
      <c r="E363" s="321" t="s">
        <v>40</v>
      </c>
      <c r="F363" s="321"/>
      <c r="G363" s="319"/>
      <c r="H363" s="319"/>
      <c r="I363" s="66">
        <f t="shared" si="120"/>
        <v>100</v>
      </c>
      <c r="J363" s="317">
        <f t="shared" si="117"/>
        <v>0</v>
      </c>
      <c r="K363" s="66">
        <f t="shared" si="120"/>
        <v>100</v>
      </c>
      <c r="L363" s="317">
        <f t="shared" si="95"/>
        <v>0</v>
      </c>
      <c r="M363" s="66">
        <f t="shared" si="120"/>
        <v>100</v>
      </c>
      <c r="N363" s="317">
        <f t="shared" si="93"/>
        <v>-62.4</v>
      </c>
      <c r="O363" s="66">
        <f t="shared" si="120"/>
        <v>37.6</v>
      </c>
      <c r="P363" s="317">
        <f t="shared" si="91"/>
        <v>-37.6</v>
      </c>
      <c r="Q363" s="66">
        <f t="shared" si="120"/>
        <v>0</v>
      </c>
      <c r="R363" s="317">
        <f t="shared" si="92"/>
        <v>0</v>
      </c>
      <c r="S363" s="66">
        <f t="shared" si="120"/>
        <v>0</v>
      </c>
      <c r="T363" s="317" t="e">
        <f>SUM(#REF!-S363)</f>
        <v>#REF!</v>
      </c>
      <c r="U363" s="66">
        <f t="shared" si="120"/>
        <v>0</v>
      </c>
      <c r="V363" s="317">
        <f t="shared" si="88"/>
        <v>0</v>
      </c>
      <c r="W363" s="66">
        <f t="shared" si="120"/>
        <v>0</v>
      </c>
      <c r="X363" s="317">
        <f t="shared" si="89"/>
        <v>0</v>
      </c>
      <c r="Y363" s="66">
        <f t="shared" si="120"/>
        <v>0</v>
      </c>
      <c r="Z363" s="317" t="e">
        <f>SUM(#REF!-Y363)</f>
        <v>#REF!</v>
      </c>
      <c r="AA363" s="66">
        <f t="shared" si="120"/>
        <v>-20</v>
      </c>
      <c r="AB363" s="66">
        <f t="shared" si="113"/>
        <v>20</v>
      </c>
      <c r="AC363" s="66">
        <f t="shared" si="120"/>
        <v>0</v>
      </c>
      <c r="AD363" s="259">
        <f t="shared" si="120"/>
        <v>0</v>
      </c>
      <c r="AE363" s="260">
        <f t="shared" si="120"/>
        <v>0</v>
      </c>
      <c r="AF363" s="260">
        <f t="shared" si="120"/>
        <v>0</v>
      </c>
      <c r="AG363" s="364"/>
    </row>
    <row r="364" spans="1:33" ht="25.5" customHeight="1">
      <c r="A364" s="53" t="s">
        <v>45</v>
      </c>
      <c r="B364" s="321" t="s">
        <v>119</v>
      </c>
      <c r="C364" s="321" t="s">
        <v>330</v>
      </c>
      <c r="D364" s="321" t="s">
        <v>459</v>
      </c>
      <c r="E364" s="40" t="s">
        <v>46</v>
      </c>
      <c r="F364" s="321"/>
      <c r="G364" s="319">
        <f>G365</f>
        <v>198</v>
      </c>
      <c r="H364" s="319">
        <f>H365</f>
        <v>3000</v>
      </c>
      <c r="I364" s="66">
        <f t="shared" si="120"/>
        <v>100</v>
      </c>
      <c r="J364" s="317">
        <f t="shared" si="117"/>
        <v>0</v>
      </c>
      <c r="K364" s="66">
        <f t="shared" si="120"/>
        <v>100</v>
      </c>
      <c r="L364" s="317">
        <f t="shared" si="95"/>
        <v>0</v>
      </c>
      <c r="M364" s="66">
        <f t="shared" si="120"/>
        <v>100</v>
      </c>
      <c r="N364" s="317">
        <f t="shared" si="93"/>
        <v>-62.4</v>
      </c>
      <c r="O364" s="66">
        <f t="shared" si="120"/>
        <v>37.6</v>
      </c>
      <c r="P364" s="317">
        <f t="shared" si="91"/>
        <v>-37.6</v>
      </c>
      <c r="Q364" s="66">
        <f t="shared" si="120"/>
        <v>0</v>
      </c>
      <c r="R364" s="317">
        <f t="shared" si="92"/>
        <v>0</v>
      </c>
      <c r="S364" s="66">
        <f t="shared" si="120"/>
        <v>0</v>
      </c>
      <c r="T364" s="317" t="e">
        <f>SUM(#REF!-S364)</f>
        <v>#REF!</v>
      </c>
      <c r="U364" s="66">
        <f t="shared" si="120"/>
        <v>0</v>
      </c>
      <c r="V364" s="317">
        <f t="shared" si="88"/>
        <v>0</v>
      </c>
      <c r="W364" s="66">
        <f t="shared" si="120"/>
        <v>0</v>
      </c>
      <c r="X364" s="317">
        <f t="shared" si="89"/>
        <v>0</v>
      </c>
      <c r="Y364" s="66">
        <f t="shared" si="120"/>
        <v>0</v>
      </c>
      <c r="Z364" s="317" t="e">
        <f>SUM(#REF!-Y364)</f>
        <v>#REF!</v>
      </c>
      <c r="AA364" s="66">
        <f t="shared" si="120"/>
        <v>-20</v>
      </c>
      <c r="AB364" s="66">
        <f t="shared" si="113"/>
        <v>20</v>
      </c>
      <c r="AC364" s="66">
        <f t="shared" si="120"/>
        <v>0</v>
      </c>
      <c r="AD364" s="259">
        <f t="shared" si="120"/>
        <v>0</v>
      </c>
      <c r="AE364" s="260">
        <f t="shared" si="120"/>
        <v>0</v>
      </c>
      <c r="AF364" s="260">
        <f t="shared" si="120"/>
        <v>0</v>
      </c>
      <c r="AG364" s="364"/>
    </row>
    <row r="365" spans="1:33" ht="12.75" customHeight="1">
      <c r="A365" s="8" t="s">
        <v>354</v>
      </c>
      <c r="B365" s="321" t="s">
        <v>119</v>
      </c>
      <c r="C365" s="321" t="s">
        <v>330</v>
      </c>
      <c r="D365" s="321" t="s">
        <v>459</v>
      </c>
      <c r="E365" s="40" t="s">
        <v>46</v>
      </c>
      <c r="F365" s="321" t="s">
        <v>355</v>
      </c>
      <c r="G365" s="319">
        <v>198</v>
      </c>
      <c r="H365" s="319">
        <v>3000</v>
      </c>
      <c r="I365" s="66">
        <f t="shared" si="120"/>
        <v>100</v>
      </c>
      <c r="J365" s="317">
        <f t="shared" si="117"/>
        <v>0</v>
      </c>
      <c r="K365" s="66">
        <f t="shared" si="120"/>
        <v>100</v>
      </c>
      <c r="L365" s="317">
        <f t="shared" si="95"/>
        <v>0</v>
      </c>
      <c r="M365" s="66">
        <f t="shared" si="120"/>
        <v>100</v>
      </c>
      <c r="N365" s="317">
        <f t="shared" si="93"/>
        <v>-62.4</v>
      </c>
      <c r="O365" s="66">
        <f t="shared" si="120"/>
        <v>37.6</v>
      </c>
      <c r="P365" s="317">
        <f t="shared" si="91"/>
        <v>-37.6</v>
      </c>
      <c r="Q365" s="66">
        <f t="shared" si="120"/>
        <v>0</v>
      </c>
      <c r="R365" s="317">
        <f t="shared" si="92"/>
        <v>0</v>
      </c>
      <c r="S365" s="66">
        <f t="shared" si="120"/>
        <v>0</v>
      </c>
      <c r="T365" s="317" t="e">
        <f>SUM(#REF!-S365)</f>
        <v>#REF!</v>
      </c>
      <c r="U365" s="66">
        <f t="shared" si="120"/>
        <v>0</v>
      </c>
      <c r="V365" s="317">
        <f t="shared" ref="V365:V431" si="121">SUM(W365-U365)</f>
        <v>0</v>
      </c>
      <c r="W365" s="66">
        <f t="shared" si="120"/>
        <v>0</v>
      </c>
      <c r="X365" s="317">
        <f t="shared" ref="X365:X431" si="122">SUM(Y365-W365)</f>
        <v>0</v>
      </c>
      <c r="Y365" s="66">
        <f t="shared" si="120"/>
        <v>0</v>
      </c>
      <c r="Z365" s="317" t="e">
        <f>SUM(#REF!-Y365)</f>
        <v>#REF!</v>
      </c>
      <c r="AA365" s="66">
        <f t="shared" si="120"/>
        <v>-20</v>
      </c>
      <c r="AB365" s="66">
        <f t="shared" si="113"/>
        <v>20</v>
      </c>
      <c r="AC365" s="66">
        <f t="shared" si="120"/>
        <v>0</v>
      </c>
      <c r="AD365" s="259">
        <f t="shared" si="120"/>
        <v>0</v>
      </c>
      <c r="AE365" s="260">
        <f t="shared" si="120"/>
        <v>0</v>
      </c>
      <c r="AF365" s="260">
        <f t="shared" si="120"/>
        <v>0</v>
      </c>
      <c r="AG365" s="364"/>
    </row>
    <row r="366" spans="1:33" ht="12.75" customHeight="1">
      <c r="A366" s="56" t="s">
        <v>54</v>
      </c>
      <c r="B366" s="321" t="s">
        <v>119</v>
      </c>
      <c r="C366" s="321" t="s">
        <v>330</v>
      </c>
      <c r="D366" s="321" t="s">
        <v>459</v>
      </c>
      <c r="E366" s="40" t="s">
        <v>46</v>
      </c>
      <c r="F366" s="321" t="s">
        <v>55</v>
      </c>
      <c r="G366" s="319"/>
      <c r="H366" s="319"/>
      <c r="I366" s="66">
        <v>100</v>
      </c>
      <c r="J366" s="317">
        <f t="shared" si="117"/>
        <v>0</v>
      </c>
      <c r="K366" s="66">
        <v>100</v>
      </c>
      <c r="L366" s="317">
        <f t="shared" si="95"/>
        <v>0</v>
      </c>
      <c r="M366" s="66">
        <v>100</v>
      </c>
      <c r="N366" s="317">
        <f t="shared" si="93"/>
        <v>-62.4</v>
      </c>
      <c r="O366" s="66">
        <v>37.6</v>
      </c>
      <c r="P366" s="317">
        <f t="shared" si="91"/>
        <v>-37.6</v>
      </c>
      <c r="Q366" s="66">
        <v>0</v>
      </c>
      <c r="R366" s="317">
        <f t="shared" si="92"/>
        <v>0</v>
      </c>
      <c r="S366" s="66">
        <v>0</v>
      </c>
      <c r="T366" s="317" t="e">
        <f>SUM(#REF!-S366)</f>
        <v>#REF!</v>
      </c>
      <c r="U366" s="66">
        <v>0</v>
      </c>
      <c r="V366" s="317">
        <f t="shared" si="121"/>
        <v>0</v>
      </c>
      <c r="W366" s="66">
        <v>0</v>
      </c>
      <c r="X366" s="317">
        <f t="shared" si="122"/>
        <v>0</v>
      </c>
      <c r="Y366" s="66">
        <v>0</v>
      </c>
      <c r="Z366" s="317" t="e">
        <f>SUM(#REF!-Y366)</f>
        <v>#REF!</v>
      </c>
      <c r="AA366" s="66">
        <v>-20</v>
      </c>
      <c r="AB366" s="66">
        <f t="shared" si="113"/>
        <v>20</v>
      </c>
      <c r="AC366" s="66">
        <v>0</v>
      </c>
      <c r="AD366" s="66"/>
      <c r="AE366" s="364">
        <v>0</v>
      </c>
      <c r="AF366" s="364">
        <v>0</v>
      </c>
      <c r="AG366" s="364"/>
    </row>
    <row r="367" spans="1:33" ht="12.75" customHeight="1">
      <c r="A367" s="318" t="s">
        <v>18</v>
      </c>
      <c r="B367" s="321" t="s">
        <v>119</v>
      </c>
      <c r="C367" s="321" t="s">
        <v>330</v>
      </c>
      <c r="D367" s="321" t="s">
        <v>19</v>
      </c>
      <c r="E367" s="40"/>
      <c r="F367" s="321"/>
      <c r="G367" s="319"/>
      <c r="H367" s="319"/>
      <c r="I367" s="66">
        <f>I368+I373</f>
        <v>340</v>
      </c>
      <c r="J367" s="317">
        <f t="shared" si="117"/>
        <v>0</v>
      </c>
      <c r="K367" s="66">
        <f>K368+K373</f>
        <v>340</v>
      </c>
      <c r="L367" s="317">
        <f t="shared" si="95"/>
        <v>0</v>
      </c>
      <c r="M367" s="66">
        <f>M368+M373</f>
        <v>340</v>
      </c>
      <c r="N367" s="317">
        <f t="shared" si="93"/>
        <v>0</v>
      </c>
      <c r="O367" s="66">
        <f>O368+O373</f>
        <v>340</v>
      </c>
      <c r="P367" s="317">
        <f t="shared" si="91"/>
        <v>0</v>
      </c>
      <c r="Q367" s="66">
        <f>Q368+Q373</f>
        <v>340</v>
      </c>
      <c r="R367" s="317">
        <f t="shared" si="92"/>
        <v>0</v>
      </c>
      <c r="S367" s="66">
        <f>S368+S373</f>
        <v>340</v>
      </c>
      <c r="T367" s="317" t="e">
        <f>SUM(#REF!-S367)</f>
        <v>#REF!</v>
      </c>
      <c r="U367" s="66">
        <f>U368+U373</f>
        <v>340.6</v>
      </c>
      <c r="V367" s="317">
        <f t="shared" si="121"/>
        <v>0</v>
      </c>
      <c r="W367" s="66">
        <f>W368+W373</f>
        <v>340.6</v>
      </c>
      <c r="X367" s="317">
        <f t="shared" si="122"/>
        <v>0</v>
      </c>
      <c r="Y367" s="66">
        <f>Y368+Y373</f>
        <v>340.6</v>
      </c>
      <c r="Z367" s="317" t="e">
        <f>SUM(#REF!-Y367)</f>
        <v>#REF!</v>
      </c>
      <c r="AA367" s="66">
        <f>AA368+AA373</f>
        <v>342.6</v>
      </c>
      <c r="AB367" s="66">
        <f t="shared" si="113"/>
        <v>35.099999999999966</v>
      </c>
      <c r="AC367" s="66">
        <f>AC368+AC373</f>
        <v>377.7</v>
      </c>
      <c r="AD367" s="259">
        <f>AD368+AD373</f>
        <v>13</v>
      </c>
      <c r="AE367" s="260">
        <f>AE368+AE373+AE382</f>
        <v>432.59999999999997</v>
      </c>
      <c r="AF367" s="260">
        <f>AF368+AF373+AF382</f>
        <v>376.4</v>
      </c>
      <c r="AG367" s="364">
        <f t="shared" si="112"/>
        <v>87.008784096162742</v>
      </c>
    </row>
    <row r="368" spans="1:33" ht="0.75" customHeight="1">
      <c r="A368" s="318" t="s">
        <v>65</v>
      </c>
      <c r="B368" s="321" t="s">
        <v>119</v>
      </c>
      <c r="C368" s="321" t="s">
        <v>330</v>
      </c>
      <c r="D368" s="321" t="s">
        <v>19</v>
      </c>
      <c r="E368" s="321" t="s">
        <v>66</v>
      </c>
      <c r="F368" s="321"/>
      <c r="G368" s="319"/>
      <c r="H368" s="319"/>
      <c r="I368" s="66">
        <f t="shared" ref="I368:AF371" si="123">I369</f>
        <v>0</v>
      </c>
      <c r="J368" s="317">
        <f t="shared" si="117"/>
        <v>0</v>
      </c>
      <c r="K368" s="66">
        <f t="shared" si="123"/>
        <v>0</v>
      </c>
      <c r="L368" s="317">
        <f t="shared" si="95"/>
        <v>0</v>
      </c>
      <c r="M368" s="66">
        <f t="shared" si="123"/>
        <v>0</v>
      </c>
      <c r="N368" s="317">
        <f t="shared" si="93"/>
        <v>0</v>
      </c>
      <c r="O368" s="66">
        <f t="shared" si="123"/>
        <v>0</v>
      </c>
      <c r="P368" s="317">
        <f t="shared" si="91"/>
        <v>0</v>
      </c>
      <c r="Q368" s="66">
        <f t="shared" si="123"/>
        <v>0</v>
      </c>
      <c r="R368" s="317">
        <f t="shared" si="92"/>
        <v>0</v>
      </c>
      <c r="S368" s="66">
        <f t="shared" si="123"/>
        <v>0</v>
      </c>
      <c r="T368" s="317" t="e">
        <f>SUM(#REF!-S368)</f>
        <v>#REF!</v>
      </c>
      <c r="U368" s="66">
        <f t="shared" si="123"/>
        <v>0</v>
      </c>
      <c r="V368" s="317">
        <f t="shared" si="121"/>
        <v>0</v>
      </c>
      <c r="W368" s="66">
        <f t="shared" si="123"/>
        <v>0</v>
      </c>
      <c r="X368" s="317">
        <f t="shared" si="122"/>
        <v>0</v>
      </c>
      <c r="Y368" s="66">
        <f t="shared" si="123"/>
        <v>0</v>
      </c>
      <c r="Z368" s="317" t="e">
        <f>SUM(#REF!-Y368)</f>
        <v>#REF!</v>
      </c>
      <c r="AA368" s="66">
        <f t="shared" si="123"/>
        <v>0</v>
      </c>
      <c r="AB368" s="66">
        <f t="shared" si="113"/>
        <v>0</v>
      </c>
      <c r="AC368" s="66">
        <f t="shared" si="123"/>
        <v>0</v>
      </c>
      <c r="AD368" s="259">
        <f t="shared" si="123"/>
        <v>0</v>
      </c>
      <c r="AE368" s="260">
        <f t="shared" si="123"/>
        <v>0</v>
      </c>
      <c r="AF368" s="260">
        <f t="shared" si="123"/>
        <v>0</v>
      </c>
      <c r="AG368" s="364"/>
    </row>
    <row r="369" spans="1:33" ht="25.5" hidden="1" customHeight="1">
      <c r="A369" s="39" t="s">
        <v>129</v>
      </c>
      <c r="B369" s="321" t="s">
        <v>119</v>
      </c>
      <c r="C369" s="321" t="s">
        <v>330</v>
      </c>
      <c r="D369" s="321" t="s">
        <v>19</v>
      </c>
      <c r="E369" s="40" t="s">
        <v>130</v>
      </c>
      <c r="F369" s="321"/>
      <c r="G369" s="319"/>
      <c r="H369" s="319"/>
      <c r="I369" s="66">
        <f t="shared" si="123"/>
        <v>0</v>
      </c>
      <c r="J369" s="317">
        <f t="shared" si="117"/>
        <v>0</v>
      </c>
      <c r="K369" s="66">
        <f t="shared" si="123"/>
        <v>0</v>
      </c>
      <c r="L369" s="317">
        <f t="shared" si="95"/>
        <v>0</v>
      </c>
      <c r="M369" s="66">
        <f t="shared" si="123"/>
        <v>0</v>
      </c>
      <c r="N369" s="317">
        <f t="shared" si="93"/>
        <v>0</v>
      </c>
      <c r="O369" s="66">
        <f t="shared" si="123"/>
        <v>0</v>
      </c>
      <c r="P369" s="317">
        <f t="shared" si="91"/>
        <v>0</v>
      </c>
      <c r="Q369" s="66">
        <f t="shared" si="123"/>
        <v>0</v>
      </c>
      <c r="R369" s="317">
        <f t="shared" si="92"/>
        <v>0</v>
      </c>
      <c r="S369" s="66">
        <f t="shared" si="123"/>
        <v>0</v>
      </c>
      <c r="T369" s="317" t="e">
        <f>SUM(#REF!-S369)</f>
        <v>#REF!</v>
      </c>
      <c r="U369" s="66">
        <f t="shared" si="123"/>
        <v>0</v>
      </c>
      <c r="V369" s="317">
        <f t="shared" si="121"/>
        <v>0</v>
      </c>
      <c r="W369" s="66">
        <f t="shared" si="123"/>
        <v>0</v>
      </c>
      <c r="X369" s="317">
        <f t="shared" si="122"/>
        <v>0</v>
      </c>
      <c r="Y369" s="66">
        <f t="shared" si="123"/>
        <v>0</v>
      </c>
      <c r="Z369" s="317" t="e">
        <f>SUM(#REF!-Y369)</f>
        <v>#REF!</v>
      </c>
      <c r="AA369" s="66">
        <f t="shared" si="123"/>
        <v>0</v>
      </c>
      <c r="AB369" s="66">
        <f t="shared" si="113"/>
        <v>0</v>
      </c>
      <c r="AC369" s="66">
        <f t="shared" si="123"/>
        <v>0</v>
      </c>
      <c r="AD369" s="259">
        <f t="shared" si="123"/>
        <v>0</v>
      </c>
      <c r="AE369" s="260">
        <f t="shared" si="123"/>
        <v>0</v>
      </c>
      <c r="AF369" s="260">
        <f t="shared" si="123"/>
        <v>0</v>
      </c>
      <c r="AG369" s="364"/>
    </row>
    <row r="370" spans="1:33" ht="51" hidden="1" customHeight="1">
      <c r="A370" s="53" t="s">
        <v>131</v>
      </c>
      <c r="B370" s="321" t="s">
        <v>119</v>
      </c>
      <c r="C370" s="321" t="s">
        <v>330</v>
      </c>
      <c r="D370" s="321" t="s">
        <v>19</v>
      </c>
      <c r="E370" s="40" t="s">
        <v>132</v>
      </c>
      <c r="F370" s="321"/>
      <c r="G370" s="319"/>
      <c r="H370" s="319"/>
      <c r="I370" s="66">
        <f t="shared" si="123"/>
        <v>0</v>
      </c>
      <c r="J370" s="317">
        <f t="shared" si="117"/>
        <v>0</v>
      </c>
      <c r="K370" s="66">
        <f t="shared" si="123"/>
        <v>0</v>
      </c>
      <c r="L370" s="317">
        <f t="shared" si="95"/>
        <v>0</v>
      </c>
      <c r="M370" s="66">
        <f t="shared" si="123"/>
        <v>0</v>
      </c>
      <c r="N370" s="317">
        <f t="shared" si="93"/>
        <v>0</v>
      </c>
      <c r="O370" s="66">
        <f t="shared" si="123"/>
        <v>0</v>
      </c>
      <c r="P370" s="317">
        <f t="shared" si="91"/>
        <v>0</v>
      </c>
      <c r="Q370" s="66">
        <f t="shared" si="123"/>
        <v>0</v>
      </c>
      <c r="R370" s="317">
        <f t="shared" si="92"/>
        <v>0</v>
      </c>
      <c r="S370" s="66">
        <f t="shared" si="123"/>
        <v>0</v>
      </c>
      <c r="T370" s="317" t="e">
        <f>SUM(#REF!-S370)</f>
        <v>#REF!</v>
      </c>
      <c r="U370" s="66">
        <f t="shared" si="123"/>
        <v>0</v>
      </c>
      <c r="V370" s="317">
        <f t="shared" si="121"/>
        <v>0</v>
      </c>
      <c r="W370" s="66">
        <f t="shared" si="123"/>
        <v>0</v>
      </c>
      <c r="X370" s="317">
        <f t="shared" si="122"/>
        <v>0</v>
      </c>
      <c r="Y370" s="66">
        <f t="shared" si="123"/>
        <v>0</v>
      </c>
      <c r="Z370" s="317" t="e">
        <f>SUM(#REF!-Y370)</f>
        <v>#REF!</v>
      </c>
      <c r="AA370" s="66">
        <f t="shared" si="123"/>
        <v>0</v>
      </c>
      <c r="AB370" s="66">
        <f t="shared" si="113"/>
        <v>0</v>
      </c>
      <c r="AC370" s="66">
        <f t="shared" si="123"/>
        <v>0</v>
      </c>
      <c r="AD370" s="259">
        <f t="shared" si="123"/>
        <v>0</v>
      </c>
      <c r="AE370" s="260">
        <f t="shared" si="123"/>
        <v>0</v>
      </c>
      <c r="AF370" s="260">
        <f t="shared" si="123"/>
        <v>0</v>
      </c>
      <c r="AG370" s="364"/>
    </row>
    <row r="371" spans="1:33" ht="12.75" hidden="1" customHeight="1">
      <c r="A371" s="8" t="s">
        <v>354</v>
      </c>
      <c r="B371" s="321" t="s">
        <v>119</v>
      </c>
      <c r="C371" s="321" t="s">
        <v>330</v>
      </c>
      <c r="D371" s="321" t="s">
        <v>19</v>
      </c>
      <c r="E371" s="40" t="s">
        <v>132</v>
      </c>
      <c r="F371" s="321" t="s">
        <v>355</v>
      </c>
      <c r="G371" s="319"/>
      <c r="H371" s="319"/>
      <c r="I371" s="66">
        <f t="shared" si="123"/>
        <v>0</v>
      </c>
      <c r="J371" s="317">
        <f t="shared" si="117"/>
        <v>0</v>
      </c>
      <c r="K371" s="66">
        <f t="shared" si="123"/>
        <v>0</v>
      </c>
      <c r="L371" s="317">
        <f t="shared" si="95"/>
        <v>0</v>
      </c>
      <c r="M371" s="66">
        <f t="shared" si="123"/>
        <v>0</v>
      </c>
      <c r="N371" s="317">
        <f t="shared" si="93"/>
        <v>0</v>
      </c>
      <c r="O371" s="66">
        <f t="shared" si="123"/>
        <v>0</v>
      </c>
      <c r="P371" s="317">
        <f t="shared" si="91"/>
        <v>0</v>
      </c>
      <c r="Q371" s="66">
        <f t="shared" si="123"/>
        <v>0</v>
      </c>
      <c r="R371" s="317">
        <f t="shared" si="92"/>
        <v>0</v>
      </c>
      <c r="S371" s="66">
        <f t="shared" si="123"/>
        <v>0</v>
      </c>
      <c r="T371" s="317" t="e">
        <f>SUM(#REF!-S371)</f>
        <v>#REF!</v>
      </c>
      <c r="U371" s="66">
        <f t="shared" si="123"/>
        <v>0</v>
      </c>
      <c r="V371" s="317">
        <f t="shared" si="121"/>
        <v>0</v>
      </c>
      <c r="W371" s="66">
        <f t="shared" si="123"/>
        <v>0</v>
      </c>
      <c r="X371" s="317">
        <f t="shared" si="122"/>
        <v>0</v>
      </c>
      <c r="Y371" s="66">
        <f t="shared" si="123"/>
        <v>0</v>
      </c>
      <c r="Z371" s="317" t="e">
        <f>SUM(#REF!-Y371)</f>
        <v>#REF!</v>
      </c>
      <c r="AA371" s="66">
        <f t="shared" si="123"/>
        <v>0</v>
      </c>
      <c r="AB371" s="66">
        <f t="shared" si="113"/>
        <v>0</v>
      </c>
      <c r="AC371" s="66">
        <f t="shared" si="123"/>
        <v>0</v>
      </c>
      <c r="AD371" s="259">
        <f t="shared" si="123"/>
        <v>0</v>
      </c>
      <c r="AE371" s="260">
        <f t="shared" si="123"/>
        <v>0</v>
      </c>
      <c r="AF371" s="260">
        <f t="shared" si="123"/>
        <v>0</v>
      </c>
      <c r="AG371" s="364"/>
    </row>
    <row r="372" spans="1:33" ht="12.75" hidden="1" customHeight="1">
      <c r="A372" s="56" t="s">
        <v>54</v>
      </c>
      <c r="B372" s="321" t="s">
        <v>119</v>
      </c>
      <c r="C372" s="321" t="s">
        <v>330</v>
      </c>
      <c r="D372" s="321" t="s">
        <v>19</v>
      </c>
      <c r="E372" s="40" t="s">
        <v>132</v>
      </c>
      <c r="F372" s="321" t="s">
        <v>55</v>
      </c>
      <c r="G372" s="319"/>
      <c r="H372" s="319"/>
      <c r="I372" s="66"/>
      <c r="J372" s="317">
        <f t="shared" si="117"/>
        <v>0</v>
      </c>
      <c r="K372" s="66"/>
      <c r="L372" s="317">
        <f t="shared" si="95"/>
        <v>0</v>
      </c>
      <c r="M372" s="66"/>
      <c r="N372" s="317">
        <f t="shared" si="93"/>
        <v>0</v>
      </c>
      <c r="O372" s="66"/>
      <c r="P372" s="317">
        <f t="shared" ref="P372:P441" si="124">SUM(Q372-O372)</f>
        <v>0</v>
      </c>
      <c r="Q372" s="66"/>
      <c r="R372" s="317">
        <f t="shared" ref="R372:R441" si="125">SUM(S372-Q372)</f>
        <v>0</v>
      </c>
      <c r="S372" s="66"/>
      <c r="T372" s="317" t="e">
        <f>SUM(#REF!-S372)</f>
        <v>#REF!</v>
      </c>
      <c r="U372" s="66"/>
      <c r="V372" s="317">
        <f t="shared" si="121"/>
        <v>0</v>
      </c>
      <c r="W372" s="66"/>
      <c r="X372" s="317">
        <f t="shared" si="122"/>
        <v>0</v>
      </c>
      <c r="Y372" s="66"/>
      <c r="Z372" s="317" t="e">
        <f>SUM(#REF!-Y372)</f>
        <v>#REF!</v>
      </c>
      <c r="AA372" s="66"/>
      <c r="AB372" s="66">
        <f t="shared" si="113"/>
        <v>0</v>
      </c>
      <c r="AC372" s="66"/>
      <c r="AD372" s="66"/>
      <c r="AE372" s="364"/>
      <c r="AF372" s="364"/>
      <c r="AG372" s="364"/>
    </row>
    <row r="373" spans="1:33" ht="12.75" customHeight="1">
      <c r="A373" s="318" t="s">
        <v>39</v>
      </c>
      <c r="B373" s="321" t="s">
        <v>119</v>
      </c>
      <c r="C373" s="321" t="s">
        <v>330</v>
      </c>
      <c r="D373" s="321" t="s">
        <v>19</v>
      </c>
      <c r="E373" s="40" t="s">
        <v>40</v>
      </c>
      <c r="F373" s="321"/>
      <c r="G373" s="319"/>
      <c r="H373" s="319"/>
      <c r="I373" s="66">
        <f>I379+I374</f>
        <v>340</v>
      </c>
      <c r="J373" s="317">
        <f t="shared" si="117"/>
        <v>0</v>
      </c>
      <c r="K373" s="66">
        <f>K379+K374</f>
        <v>340</v>
      </c>
      <c r="L373" s="317">
        <f t="shared" si="95"/>
        <v>0</v>
      </c>
      <c r="M373" s="66">
        <f>M379+M374</f>
        <v>340</v>
      </c>
      <c r="N373" s="317">
        <f t="shared" si="93"/>
        <v>0</v>
      </c>
      <c r="O373" s="66">
        <f>O379+O374</f>
        <v>340</v>
      </c>
      <c r="P373" s="317">
        <f t="shared" si="124"/>
        <v>0</v>
      </c>
      <c r="Q373" s="66">
        <f>Q379+Q374</f>
        <v>340</v>
      </c>
      <c r="R373" s="317">
        <f t="shared" si="125"/>
        <v>0</v>
      </c>
      <c r="S373" s="66">
        <f>S379+S374</f>
        <v>340</v>
      </c>
      <c r="T373" s="317" t="e">
        <f>SUM(#REF!-S373)</f>
        <v>#REF!</v>
      </c>
      <c r="U373" s="66">
        <f>U379+U374</f>
        <v>340.6</v>
      </c>
      <c r="V373" s="317">
        <f t="shared" si="121"/>
        <v>0</v>
      </c>
      <c r="W373" s="66">
        <f>W379+W374</f>
        <v>340.6</v>
      </c>
      <c r="X373" s="317">
        <f t="shared" si="122"/>
        <v>0</v>
      </c>
      <c r="Y373" s="66">
        <f>Y379+Y374</f>
        <v>340.6</v>
      </c>
      <c r="Z373" s="317" t="e">
        <f>SUM(#REF!-Y373)</f>
        <v>#REF!</v>
      </c>
      <c r="AA373" s="66">
        <f>AA379+AA374</f>
        <v>342.6</v>
      </c>
      <c r="AB373" s="66">
        <f t="shared" si="113"/>
        <v>35.099999999999966</v>
      </c>
      <c r="AC373" s="66">
        <f>AC379+AC374</f>
        <v>377.7</v>
      </c>
      <c r="AD373" s="259">
        <f>AD379+AD374</f>
        <v>13</v>
      </c>
      <c r="AE373" s="260">
        <f>AE379+AE374</f>
        <v>400.59999999999997</v>
      </c>
      <c r="AF373" s="260">
        <f>AF379+AF374</f>
        <v>344.4</v>
      </c>
      <c r="AG373" s="364">
        <f t="shared" si="112"/>
        <v>85.971043434847729</v>
      </c>
    </row>
    <row r="374" spans="1:33" s="38" customFormat="1" ht="12.75" customHeight="1">
      <c r="A374" s="56" t="s">
        <v>63</v>
      </c>
      <c r="B374" s="321" t="s">
        <v>119</v>
      </c>
      <c r="C374" s="321" t="s">
        <v>330</v>
      </c>
      <c r="D374" s="321" t="s">
        <v>19</v>
      </c>
      <c r="E374" s="40" t="s">
        <v>59</v>
      </c>
      <c r="F374" s="321"/>
      <c r="G374" s="319"/>
      <c r="H374" s="319"/>
      <c r="I374" s="66">
        <f>SUM(I375)</f>
        <v>335</v>
      </c>
      <c r="J374" s="317">
        <f t="shared" si="117"/>
        <v>0</v>
      </c>
      <c r="K374" s="66">
        <f>SUM(K375)</f>
        <v>335</v>
      </c>
      <c r="L374" s="317">
        <f t="shared" si="95"/>
        <v>0</v>
      </c>
      <c r="M374" s="66">
        <f>SUM(M375)</f>
        <v>335</v>
      </c>
      <c r="N374" s="317">
        <f t="shared" si="93"/>
        <v>0</v>
      </c>
      <c r="O374" s="66">
        <f>SUM(O375)</f>
        <v>335</v>
      </c>
      <c r="P374" s="317">
        <f t="shared" si="124"/>
        <v>0</v>
      </c>
      <c r="Q374" s="66">
        <f>SUM(Q375)</f>
        <v>335</v>
      </c>
      <c r="R374" s="317">
        <f t="shared" si="125"/>
        <v>0</v>
      </c>
      <c r="S374" s="66">
        <f>SUM(S375)</f>
        <v>335</v>
      </c>
      <c r="T374" s="317" t="e">
        <f>SUM(#REF!-S374)</f>
        <v>#REF!</v>
      </c>
      <c r="U374" s="66">
        <f>SUM(U375)+U377</f>
        <v>340.6</v>
      </c>
      <c r="V374" s="317">
        <f t="shared" si="121"/>
        <v>0</v>
      </c>
      <c r="W374" s="66">
        <f>SUM(W375)+W377</f>
        <v>340.6</v>
      </c>
      <c r="X374" s="317">
        <f t="shared" si="122"/>
        <v>0</v>
      </c>
      <c r="Y374" s="66">
        <f>SUM(Y375)+Y377</f>
        <v>340.6</v>
      </c>
      <c r="Z374" s="317" t="e">
        <f>SUM(#REF!-Y374)</f>
        <v>#REF!</v>
      </c>
      <c r="AA374" s="66">
        <f>SUM(AA375)+AA377</f>
        <v>342.6</v>
      </c>
      <c r="AB374" s="66">
        <f t="shared" si="113"/>
        <v>35.099999999999966</v>
      </c>
      <c r="AC374" s="66">
        <f>SUM(AC375)+AC377</f>
        <v>377.7</v>
      </c>
      <c r="AD374" s="259">
        <f>SUM(AD375)+AD377</f>
        <v>13</v>
      </c>
      <c r="AE374" s="260">
        <f>SUM(AE375)+AE377</f>
        <v>400.59999999999997</v>
      </c>
      <c r="AF374" s="260">
        <f>SUM(AF375)+AF377</f>
        <v>344.4</v>
      </c>
      <c r="AG374" s="364">
        <f t="shared" si="112"/>
        <v>85.971043434847729</v>
      </c>
    </row>
    <row r="375" spans="1:33" s="38" customFormat="1" ht="12.75" customHeight="1">
      <c r="A375" s="8" t="s">
        <v>339</v>
      </c>
      <c r="B375" s="321" t="s">
        <v>119</v>
      </c>
      <c r="C375" s="321" t="s">
        <v>330</v>
      </c>
      <c r="D375" s="321" t="s">
        <v>19</v>
      </c>
      <c r="E375" s="40" t="s">
        <v>59</v>
      </c>
      <c r="F375" s="321" t="s">
        <v>340</v>
      </c>
      <c r="G375" s="319"/>
      <c r="H375" s="319"/>
      <c r="I375" s="66">
        <f>SUM(I376)</f>
        <v>335</v>
      </c>
      <c r="J375" s="317">
        <f t="shared" si="117"/>
        <v>0</v>
      </c>
      <c r="K375" s="66">
        <f>SUM(K376)</f>
        <v>335</v>
      </c>
      <c r="L375" s="317">
        <f t="shared" si="95"/>
        <v>0</v>
      </c>
      <c r="M375" s="66">
        <f>SUM(M376)</f>
        <v>335</v>
      </c>
      <c r="N375" s="317">
        <f t="shared" si="93"/>
        <v>0</v>
      </c>
      <c r="O375" s="66">
        <f>SUM(O376)</f>
        <v>335</v>
      </c>
      <c r="P375" s="317">
        <f t="shared" si="124"/>
        <v>0</v>
      </c>
      <c r="Q375" s="66">
        <f>SUM(Q376)</f>
        <v>335</v>
      </c>
      <c r="R375" s="317">
        <f t="shared" si="125"/>
        <v>0</v>
      </c>
      <c r="S375" s="66">
        <f>SUM(S376)</f>
        <v>335</v>
      </c>
      <c r="T375" s="317" t="e">
        <f>SUM(#REF!-S375)</f>
        <v>#REF!</v>
      </c>
      <c r="U375" s="66">
        <f>SUM(U376)</f>
        <v>335</v>
      </c>
      <c r="V375" s="317">
        <f t="shared" si="121"/>
        <v>0</v>
      </c>
      <c r="W375" s="66">
        <f>SUM(W376)</f>
        <v>335</v>
      </c>
      <c r="X375" s="317">
        <f t="shared" si="122"/>
        <v>0</v>
      </c>
      <c r="Y375" s="66">
        <f>SUM(Y376)</f>
        <v>335</v>
      </c>
      <c r="Z375" s="317" t="e">
        <f>SUM(#REF!-Y375)</f>
        <v>#REF!</v>
      </c>
      <c r="AA375" s="66">
        <f>SUM(AA376)</f>
        <v>335</v>
      </c>
      <c r="AB375" s="66">
        <f t="shared" si="113"/>
        <v>0</v>
      </c>
      <c r="AC375" s="66">
        <f>SUM(AC376)</f>
        <v>335</v>
      </c>
      <c r="AD375" s="259">
        <f>SUM(AD376)</f>
        <v>0</v>
      </c>
      <c r="AE375" s="260">
        <f>SUM(AE376)</f>
        <v>342.2</v>
      </c>
      <c r="AF375" s="260">
        <f>SUM(AF376)</f>
        <v>287.89999999999998</v>
      </c>
      <c r="AG375" s="364">
        <f t="shared" si="112"/>
        <v>84.132086499123318</v>
      </c>
    </row>
    <row r="376" spans="1:33" s="38" customFormat="1" ht="12.75" customHeight="1">
      <c r="A376" s="39" t="s">
        <v>341</v>
      </c>
      <c r="B376" s="321" t="s">
        <v>119</v>
      </c>
      <c r="C376" s="321" t="s">
        <v>330</v>
      </c>
      <c r="D376" s="321" t="s">
        <v>19</v>
      </c>
      <c r="E376" s="40" t="s">
        <v>59</v>
      </c>
      <c r="F376" s="321" t="s">
        <v>342</v>
      </c>
      <c r="G376" s="319"/>
      <c r="H376" s="319"/>
      <c r="I376" s="66">
        <v>335</v>
      </c>
      <c r="J376" s="317">
        <f t="shared" si="117"/>
        <v>0</v>
      </c>
      <c r="K376" s="66">
        <v>335</v>
      </c>
      <c r="L376" s="317">
        <f t="shared" si="95"/>
        <v>0</v>
      </c>
      <c r="M376" s="66">
        <v>335</v>
      </c>
      <c r="N376" s="317">
        <f t="shared" ref="N376:N445" si="126">SUM(O376-M376)</f>
        <v>0</v>
      </c>
      <c r="O376" s="66">
        <v>335</v>
      </c>
      <c r="P376" s="317">
        <f t="shared" si="124"/>
        <v>0</v>
      </c>
      <c r="Q376" s="66">
        <v>335</v>
      </c>
      <c r="R376" s="317">
        <f t="shared" si="125"/>
        <v>0</v>
      </c>
      <c r="S376" s="66">
        <v>335</v>
      </c>
      <c r="T376" s="317" t="e">
        <f>SUM(#REF!-S376)</f>
        <v>#REF!</v>
      </c>
      <c r="U376" s="66">
        <v>335</v>
      </c>
      <c r="V376" s="317">
        <f t="shared" si="121"/>
        <v>0</v>
      </c>
      <c r="W376" s="66">
        <v>335</v>
      </c>
      <c r="X376" s="317">
        <f t="shared" si="122"/>
        <v>0</v>
      </c>
      <c r="Y376" s="66">
        <v>335</v>
      </c>
      <c r="Z376" s="317" t="e">
        <f>SUM(#REF!-Y376)</f>
        <v>#REF!</v>
      </c>
      <c r="AA376" s="66">
        <v>335</v>
      </c>
      <c r="AB376" s="66">
        <f t="shared" si="113"/>
        <v>0</v>
      </c>
      <c r="AC376" s="66">
        <v>335</v>
      </c>
      <c r="AD376" s="66"/>
      <c r="AE376" s="364">
        <v>342.2</v>
      </c>
      <c r="AF376" s="364">
        <v>287.89999999999998</v>
      </c>
      <c r="AG376" s="364">
        <f t="shared" si="112"/>
        <v>84.132086499123318</v>
      </c>
    </row>
    <row r="377" spans="1:33" s="220" customFormat="1" ht="12.75" customHeight="1">
      <c r="A377" s="56" t="s">
        <v>354</v>
      </c>
      <c r="B377" s="321" t="s">
        <v>119</v>
      </c>
      <c r="C377" s="321" t="s">
        <v>330</v>
      </c>
      <c r="D377" s="321" t="s">
        <v>19</v>
      </c>
      <c r="E377" s="40" t="s">
        <v>59</v>
      </c>
      <c r="F377" s="321" t="s">
        <v>355</v>
      </c>
      <c r="G377" s="319"/>
      <c r="H377" s="319"/>
      <c r="I377" s="66"/>
      <c r="J377" s="317"/>
      <c r="K377" s="66"/>
      <c r="L377" s="317"/>
      <c r="M377" s="66"/>
      <c r="N377" s="317"/>
      <c r="O377" s="66"/>
      <c r="P377" s="317"/>
      <c r="Q377" s="66"/>
      <c r="R377" s="317"/>
      <c r="S377" s="66"/>
      <c r="T377" s="317"/>
      <c r="U377" s="66">
        <f>U378</f>
        <v>5.6</v>
      </c>
      <c r="V377" s="317">
        <f t="shared" si="121"/>
        <v>0</v>
      </c>
      <c r="W377" s="66">
        <f>W378</f>
        <v>5.6</v>
      </c>
      <c r="X377" s="317">
        <f t="shared" si="122"/>
        <v>0</v>
      </c>
      <c r="Y377" s="66">
        <f>Y378</f>
        <v>5.6</v>
      </c>
      <c r="Z377" s="317" t="e">
        <f>SUM(#REF!-Y377)</f>
        <v>#REF!</v>
      </c>
      <c r="AA377" s="66">
        <f>AA378</f>
        <v>7.6</v>
      </c>
      <c r="AB377" s="66">
        <f t="shared" si="113"/>
        <v>35.1</v>
      </c>
      <c r="AC377" s="66">
        <f>AC378</f>
        <v>42.7</v>
      </c>
      <c r="AD377" s="259">
        <f>AD378</f>
        <v>13</v>
      </c>
      <c r="AE377" s="260">
        <f>AE378</f>
        <v>58.4</v>
      </c>
      <c r="AF377" s="260">
        <f>AF378</f>
        <v>56.5</v>
      </c>
      <c r="AG377" s="364">
        <f t="shared" si="112"/>
        <v>96.746575342465761</v>
      </c>
    </row>
    <row r="378" spans="1:33" s="220" customFormat="1" ht="12" customHeight="1">
      <c r="A378" s="56" t="s">
        <v>356</v>
      </c>
      <c r="B378" s="321" t="s">
        <v>119</v>
      </c>
      <c r="C378" s="321" t="s">
        <v>330</v>
      </c>
      <c r="D378" s="321" t="s">
        <v>19</v>
      </c>
      <c r="E378" s="40" t="s">
        <v>59</v>
      </c>
      <c r="F378" s="321" t="s">
        <v>0</v>
      </c>
      <c r="G378" s="319"/>
      <c r="H378" s="319"/>
      <c r="I378" s="66"/>
      <c r="J378" s="317"/>
      <c r="K378" s="66"/>
      <c r="L378" s="317"/>
      <c r="M378" s="66"/>
      <c r="N378" s="317"/>
      <c r="O378" s="66"/>
      <c r="P378" s="317"/>
      <c r="Q378" s="66"/>
      <c r="R378" s="317"/>
      <c r="S378" s="66"/>
      <c r="T378" s="317"/>
      <c r="U378" s="66">
        <v>5.6</v>
      </c>
      <c r="V378" s="317">
        <f t="shared" si="121"/>
        <v>0</v>
      </c>
      <c r="W378" s="66">
        <v>5.6</v>
      </c>
      <c r="X378" s="317">
        <f t="shared" si="122"/>
        <v>0</v>
      </c>
      <c r="Y378" s="66">
        <v>5.6</v>
      </c>
      <c r="Z378" s="317" t="e">
        <f>SUM(#REF!-Y378)</f>
        <v>#REF!</v>
      </c>
      <c r="AA378" s="66">
        <v>7.6</v>
      </c>
      <c r="AB378" s="66">
        <f t="shared" si="113"/>
        <v>35.1</v>
      </c>
      <c r="AC378" s="66">
        <v>42.7</v>
      </c>
      <c r="AD378" s="66">
        <v>13</v>
      </c>
      <c r="AE378" s="364">
        <v>58.4</v>
      </c>
      <c r="AF378" s="364">
        <v>56.5</v>
      </c>
      <c r="AG378" s="364">
        <f t="shared" si="112"/>
        <v>96.746575342465761</v>
      </c>
    </row>
    <row r="379" spans="1:33" ht="25.5" hidden="1" customHeight="1">
      <c r="A379" s="56" t="s">
        <v>63</v>
      </c>
      <c r="B379" s="321" t="s">
        <v>119</v>
      </c>
      <c r="C379" s="321" t="s">
        <v>330</v>
      </c>
      <c r="D379" s="321" t="s">
        <v>19</v>
      </c>
      <c r="E379" s="40" t="s">
        <v>64</v>
      </c>
      <c r="F379" s="321"/>
      <c r="G379" s="319"/>
      <c r="H379" s="319"/>
      <c r="I379" s="66">
        <f t="shared" ref="I379:AF380" si="127">I380</f>
        <v>5</v>
      </c>
      <c r="J379" s="317">
        <f t="shared" si="117"/>
        <v>0</v>
      </c>
      <c r="K379" s="66">
        <f t="shared" si="127"/>
        <v>5</v>
      </c>
      <c r="L379" s="317">
        <f t="shared" si="95"/>
        <v>0</v>
      </c>
      <c r="M379" s="66">
        <f t="shared" si="127"/>
        <v>5</v>
      </c>
      <c r="N379" s="317">
        <f t="shared" si="126"/>
        <v>0</v>
      </c>
      <c r="O379" s="66">
        <f t="shared" si="127"/>
        <v>5</v>
      </c>
      <c r="P379" s="317">
        <f t="shared" si="124"/>
        <v>0</v>
      </c>
      <c r="Q379" s="66">
        <f t="shared" si="127"/>
        <v>5</v>
      </c>
      <c r="R379" s="317">
        <f t="shared" si="125"/>
        <v>0</v>
      </c>
      <c r="S379" s="66">
        <f t="shared" si="127"/>
        <v>5</v>
      </c>
      <c r="T379" s="317" t="e">
        <f>SUM(#REF!-S379)</f>
        <v>#REF!</v>
      </c>
      <c r="U379" s="66">
        <f t="shared" si="127"/>
        <v>0</v>
      </c>
      <c r="V379" s="317">
        <f t="shared" si="121"/>
        <v>0</v>
      </c>
      <c r="W379" s="66">
        <f t="shared" si="127"/>
        <v>0</v>
      </c>
      <c r="X379" s="317">
        <f t="shared" si="122"/>
        <v>0</v>
      </c>
      <c r="Y379" s="66">
        <f t="shared" si="127"/>
        <v>0</v>
      </c>
      <c r="Z379" s="317" t="e">
        <f>SUM(#REF!-Y379)</f>
        <v>#REF!</v>
      </c>
      <c r="AA379" s="66">
        <f t="shared" si="127"/>
        <v>0</v>
      </c>
      <c r="AB379" s="66">
        <f t="shared" si="113"/>
        <v>0</v>
      </c>
      <c r="AC379" s="66">
        <f t="shared" si="127"/>
        <v>0</v>
      </c>
      <c r="AD379" s="259">
        <f t="shared" si="127"/>
        <v>0</v>
      </c>
      <c r="AE379" s="260">
        <f t="shared" si="127"/>
        <v>0</v>
      </c>
      <c r="AF379" s="260">
        <f t="shared" si="127"/>
        <v>0</v>
      </c>
      <c r="AG379" s="364"/>
    </row>
    <row r="380" spans="1:33" ht="12.75" hidden="1" customHeight="1">
      <c r="A380" s="56" t="s">
        <v>354</v>
      </c>
      <c r="B380" s="321" t="s">
        <v>119</v>
      </c>
      <c r="C380" s="321" t="s">
        <v>330</v>
      </c>
      <c r="D380" s="321" t="s">
        <v>19</v>
      </c>
      <c r="E380" s="40" t="s">
        <v>64</v>
      </c>
      <c r="F380" s="321" t="s">
        <v>355</v>
      </c>
      <c r="G380" s="319"/>
      <c r="H380" s="319"/>
      <c r="I380" s="66">
        <f t="shared" si="127"/>
        <v>5</v>
      </c>
      <c r="J380" s="317">
        <f t="shared" si="117"/>
        <v>0</v>
      </c>
      <c r="K380" s="66">
        <f t="shared" si="127"/>
        <v>5</v>
      </c>
      <c r="L380" s="317">
        <f t="shared" si="95"/>
        <v>0</v>
      </c>
      <c r="M380" s="66">
        <f t="shared" si="127"/>
        <v>5</v>
      </c>
      <c r="N380" s="317">
        <f t="shared" si="126"/>
        <v>0</v>
      </c>
      <c r="O380" s="66">
        <f t="shared" si="127"/>
        <v>5</v>
      </c>
      <c r="P380" s="317">
        <f t="shared" si="124"/>
        <v>0</v>
      </c>
      <c r="Q380" s="66">
        <f t="shared" si="127"/>
        <v>5</v>
      </c>
      <c r="R380" s="317">
        <f t="shared" si="125"/>
        <v>0</v>
      </c>
      <c r="S380" s="66">
        <f t="shared" si="127"/>
        <v>5</v>
      </c>
      <c r="T380" s="317" t="e">
        <f>SUM(#REF!-S380)</f>
        <v>#REF!</v>
      </c>
      <c r="U380" s="66">
        <f t="shared" si="127"/>
        <v>0</v>
      </c>
      <c r="V380" s="317">
        <f t="shared" si="121"/>
        <v>0</v>
      </c>
      <c r="W380" s="66">
        <f t="shared" si="127"/>
        <v>0</v>
      </c>
      <c r="X380" s="317">
        <f t="shared" si="122"/>
        <v>0</v>
      </c>
      <c r="Y380" s="66">
        <f t="shared" si="127"/>
        <v>0</v>
      </c>
      <c r="Z380" s="317" t="e">
        <f>SUM(#REF!-Y380)</f>
        <v>#REF!</v>
      </c>
      <c r="AA380" s="66">
        <f t="shared" si="127"/>
        <v>0</v>
      </c>
      <c r="AB380" s="66">
        <f t="shared" si="113"/>
        <v>0</v>
      </c>
      <c r="AC380" s="66">
        <f t="shared" si="127"/>
        <v>0</v>
      </c>
      <c r="AD380" s="259">
        <f t="shared" si="127"/>
        <v>0</v>
      </c>
      <c r="AE380" s="260">
        <f t="shared" si="127"/>
        <v>0</v>
      </c>
      <c r="AF380" s="260">
        <f t="shared" si="127"/>
        <v>0</v>
      </c>
      <c r="AG380" s="364"/>
    </row>
    <row r="381" spans="1:33" ht="12.75" hidden="1" customHeight="1">
      <c r="A381" s="56" t="s">
        <v>356</v>
      </c>
      <c r="B381" s="321" t="s">
        <v>119</v>
      </c>
      <c r="C381" s="321" t="s">
        <v>330</v>
      </c>
      <c r="D381" s="321" t="s">
        <v>19</v>
      </c>
      <c r="E381" s="40" t="s">
        <v>64</v>
      </c>
      <c r="F381" s="321" t="s">
        <v>0</v>
      </c>
      <c r="G381" s="319"/>
      <c r="H381" s="319"/>
      <c r="I381" s="66">
        <v>5</v>
      </c>
      <c r="J381" s="317">
        <f t="shared" si="117"/>
        <v>0</v>
      </c>
      <c r="K381" s="66">
        <v>5</v>
      </c>
      <c r="L381" s="317">
        <f t="shared" ref="L381:L460" si="128">SUM(M381-K381)</f>
        <v>0</v>
      </c>
      <c r="M381" s="66">
        <v>5</v>
      </c>
      <c r="N381" s="317">
        <f t="shared" si="126"/>
        <v>0</v>
      </c>
      <c r="O381" s="66">
        <v>5</v>
      </c>
      <c r="P381" s="317">
        <f t="shared" si="124"/>
        <v>0</v>
      </c>
      <c r="Q381" s="66">
        <v>5</v>
      </c>
      <c r="R381" s="317">
        <f t="shared" si="125"/>
        <v>0</v>
      </c>
      <c r="S381" s="66">
        <v>5</v>
      </c>
      <c r="T381" s="317" t="e">
        <f>SUM(#REF!-S381)</f>
        <v>#REF!</v>
      </c>
      <c r="U381" s="66">
        <v>0</v>
      </c>
      <c r="V381" s="317">
        <f t="shared" si="121"/>
        <v>0</v>
      </c>
      <c r="W381" s="66">
        <v>0</v>
      </c>
      <c r="X381" s="317">
        <f t="shared" si="122"/>
        <v>0</v>
      </c>
      <c r="Y381" s="66">
        <v>0</v>
      </c>
      <c r="Z381" s="317" t="e">
        <f>SUM(#REF!-Y381)</f>
        <v>#REF!</v>
      </c>
      <c r="AA381" s="66">
        <v>0</v>
      </c>
      <c r="AB381" s="66">
        <f t="shared" si="113"/>
        <v>0</v>
      </c>
      <c r="AC381" s="66">
        <v>0</v>
      </c>
      <c r="AD381" s="66"/>
      <c r="AE381" s="364">
        <v>0</v>
      </c>
      <c r="AF381" s="364">
        <v>0</v>
      </c>
      <c r="AG381" s="364"/>
    </row>
    <row r="382" spans="1:33" s="220" customFormat="1" ht="26.25" customHeight="1">
      <c r="A382" s="49" t="s">
        <v>710</v>
      </c>
      <c r="B382" s="321" t="s">
        <v>119</v>
      </c>
      <c r="C382" s="321" t="s">
        <v>330</v>
      </c>
      <c r="D382" s="321" t="s">
        <v>19</v>
      </c>
      <c r="E382" s="40" t="s">
        <v>15</v>
      </c>
      <c r="F382" s="321"/>
      <c r="G382" s="319"/>
      <c r="H382" s="319"/>
      <c r="I382" s="66"/>
      <c r="J382" s="317"/>
      <c r="K382" s="66"/>
      <c r="L382" s="317"/>
      <c r="M382" s="66"/>
      <c r="N382" s="317"/>
      <c r="O382" s="66"/>
      <c r="P382" s="317"/>
      <c r="Q382" s="66"/>
      <c r="R382" s="317"/>
      <c r="S382" s="66"/>
      <c r="T382" s="317"/>
      <c r="U382" s="66"/>
      <c r="V382" s="317"/>
      <c r="W382" s="66"/>
      <c r="X382" s="317"/>
      <c r="Y382" s="66"/>
      <c r="Z382" s="317"/>
      <c r="AA382" s="66"/>
      <c r="AB382" s="66"/>
      <c r="AC382" s="66"/>
      <c r="AD382" s="66"/>
      <c r="AE382" s="260">
        <f>AE383</f>
        <v>32</v>
      </c>
      <c r="AF382" s="260">
        <f>AF383</f>
        <v>32</v>
      </c>
      <c r="AG382" s="364">
        <f t="shared" si="112"/>
        <v>100</v>
      </c>
    </row>
    <row r="383" spans="1:33" s="220" customFormat="1" ht="12.75" customHeight="1">
      <c r="A383" s="8" t="s">
        <v>339</v>
      </c>
      <c r="B383" s="321" t="s">
        <v>119</v>
      </c>
      <c r="C383" s="321" t="s">
        <v>330</v>
      </c>
      <c r="D383" s="321" t="s">
        <v>19</v>
      </c>
      <c r="E383" s="40" t="s">
        <v>15</v>
      </c>
      <c r="F383" s="321" t="s">
        <v>342</v>
      </c>
      <c r="G383" s="319"/>
      <c r="H383" s="319"/>
      <c r="I383" s="66"/>
      <c r="J383" s="317"/>
      <c r="K383" s="66"/>
      <c r="L383" s="317"/>
      <c r="M383" s="66"/>
      <c r="N383" s="317"/>
      <c r="O383" s="66"/>
      <c r="P383" s="317"/>
      <c r="Q383" s="66"/>
      <c r="R383" s="317"/>
      <c r="S383" s="66"/>
      <c r="T383" s="317"/>
      <c r="U383" s="66"/>
      <c r="V383" s="317"/>
      <c r="W383" s="66"/>
      <c r="X383" s="317"/>
      <c r="Y383" s="66"/>
      <c r="Z383" s="317"/>
      <c r="AA383" s="66"/>
      <c r="AB383" s="66"/>
      <c r="AC383" s="66"/>
      <c r="AD383" s="66"/>
      <c r="AE383" s="260">
        <f>AE384</f>
        <v>32</v>
      </c>
      <c r="AF383" s="260">
        <f>AF384</f>
        <v>32</v>
      </c>
      <c r="AG383" s="364">
        <f t="shared" si="112"/>
        <v>100</v>
      </c>
    </row>
    <row r="384" spans="1:33" s="220" customFormat="1" ht="12.75" customHeight="1">
      <c r="A384" s="39" t="s">
        <v>341</v>
      </c>
      <c r="B384" s="321" t="s">
        <v>119</v>
      </c>
      <c r="C384" s="321" t="s">
        <v>330</v>
      </c>
      <c r="D384" s="321" t="s">
        <v>19</v>
      </c>
      <c r="E384" s="40" t="s">
        <v>15</v>
      </c>
      <c r="F384" s="321" t="s">
        <v>862</v>
      </c>
      <c r="G384" s="319"/>
      <c r="H384" s="319"/>
      <c r="I384" s="66"/>
      <c r="J384" s="317"/>
      <c r="K384" s="66"/>
      <c r="L384" s="317"/>
      <c r="M384" s="66"/>
      <c r="N384" s="317"/>
      <c r="O384" s="66"/>
      <c r="P384" s="317"/>
      <c r="Q384" s="66"/>
      <c r="R384" s="317"/>
      <c r="S384" s="66"/>
      <c r="T384" s="317"/>
      <c r="U384" s="66"/>
      <c r="V384" s="317"/>
      <c r="W384" s="66"/>
      <c r="X384" s="317"/>
      <c r="Y384" s="66"/>
      <c r="Z384" s="317"/>
      <c r="AA384" s="66"/>
      <c r="AB384" s="66"/>
      <c r="AC384" s="66"/>
      <c r="AD384" s="66"/>
      <c r="AE384" s="364">
        <v>32</v>
      </c>
      <c r="AF384" s="364">
        <v>32</v>
      </c>
      <c r="AG384" s="364">
        <f t="shared" si="112"/>
        <v>100</v>
      </c>
    </row>
    <row r="385" spans="1:33" ht="12.75" customHeight="1">
      <c r="A385" s="318" t="s">
        <v>444</v>
      </c>
      <c r="B385" s="321" t="s">
        <v>119</v>
      </c>
      <c r="C385" s="321" t="s">
        <v>445</v>
      </c>
      <c r="D385" s="321"/>
      <c r="E385" s="321"/>
      <c r="F385" s="321"/>
      <c r="G385" s="319" t="e">
        <f>G386</f>
        <v>#REF!</v>
      </c>
      <c r="H385" s="319" t="e">
        <f>H386</f>
        <v>#REF!</v>
      </c>
      <c r="I385" s="66">
        <f>I386</f>
        <v>405</v>
      </c>
      <c r="J385" s="317">
        <f t="shared" si="117"/>
        <v>0</v>
      </c>
      <c r="K385" s="66">
        <f>K386</f>
        <v>405</v>
      </c>
      <c r="L385" s="317">
        <f t="shared" si="128"/>
        <v>0</v>
      </c>
      <c r="M385" s="66">
        <f>M386</f>
        <v>405</v>
      </c>
      <c r="N385" s="317">
        <f t="shared" si="126"/>
        <v>0</v>
      </c>
      <c r="O385" s="66">
        <f>O386</f>
        <v>405</v>
      </c>
      <c r="P385" s="317">
        <f t="shared" si="124"/>
        <v>0</v>
      </c>
      <c r="Q385" s="66">
        <f>Q386</f>
        <v>405</v>
      </c>
      <c r="R385" s="317">
        <f t="shared" si="125"/>
        <v>0</v>
      </c>
      <c r="S385" s="66">
        <f>S386</f>
        <v>405</v>
      </c>
      <c r="T385" s="317" t="e">
        <f>SUM(#REF!-S385)</f>
        <v>#REF!</v>
      </c>
      <c r="U385" s="66">
        <f>U386</f>
        <v>406.2</v>
      </c>
      <c r="V385" s="317">
        <f t="shared" si="121"/>
        <v>0</v>
      </c>
      <c r="W385" s="66">
        <f>W386</f>
        <v>406.2</v>
      </c>
      <c r="X385" s="317">
        <f t="shared" si="122"/>
        <v>0</v>
      </c>
      <c r="Y385" s="66">
        <f>Y386</f>
        <v>406.2</v>
      </c>
      <c r="Z385" s="317" t="e">
        <f>SUM(#REF!-Y385)</f>
        <v>#REF!</v>
      </c>
      <c r="AA385" s="66">
        <f>AA386</f>
        <v>406.2</v>
      </c>
      <c r="AB385" s="66">
        <f t="shared" si="113"/>
        <v>0</v>
      </c>
      <c r="AC385" s="66">
        <f t="shared" ref="AC385:AF388" si="129">AC386</f>
        <v>406.2</v>
      </c>
      <c r="AD385" s="259">
        <f t="shared" si="129"/>
        <v>0</v>
      </c>
      <c r="AE385" s="260">
        <f t="shared" si="129"/>
        <v>381.5</v>
      </c>
      <c r="AF385" s="260">
        <f t="shared" si="129"/>
        <v>380.40000000000003</v>
      </c>
      <c r="AG385" s="364">
        <f t="shared" si="112"/>
        <v>99.711664482306688</v>
      </c>
    </row>
    <row r="386" spans="1:33" ht="12.75" customHeight="1">
      <c r="A386" s="318" t="s">
        <v>133</v>
      </c>
      <c r="B386" s="321" t="s">
        <v>119</v>
      </c>
      <c r="C386" s="321">
        <v>10</v>
      </c>
      <c r="D386" s="321" t="s">
        <v>330</v>
      </c>
      <c r="E386" s="321"/>
      <c r="F386" s="321"/>
      <c r="G386" s="319" t="e">
        <f>G389</f>
        <v>#REF!</v>
      </c>
      <c r="H386" s="319" t="e">
        <f>H389</f>
        <v>#REF!</v>
      </c>
      <c r="I386" s="66">
        <f>I387</f>
        <v>405</v>
      </c>
      <c r="J386" s="317">
        <f t="shared" si="117"/>
        <v>0</v>
      </c>
      <c r="K386" s="66">
        <f>K387</f>
        <v>405</v>
      </c>
      <c r="L386" s="317">
        <f t="shared" si="128"/>
        <v>0</v>
      </c>
      <c r="M386" s="66">
        <f>M387</f>
        <v>405</v>
      </c>
      <c r="N386" s="317">
        <f t="shared" si="126"/>
        <v>0</v>
      </c>
      <c r="O386" s="66">
        <f>O387</f>
        <v>405</v>
      </c>
      <c r="P386" s="317">
        <f t="shared" si="124"/>
        <v>0</v>
      </c>
      <c r="Q386" s="66">
        <f>Q387</f>
        <v>405</v>
      </c>
      <c r="R386" s="317">
        <f t="shared" si="125"/>
        <v>0</v>
      </c>
      <c r="S386" s="66">
        <f>S387</f>
        <v>405</v>
      </c>
      <c r="T386" s="317" t="e">
        <f>SUM(#REF!-S386)</f>
        <v>#REF!</v>
      </c>
      <c r="U386" s="66">
        <f>U387</f>
        <v>406.2</v>
      </c>
      <c r="V386" s="317">
        <f t="shared" si="121"/>
        <v>0</v>
      </c>
      <c r="W386" s="66">
        <f>W387</f>
        <v>406.2</v>
      </c>
      <c r="X386" s="317">
        <f t="shared" si="122"/>
        <v>0</v>
      </c>
      <c r="Y386" s="66">
        <f>Y387</f>
        <v>406.2</v>
      </c>
      <c r="Z386" s="317" t="e">
        <f>SUM(#REF!-Y386)</f>
        <v>#REF!</v>
      </c>
      <c r="AA386" s="66">
        <f>AA387</f>
        <v>406.2</v>
      </c>
      <c r="AB386" s="66">
        <f t="shared" si="113"/>
        <v>0</v>
      </c>
      <c r="AC386" s="66">
        <f t="shared" si="129"/>
        <v>406.2</v>
      </c>
      <c r="AD386" s="259">
        <f t="shared" si="129"/>
        <v>0</v>
      </c>
      <c r="AE386" s="260">
        <f t="shared" si="129"/>
        <v>381.5</v>
      </c>
      <c r="AF386" s="260">
        <f t="shared" si="129"/>
        <v>380.40000000000003</v>
      </c>
      <c r="AG386" s="364">
        <f t="shared" si="112"/>
        <v>99.711664482306688</v>
      </c>
    </row>
    <row r="387" spans="1:33" ht="30" customHeight="1">
      <c r="A387" s="8" t="s">
        <v>346</v>
      </c>
      <c r="B387" s="321" t="s">
        <v>119</v>
      </c>
      <c r="C387" s="321">
        <v>10</v>
      </c>
      <c r="D387" s="321" t="s">
        <v>330</v>
      </c>
      <c r="E387" s="40" t="s">
        <v>347</v>
      </c>
      <c r="F387" s="321"/>
      <c r="G387" s="319"/>
      <c r="H387" s="319"/>
      <c r="I387" s="66">
        <f>I388</f>
        <v>405</v>
      </c>
      <c r="J387" s="317">
        <f t="shared" si="117"/>
        <v>0</v>
      </c>
      <c r="K387" s="66">
        <f>K388</f>
        <v>405</v>
      </c>
      <c r="L387" s="317">
        <f t="shared" si="128"/>
        <v>0</v>
      </c>
      <c r="M387" s="66">
        <f>M388</f>
        <v>405</v>
      </c>
      <c r="N387" s="317">
        <f t="shared" si="126"/>
        <v>0</v>
      </c>
      <c r="O387" s="66">
        <f>O388</f>
        <v>405</v>
      </c>
      <c r="P387" s="317">
        <f t="shared" si="124"/>
        <v>0</v>
      </c>
      <c r="Q387" s="66">
        <f>Q388</f>
        <v>405</v>
      </c>
      <c r="R387" s="317">
        <f t="shared" si="125"/>
        <v>0</v>
      </c>
      <c r="S387" s="66">
        <f>S388</f>
        <v>405</v>
      </c>
      <c r="T387" s="317" t="e">
        <f>SUM(#REF!-S387)</f>
        <v>#REF!</v>
      </c>
      <c r="U387" s="66">
        <f>U388</f>
        <v>406.2</v>
      </c>
      <c r="V387" s="317">
        <f t="shared" si="121"/>
        <v>0</v>
      </c>
      <c r="W387" s="66">
        <f>W388</f>
        <v>406.2</v>
      </c>
      <c r="X387" s="317">
        <f t="shared" si="122"/>
        <v>0</v>
      </c>
      <c r="Y387" s="66">
        <f>Y388</f>
        <v>406.2</v>
      </c>
      <c r="Z387" s="317" t="e">
        <f>SUM(#REF!-Y387)</f>
        <v>#REF!</v>
      </c>
      <c r="AA387" s="66">
        <f>AA388</f>
        <v>406.2</v>
      </c>
      <c r="AB387" s="66">
        <f t="shared" si="113"/>
        <v>0</v>
      </c>
      <c r="AC387" s="66">
        <f t="shared" si="129"/>
        <v>406.2</v>
      </c>
      <c r="AD387" s="259">
        <f t="shared" si="129"/>
        <v>0</v>
      </c>
      <c r="AE387" s="260">
        <f t="shared" si="129"/>
        <v>381.5</v>
      </c>
      <c r="AF387" s="260">
        <f t="shared" si="129"/>
        <v>380.40000000000003</v>
      </c>
      <c r="AG387" s="364">
        <f t="shared" si="112"/>
        <v>99.711664482306688</v>
      </c>
    </row>
    <row r="388" spans="1:33" ht="38.25" customHeight="1">
      <c r="A388" s="8" t="s">
        <v>25</v>
      </c>
      <c r="B388" s="321" t="s">
        <v>119</v>
      </c>
      <c r="C388" s="321">
        <v>10</v>
      </c>
      <c r="D388" s="321" t="s">
        <v>330</v>
      </c>
      <c r="E388" s="40" t="s">
        <v>26</v>
      </c>
      <c r="F388" s="321"/>
      <c r="G388" s="319"/>
      <c r="H388" s="319"/>
      <c r="I388" s="66">
        <f>I389</f>
        <v>405</v>
      </c>
      <c r="J388" s="317">
        <f t="shared" si="117"/>
        <v>0</v>
      </c>
      <c r="K388" s="66">
        <f>K389</f>
        <v>405</v>
      </c>
      <c r="L388" s="317">
        <f t="shared" si="128"/>
        <v>0</v>
      </c>
      <c r="M388" s="66">
        <f>M389</f>
        <v>405</v>
      </c>
      <c r="N388" s="317">
        <f t="shared" si="126"/>
        <v>0</v>
      </c>
      <c r="O388" s="66">
        <f>O389</f>
        <v>405</v>
      </c>
      <c r="P388" s="317">
        <f t="shared" si="124"/>
        <v>0</v>
      </c>
      <c r="Q388" s="66">
        <f>Q389</f>
        <v>405</v>
      </c>
      <c r="R388" s="317">
        <f t="shared" si="125"/>
        <v>0</v>
      </c>
      <c r="S388" s="66">
        <f>S389</f>
        <v>405</v>
      </c>
      <c r="T388" s="317" t="e">
        <f>SUM(#REF!-S388)</f>
        <v>#REF!</v>
      </c>
      <c r="U388" s="66">
        <f>U389</f>
        <v>406.2</v>
      </c>
      <c r="V388" s="317">
        <f t="shared" si="121"/>
        <v>0</v>
      </c>
      <c r="W388" s="66">
        <f>W389</f>
        <v>406.2</v>
      </c>
      <c r="X388" s="317">
        <f t="shared" si="122"/>
        <v>0</v>
      </c>
      <c r="Y388" s="66">
        <f>Y389</f>
        <v>406.2</v>
      </c>
      <c r="Z388" s="317" t="e">
        <f>SUM(#REF!-Y388)</f>
        <v>#REF!</v>
      </c>
      <c r="AA388" s="66">
        <f>AA389</f>
        <v>406.2</v>
      </c>
      <c r="AB388" s="66">
        <f t="shared" si="113"/>
        <v>0</v>
      </c>
      <c r="AC388" s="66">
        <f t="shared" si="129"/>
        <v>406.2</v>
      </c>
      <c r="AD388" s="259">
        <f t="shared" si="129"/>
        <v>0</v>
      </c>
      <c r="AE388" s="260">
        <f t="shared" si="129"/>
        <v>381.5</v>
      </c>
      <c r="AF388" s="260">
        <f t="shared" si="129"/>
        <v>380.40000000000003</v>
      </c>
      <c r="AG388" s="364">
        <f t="shared" si="112"/>
        <v>99.711664482306688</v>
      </c>
    </row>
    <row r="389" spans="1:33" ht="12.75" customHeight="1">
      <c r="A389" s="44" t="s">
        <v>134</v>
      </c>
      <c r="B389" s="321" t="s">
        <v>119</v>
      </c>
      <c r="C389" s="84" t="s">
        <v>445</v>
      </c>
      <c r="D389" s="321" t="s">
        <v>330</v>
      </c>
      <c r="E389" s="40" t="s">
        <v>135</v>
      </c>
      <c r="F389" s="321"/>
      <c r="G389" s="319" t="e">
        <f>G392</f>
        <v>#REF!</v>
      </c>
      <c r="H389" s="319" t="e">
        <f>H392</f>
        <v>#REF!</v>
      </c>
      <c r="I389" s="66">
        <f>I392+I390</f>
        <v>405</v>
      </c>
      <c r="J389" s="317">
        <f t="shared" si="117"/>
        <v>0</v>
      </c>
      <c r="K389" s="66">
        <f>K392+K390</f>
        <v>405</v>
      </c>
      <c r="L389" s="317">
        <f t="shared" si="128"/>
        <v>0</v>
      </c>
      <c r="M389" s="66">
        <f>M392+M390</f>
        <v>405</v>
      </c>
      <c r="N389" s="317">
        <f t="shared" si="126"/>
        <v>0</v>
      </c>
      <c r="O389" s="66">
        <f>O392+O390</f>
        <v>405</v>
      </c>
      <c r="P389" s="317">
        <f t="shared" si="124"/>
        <v>0</v>
      </c>
      <c r="Q389" s="66">
        <f>Q392+Q390</f>
        <v>405</v>
      </c>
      <c r="R389" s="317">
        <f t="shared" si="125"/>
        <v>0</v>
      </c>
      <c r="S389" s="66">
        <f>S392+S390</f>
        <v>405</v>
      </c>
      <c r="T389" s="317" t="e">
        <f>SUM(#REF!-S389)</f>
        <v>#REF!</v>
      </c>
      <c r="U389" s="66">
        <f>U392+U390</f>
        <v>406.2</v>
      </c>
      <c r="V389" s="317">
        <f t="shared" si="121"/>
        <v>0</v>
      </c>
      <c r="W389" s="66">
        <f>W392+W390</f>
        <v>406.2</v>
      </c>
      <c r="X389" s="317">
        <f t="shared" si="122"/>
        <v>0</v>
      </c>
      <c r="Y389" s="66">
        <f>Y392+Y390</f>
        <v>406.2</v>
      </c>
      <c r="Z389" s="317" t="e">
        <f>SUM(#REF!-Y389)</f>
        <v>#REF!</v>
      </c>
      <c r="AA389" s="66">
        <f>AA392+AA390</f>
        <v>406.2</v>
      </c>
      <c r="AB389" s="66">
        <f t="shared" si="113"/>
        <v>0</v>
      </c>
      <c r="AC389" s="66">
        <f>AC392+AC390</f>
        <v>406.2</v>
      </c>
      <c r="AD389" s="259">
        <f>AD392+AD390</f>
        <v>0</v>
      </c>
      <c r="AE389" s="260">
        <f>AE392+AE390</f>
        <v>381.5</v>
      </c>
      <c r="AF389" s="260">
        <f>AF392+AF390</f>
        <v>380.40000000000003</v>
      </c>
      <c r="AG389" s="364">
        <f t="shared" si="112"/>
        <v>99.711664482306688</v>
      </c>
    </row>
    <row r="390" spans="1:33" s="38" customFormat="1" ht="12.75" customHeight="1">
      <c r="A390" s="8" t="s">
        <v>339</v>
      </c>
      <c r="B390" s="321" t="s">
        <v>119</v>
      </c>
      <c r="C390" s="84" t="s">
        <v>445</v>
      </c>
      <c r="D390" s="321" t="s">
        <v>330</v>
      </c>
      <c r="E390" s="40" t="s">
        <v>135</v>
      </c>
      <c r="F390" s="321" t="s">
        <v>340</v>
      </c>
      <c r="G390" s="319"/>
      <c r="H390" s="319"/>
      <c r="I390" s="66">
        <f>SUM(I391)</f>
        <v>5</v>
      </c>
      <c r="J390" s="317">
        <f t="shared" si="117"/>
        <v>0</v>
      </c>
      <c r="K390" s="66">
        <f>SUM(K391)</f>
        <v>5</v>
      </c>
      <c r="L390" s="317">
        <f t="shared" si="128"/>
        <v>0</v>
      </c>
      <c r="M390" s="66">
        <f>SUM(M391)</f>
        <v>5</v>
      </c>
      <c r="N390" s="317">
        <f t="shared" si="126"/>
        <v>0</v>
      </c>
      <c r="O390" s="66">
        <f>SUM(O391)</f>
        <v>5</v>
      </c>
      <c r="P390" s="317">
        <f t="shared" si="124"/>
        <v>0</v>
      </c>
      <c r="Q390" s="66">
        <f>SUM(Q391)</f>
        <v>5</v>
      </c>
      <c r="R390" s="317">
        <f t="shared" si="125"/>
        <v>0</v>
      </c>
      <c r="S390" s="66">
        <f>SUM(S391)</f>
        <v>5</v>
      </c>
      <c r="T390" s="317" t="e">
        <f>SUM(#REF!-S390)</f>
        <v>#REF!</v>
      </c>
      <c r="U390" s="66">
        <f>SUM(U391)</f>
        <v>6.2</v>
      </c>
      <c r="V390" s="317">
        <f t="shared" si="121"/>
        <v>0</v>
      </c>
      <c r="W390" s="66">
        <f>SUM(W391)</f>
        <v>6.2</v>
      </c>
      <c r="X390" s="317">
        <f t="shared" si="122"/>
        <v>0</v>
      </c>
      <c r="Y390" s="66">
        <f>SUM(Y391)</f>
        <v>6.2</v>
      </c>
      <c r="Z390" s="317" t="e">
        <f>SUM(#REF!-Y390)</f>
        <v>#REF!</v>
      </c>
      <c r="AA390" s="66">
        <f>SUM(AA391)</f>
        <v>6.2</v>
      </c>
      <c r="AB390" s="66">
        <f t="shared" si="113"/>
        <v>0</v>
      </c>
      <c r="AC390" s="66">
        <f>SUM(AC391)</f>
        <v>6.2</v>
      </c>
      <c r="AD390" s="259">
        <f>SUM(AD391)</f>
        <v>0</v>
      </c>
      <c r="AE390" s="260">
        <f>SUM(AE391)</f>
        <v>6.2</v>
      </c>
      <c r="AF390" s="260">
        <f>SUM(AF391)</f>
        <v>5.0999999999999996</v>
      </c>
      <c r="AG390" s="364">
        <f t="shared" si="112"/>
        <v>82.258064516129025</v>
      </c>
    </row>
    <row r="391" spans="1:33" s="38" customFormat="1" ht="12.75" customHeight="1">
      <c r="A391" s="39" t="s">
        <v>341</v>
      </c>
      <c r="B391" s="321" t="s">
        <v>119</v>
      </c>
      <c r="C391" s="84" t="s">
        <v>445</v>
      </c>
      <c r="D391" s="321" t="s">
        <v>330</v>
      </c>
      <c r="E391" s="40" t="s">
        <v>135</v>
      </c>
      <c r="F391" s="321" t="s">
        <v>342</v>
      </c>
      <c r="G391" s="319"/>
      <c r="H391" s="319"/>
      <c r="I391" s="66">
        <v>5</v>
      </c>
      <c r="J391" s="317">
        <f t="shared" si="117"/>
        <v>0</v>
      </c>
      <c r="K391" s="66">
        <v>5</v>
      </c>
      <c r="L391" s="317">
        <f t="shared" si="128"/>
        <v>0</v>
      </c>
      <c r="M391" s="66">
        <v>5</v>
      </c>
      <c r="N391" s="317">
        <f t="shared" si="126"/>
        <v>0</v>
      </c>
      <c r="O391" s="66">
        <v>5</v>
      </c>
      <c r="P391" s="317">
        <f t="shared" si="124"/>
        <v>0</v>
      </c>
      <c r="Q391" s="66">
        <v>5</v>
      </c>
      <c r="R391" s="317">
        <f t="shared" si="125"/>
        <v>0</v>
      </c>
      <c r="S391" s="66">
        <v>5</v>
      </c>
      <c r="T391" s="317" t="e">
        <f>SUM(#REF!-S391)</f>
        <v>#REF!</v>
      </c>
      <c r="U391" s="66">
        <v>6.2</v>
      </c>
      <c r="V391" s="317">
        <f t="shared" si="121"/>
        <v>0</v>
      </c>
      <c r="W391" s="66">
        <v>6.2</v>
      </c>
      <c r="X391" s="317">
        <f t="shared" si="122"/>
        <v>0</v>
      </c>
      <c r="Y391" s="66">
        <v>6.2</v>
      </c>
      <c r="Z391" s="317" t="e">
        <f>SUM(#REF!-Y391)</f>
        <v>#REF!</v>
      </c>
      <c r="AA391" s="66">
        <v>6.2</v>
      </c>
      <c r="AB391" s="66">
        <f t="shared" si="113"/>
        <v>0</v>
      </c>
      <c r="AC391" s="66">
        <v>6.2</v>
      </c>
      <c r="AD391" s="66"/>
      <c r="AE391" s="364">
        <v>6.2</v>
      </c>
      <c r="AF391" s="364">
        <v>5.0999999999999996</v>
      </c>
      <c r="AG391" s="364">
        <f t="shared" si="112"/>
        <v>82.258064516129025</v>
      </c>
    </row>
    <row r="392" spans="1:33" ht="12.75" customHeight="1">
      <c r="A392" s="8" t="s">
        <v>136</v>
      </c>
      <c r="B392" s="321" t="s">
        <v>119</v>
      </c>
      <c r="C392" s="321">
        <v>10</v>
      </c>
      <c r="D392" s="321" t="s">
        <v>330</v>
      </c>
      <c r="E392" s="40" t="s">
        <v>135</v>
      </c>
      <c r="F392" s="321" t="s">
        <v>34</v>
      </c>
      <c r="G392" s="319" t="e">
        <f>#REF!</f>
        <v>#REF!</v>
      </c>
      <c r="H392" s="319" t="e">
        <f>#REF!</f>
        <v>#REF!</v>
      </c>
      <c r="I392" s="66">
        <f>I393</f>
        <v>400</v>
      </c>
      <c r="J392" s="317">
        <f t="shared" si="117"/>
        <v>0</v>
      </c>
      <c r="K392" s="66">
        <f>K393</f>
        <v>400</v>
      </c>
      <c r="L392" s="317">
        <f t="shared" si="128"/>
        <v>0</v>
      </c>
      <c r="M392" s="66">
        <f>M393</f>
        <v>400</v>
      </c>
      <c r="N392" s="317">
        <f t="shared" si="126"/>
        <v>0</v>
      </c>
      <c r="O392" s="66">
        <f>O393</f>
        <v>400</v>
      </c>
      <c r="P392" s="317">
        <f t="shared" si="124"/>
        <v>0</v>
      </c>
      <c r="Q392" s="66">
        <f>Q393</f>
        <v>400</v>
      </c>
      <c r="R392" s="317">
        <f t="shared" si="125"/>
        <v>0</v>
      </c>
      <c r="S392" s="66">
        <f>S393</f>
        <v>400</v>
      </c>
      <c r="T392" s="317" t="e">
        <f>SUM(#REF!-S392)</f>
        <v>#REF!</v>
      </c>
      <c r="U392" s="66">
        <f>U393</f>
        <v>400</v>
      </c>
      <c r="V392" s="317">
        <f t="shared" si="121"/>
        <v>0</v>
      </c>
      <c r="W392" s="66">
        <f>W393</f>
        <v>400</v>
      </c>
      <c r="X392" s="317">
        <f t="shared" si="122"/>
        <v>0</v>
      </c>
      <c r="Y392" s="66">
        <f>Y393</f>
        <v>400</v>
      </c>
      <c r="Z392" s="317" t="e">
        <f>SUM(#REF!-Y392)</f>
        <v>#REF!</v>
      </c>
      <c r="AA392" s="66">
        <f>AA393</f>
        <v>400</v>
      </c>
      <c r="AB392" s="66">
        <f t="shared" si="113"/>
        <v>0</v>
      </c>
      <c r="AC392" s="66">
        <f>AC393</f>
        <v>400</v>
      </c>
      <c r="AD392" s="259">
        <f>AD393</f>
        <v>0</v>
      </c>
      <c r="AE392" s="260">
        <f>AE393</f>
        <v>375.3</v>
      </c>
      <c r="AF392" s="260">
        <f>AF393</f>
        <v>375.3</v>
      </c>
      <c r="AG392" s="364">
        <f t="shared" si="112"/>
        <v>100</v>
      </c>
    </row>
    <row r="393" spans="1:33" ht="12.75" customHeight="1">
      <c r="A393" s="31" t="s">
        <v>448</v>
      </c>
      <c r="B393" s="321" t="s">
        <v>119</v>
      </c>
      <c r="C393" s="321">
        <v>10</v>
      </c>
      <c r="D393" s="321" t="s">
        <v>330</v>
      </c>
      <c r="E393" s="40" t="s">
        <v>135</v>
      </c>
      <c r="F393" s="321" t="s">
        <v>449</v>
      </c>
      <c r="G393" s="319"/>
      <c r="H393" s="319"/>
      <c r="I393" s="66">
        <v>400</v>
      </c>
      <c r="J393" s="317">
        <f t="shared" si="117"/>
        <v>0</v>
      </c>
      <c r="K393" s="66">
        <v>400</v>
      </c>
      <c r="L393" s="317">
        <f t="shared" si="128"/>
        <v>0</v>
      </c>
      <c r="M393" s="66">
        <v>400</v>
      </c>
      <c r="N393" s="317">
        <f t="shared" si="126"/>
        <v>0</v>
      </c>
      <c r="O393" s="66">
        <v>400</v>
      </c>
      <c r="P393" s="317">
        <f t="shared" si="124"/>
        <v>0</v>
      </c>
      <c r="Q393" s="66">
        <v>400</v>
      </c>
      <c r="R393" s="317">
        <f t="shared" si="125"/>
        <v>0</v>
      </c>
      <c r="S393" s="66">
        <v>400</v>
      </c>
      <c r="T393" s="317" t="e">
        <f>SUM(#REF!-S393)</f>
        <v>#REF!</v>
      </c>
      <c r="U393" s="66">
        <v>400</v>
      </c>
      <c r="V393" s="317">
        <f t="shared" si="121"/>
        <v>0</v>
      </c>
      <c r="W393" s="66">
        <v>400</v>
      </c>
      <c r="X393" s="317">
        <f t="shared" si="122"/>
        <v>0</v>
      </c>
      <c r="Y393" s="66">
        <v>400</v>
      </c>
      <c r="Z393" s="317" t="e">
        <f>SUM(#REF!-Y393)</f>
        <v>#REF!</v>
      </c>
      <c r="AA393" s="66">
        <v>400</v>
      </c>
      <c r="AB393" s="66">
        <f t="shared" si="113"/>
        <v>0</v>
      </c>
      <c r="AC393" s="66">
        <v>400</v>
      </c>
      <c r="AD393" s="66"/>
      <c r="AE393" s="364">
        <v>375.3</v>
      </c>
      <c r="AF393" s="364">
        <v>375.3</v>
      </c>
      <c r="AG393" s="364">
        <f t="shared" si="112"/>
        <v>100</v>
      </c>
    </row>
    <row r="394" spans="1:33" ht="12.75" customHeight="1">
      <c r="A394" s="318" t="s">
        <v>735</v>
      </c>
      <c r="B394" s="321" t="s">
        <v>119</v>
      </c>
      <c r="C394" s="321" t="s">
        <v>19</v>
      </c>
      <c r="D394" s="321" t="s">
        <v>78</v>
      </c>
      <c r="E394" s="321"/>
      <c r="F394" s="321"/>
      <c r="G394" s="319" t="e">
        <f>G398</f>
        <v>#REF!</v>
      </c>
      <c r="H394" s="319" t="e">
        <f>H398</f>
        <v>#REF!</v>
      </c>
      <c r="I394" s="66">
        <f t="shared" ref="I394:I399" si="130">I395</f>
        <v>96</v>
      </c>
      <c r="J394" s="317">
        <f t="shared" si="117"/>
        <v>0</v>
      </c>
      <c r="K394" s="66">
        <f t="shared" ref="K394:K399" si="131">K395</f>
        <v>96</v>
      </c>
      <c r="L394" s="317">
        <f t="shared" si="128"/>
        <v>-85.4</v>
      </c>
      <c r="M394" s="66">
        <f t="shared" ref="M394:M399" si="132">M395</f>
        <v>10.6</v>
      </c>
      <c r="N394" s="317">
        <f t="shared" si="126"/>
        <v>0</v>
      </c>
      <c r="O394" s="66">
        <f t="shared" ref="O394:O399" si="133">O395</f>
        <v>10.6</v>
      </c>
      <c r="P394" s="317">
        <f t="shared" si="124"/>
        <v>0</v>
      </c>
      <c r="Q394" s="66">
        <f t="shared" ref="Q394:Q399" si="134">Q395</f>
        <v>10.6</v>
      </c>
      <c r="R394" s="317">
        <f t="shared" si="125"/>
        <v>0</v>
      </c>
      <c r="S394" s="66">
        <f t="shared" ref="S394:S399" si="135">S395</f>
        <v>10.6</v>
      </c>
      <c r="T394" s="317" t="e">
        <f>SUM(#REF!-S394)</f>
        <v>#REF!</v>
      </c>
      <c r="U394" s="66">
        <f t="shared" ref="U394:U399" si="136">U395</f>
        <v>10.6</v>
      </c>
      <c r="V394" s="317">
        <f t="shared" si="121"/>
        <v>0</v>
      </c>
      <c r="W394" s="66">
        <f t="shared" ref="W394:W399" si="137">W395</f>
        <v>10.6</v>
      </c>
      <c r="X394" s="317">
        <f t="shared" si="122"/>
        <v>0</v>
      </c>
      <c r="Y394" s="66">
        <f t="shared" ref="Y394:Y399" si="138">Y395</f>
        <v>10.6</v>
      </c>
      <c r="Z394" s="317" t="e">
        <f>SUM(#REF!-Y394)</f>
        <v>#REF!</v>
      </c>
      <c r="AA394" s="66">
        <f t="shared" ref="AA394:AA399" si="139">AA395</f>
        <v>10.6</v>
      </c>
      <c r="AB394" s="66">
        <f t="shared" si="113"/>
        <v>0</v>
      </c>
      <c r="AC394" s="66">
        <f t="shared" ref="AC394:AF399" si="140">AC395</f>
        <v>10.6</v>
      </c>
      <c r="AD394" s="259">
        <f t="shared" si="140"/>
        <v>0</v>
      </c>
      <c r="AE394" s="260">
        <f t="shared" si="140"/>
        <v>10.6</v>
      </c>
      <c r="AF394" s="260">
        <f t="shared" si="140"/>
        <v>10.6</v>
      </c>
      <c r="AG394" s="364">
        <f t="shared" si="112"/>
        <v>100</v>
      </c>
    </row>
    <row r="395" spans="1:33" ht="25.5" customHeight="1">
      <c r="A395" s="318" t="s">
        <v>745</v>
      </c>
      <c r="B395" s="321" t="s">
        <v>119</v>
      </c>
      <c r="C395" s="321" t="s">
        <v>19</v>
      </c>
      <c r="D395" s="321" t="s">
        <v>330</v>
      </c>
      <c r="E395" s="321"/>
      <c r="F395" s="321"/>
      <c r="G395" s="319"/>
      <c r="H395" s="319"/>
      <c r="I395" s="66">
        <f t="shared" si="130"/>
        <v>96</v>
      </c>
      <c r="J395" s="317">
        <f t="shared" si="117"/>
        <v>0</v>
      </c>
      <c r="K395" s="66">
        <f t="shared" si="131"/>
        <v>96</v>
      </c>
      <c r="L395" s="317">
        <f t="shared" si="128"/>
        <v>-85.4</v>
      </c>
      <c r="M395" s="66">
        <f t="shared" si="132"/>
        <v>10.6</v>
      </c>
      <c r="N395" s="317">
        <f t="shared" si="126"/>
        <v>0</v>
      </c>
      <c r="O395" s="66">
        <f t="shared" si="133"/>
        <v>10.6</v>
      </c>
      <c r="P395" s="317">
        <f t="shared" si="124"/>
        <v>0</v>
      </c>
      <c r="Q395" s="66">
        <f t="shared" si="134"/>
        <v>10.6</v>
      </c>
      <c r="R395" s="317">
        <f t="shared" si="125"/>
        <v>0</v>
      </c>
      <c r="S395" s="66">
        <f t="shared" si="135"/>
        <v>10.6</v>
      </c>
      <c r="T395" s="317" t="e">
        <f>SUM(#REF!-S395)</f>
        <v>#REF!</v>
      </c>
      <c r="U395" s="66">
        <f t="shared" si="136"/>
        <v>10.6</v>
      </c>
      <c r="V395" s="317">
        <f t="shared" si="121"/>
        <v>0</v>
      </c>
      <c r="W395" s="66">
        <f t="shared" si="137"/>
        <v>10.6</v>
      </c>
      <c r="X395" s="317">
        <f t="shared" si="122"/>
        <v>0</v>
      </c>
      <c r="Y395" s="66">
        <f t="shared" si="138"/>
        <v>10.6</v>
      </c>
      <c r="Z395" s="317" t="e">
        <f>SUM(#REF!-Y395)</f>
        <v>#REF!</v>
      </c>
      <c r="AA395" s="66">
        <f t="shared" si="139"/>
        <v>10.6</v>
      </c>
      <c r="AB395" s="66">
        <f t="shared" si="113"/>
        <v>0</v>
      </c>
      <c r="AC395" s="66">
        <f t="shared" si="140"/>
        <v>10.6</v>
      </c>
      <c r="AD395" s="259">
        <f t="shared" si="140"/>
        <v>0</v>
      </c>
      <c r="AE395" s="260">
        <f t="shared" si="140"/>
        <v>10.6</v>
      </c>
      <c r="AF395" s="260">
        <f t="shared" si="140"/>
        <v>10.6</v>
      </c>
      <c r="AG395" s="364">
        <f t="shared" si="112"/>
        <v>100</v>
      </c>
    </row>
    <row r="396" spans="1:33" ht="38.25" customHeight="1">
      <c r="A396" s="318" t="s">
        <v>65</v>
      </c>
      <c r="B396" s="321" t="s">
        <v>119</v>
      </c>
      <c r="C396" s="321" t="s">
        <v>19</v>
      </c>
      <c r="D396" s="321" t="s">
        <v>330</v>
      </c>
      <c r="E396" s="321" t="s">
        <v>66</v>
      </c>
      <c r="F396" s="321"/>
      <c r="G396" s="319"/>
      <c r="H396" s="319"/>
      <c r="I396" s="66">
        <f t="shared" si="130"/>
        <v>96</v>
      </c>
      <c r="J396" s="317">
        <f t="shared" si="117"/>
        <v>0</v>
      </c>
      <c r="K396" s="66">
        <f t="shared" si="131"/>
        <v>96</v>
      </c>
      <c r="L396" s="317">
        <f t="shared" si="128"/>
        <v>-85.4</v>
      </c>
      <c r="M396" s="66">
        <f t="shared" si="132"/>
        <v>10.6</v>
      </c>
      <c r="N396" s="317">
        <f t="shared" si="126"/>
        <v>0</v>
      </c>
      <c r="O396" s="66">
        <f t="shared" si="133"/>
        <v>10.6</v>
      </c>
      <c r="P396" s="317">
        <f t="shared" si="124"/>
        <v>0</v>
      </c>
      <c r="Q396" s="66">
        <f t="shared" si="134"/>
        <v>10.6</v>
      </c>
      <c r="R396" s="317">
        <f t="shared" si="125"/>
        <v>0</v>
      </c>
      <c r="S396" s="66">
        <f t="shared" si="135"/>
        <v>10.6</v>
      </c>
      <c r="T396" s="317" t="e">
        <f>SUM(#REF!-S396)</f>
        <v>#REF!</v>
      </c>
      <c r="U396" s="66">
        <f t="shared" si="136"/>
        <v>10.6</v>
      </c>
      <c r="V396" s="317">
        <f t="shared" si="121"/>
        <v>0</v>
      </c>
      <c r="W396" s="66">
        <f t="shared" si="137"/>
        <v>10.6</v>
      </c>
      <c r="X396" s="317">
        <f t="shared" si="122"/>
        <v>0</v>
      </c>
      <c r="Y396" s="66">
        <f t="shared" si="138"/>
        <v>10.6</v>
      </c>
      <c r="Z396" s="317" t="e">
        <f>SUM(#REF!-Y396)</f>
        <v>#REF!</v>
      </c>
      <c r="AA396" s="66">
        <f t="shared" si="139"/>
        <v>10.6</v>
      </c>
      <c r="AB396" s="66">
        <f t="shared" si="113"/>
        <v>0</v>
      </c>
      <c r="AC396" s="66">
        <f t="shared" si="140"/>
        <v>10.6</v>
      </c>
      <c r="AD396" s="259">
        <f t="shared" si="140"/>
        <v>0</v>
      </c>
      <c r="AE396" s="260">
        <f t="shared" si="140"/>
        <v>10.6</v>
      </c>
      <c r="AF396" s="260">
        <f t="shared" si="140"/>
        <v>10.6</v>
      </c>
      <c r="AG396" s="364">
        <f t="shared" si="112"/>
        <v>100</v>
      </c>
    </row>
    <row r="397" spans="1:33" ht="25.5" customHeight="1">
      <c r="A397" s="318" t="s">
        <v>110</v>
      </c>
      <c r="B397" s="321" t="s">
        <v>119</v>
      </c>
      <c r="C397" s="321" t="s">
        <v>19</v>
      </c>
      <c r="D397" s="321" t="s">
        <v>330</v>
      </c>
      <c r="E397" s="321" t="s">
        <v>111</v>
      </c>
      <c r="F397" s="321"/>
      <c r="G397" s="319"/>
      <c r="H397" s="319"/>
      <c r="I397" s="66">
        <f t="shared" si="130"/>
        <v>96</v>
      </c>
      <c r="J397" s="317">
        <f t="shared" si="117"/>
        <v>0</v>
      </c>
      <c r="K397" s="66">
        <f t="shared" si="131"/>
        <v>96</v>
      </c>
      <c r="L397" s="317">
        <f t="shared" si="128"/>
        <v>-85.4</v>
      </c>
      <c r="M397" s="66">
        <f t="shared" si="132"/>
        <v>10.6</v>
      </c>
      <c r="N397" s="317">
        <f t="shared" si="126"/>
        <v>0</v>
      </c>
      <c r="O397" s="66">
        <f t="shared" si="133"/>
        <v>10.6</v>
      </c>
      <c r="P397" s="317">
        <f t="shared" si="124"/>
        <v>0</v>
      </c>
      <c r="Q397" s="66">
        <f t="shared" si="134"/>
        <v>10.6</v>
      </c>
      <c r="R397" s="317">
        <f t="shared" si="125"/>
        <v>0</v>
      </c>
      <c r="S397" s="66">
        <f t="shared" si="135"/>
        <v>10.6</v>
      </c>
      <c r="T397" s="317" t="e">
        <f>SUM(#REF!-S397)</f>
        <v>#REF!</v>
      </c>
      <c r="U397" s="66">
        <f t="shared" si="136"/>
        <v>10.6</v>
      </c>
      <c r="V397" s="317">
        <f t="shared" si="121"/>
        <v>0</v>
      </c>
      <c r="W397" s="66">
        <f t="shared" si="137"/>
        <v>10.6</v>
      </c>
      <c r="X397" s="317">
        <f t="shared" si="122"/>
        <v>0</v>
      </c>
      <c r="Y397" s="66">
        <f t="shared" si="138"/>
        <v>10.6</v>
      </c>
      <c r="Z397" s="317" t="e">
        <f>SUM(#REF!-Y397)</f>
        <v>#REF!</v>
      </c>
      <c r="AA397" s="66">
        <f t="shared" si="139"/>
        <v>10.6</v>
      </c>
      <c r="AB397" s="66">
        <f t="shared" si="113"/>
        <v>0</v>
      </c>
      <c r="AC397" s="66">
        <f t="shared" si="140"/>
        <v>10.6</v>
      </c>
      <c r="AD397" s="259">
        <f t="shared" si="140"/>
        <v>0</v>
      </c>
      <c r="AE397" s="260">
        <f t="shared" si="140"/>
        <v>10.6</v>
      </c>
      <c r="AF397" s="260">
        <f t="shared" si="140"/>
        <v>10.6</v>
      </c>
      <c r="AG397" s="364">
        <f t="shared" si="112"/>
        <v>100</v>
      </c>
    </row>
    <row r="398" spans="1:33" ht="12.75" customHeight="1">
      <c r="A398" s="318" t="s">
        <v>112</v>
      </c>
      <c r="B398" s="321" t="s">
        <v>119</v>
      </c>
      <c r="C398" s="321" t="s">
        <v>19</v>
      </c>
      <c r="D398" s="321" t="s">
        <v>330</v>
      </c>
      <c r="E398" s="40" t="s">
        <v>113</v>
      </c>
      <c r="F398" s="321"/>
      <c r="G398" s="319" t="e">
        <f>#REF!</f>
        <v>#REF!</v>
      </c>
      <c r="H398" s="319" t="e">
        <f>#REF!</f>
        <v>#REF!</v>
      </c>
      <c r="I398" s="66">
        <f t="shared" si="130"/>
        <v>96</v>
      </c>
      <c r="J398" s="317">
        <f t="shared" si="117"/>
        <v>0</v>
      </c>
      <c r="K398" s="66">
        <f t="shared" si="131"/>
        <v>96</v>
      </c>
      <c r="L398" s="317">
        <f t="shared" si="128"/>
        <v>-85.4</v>
      </c>
      <c r="M398" s="66">
        <f t="shared" si="132"/>
        <v>10.6</v>
      </c>
      <c r="N398" s="317">
        <f t="shared" si="126"/>
        <v>0</v>
      </c>
      <c r="O398" s="66">
        <f t="shared" si="133"/>
        <v>10.6</v>
      </c>
      <c r="P398" s="317">
        <f t="shared" si="124"/>
        <v>0</v>
      </c>
      <c r="Q398" s="66">
        <f t="shared" si="134"/>
        <v>10.6</v>
      </c>
      <c r="R398" s="317">
        <f t="shared" si="125"/>
        <v>0</v>
      </c>
      <c r="S398" s="66">
        <f t="shared" si="135"/>
        <v>10.6</v>
      </c>
      <c r="T398" s="317" t="e">
        <f>SUM(#REF!-S398)</f>
        <v>#REF!</v>
      </c>
      <c r="U398" s="66">
        <f t="shared" si="136"/>
        <v>10.6</v>
      </c>
      <c r="V398" s="317">
        <f t="shared" si="121"/>
        <v>0</v>
      </c>
      <c r="W398" s="66">
        <f t="shared" si="137"/>
        <v>10.6</v>
      </c>
      <c r="X398" s="317">
        <f t="shared" si="122"/>
        <v>0</v>
      </c>
      <c r="Y398" s="66">
        <f t="shared" si="138"/>
        <v>10.6</v>
      </c>
      <c r="Z398" s="317" t="e">
        <f>SUM(#REF!-Y398)</f>
        <v>#REF!</v>
      </c>
      <c r="AA398" s="66">
        <f t="shared" si="139"/>
        <v>10.6</v>
      </c>
      <c r="AB398" s="66">
        <f t="shared" si="113"/>
        <v>0</v>
      </c>
      <c r="AC398" s="66">
        <f t="shared" si="140"/>
        <v>10.6</v>
      </c>
      <c r="AD398" s="259">
        <f t="shared" si="140"/>
        <v>0</v>
      </c>
      <c r="AE398" s="260">
        <f t="shared" si="140"/>
        <v>10.6</v>
      </c>
      <c r="AF398" s="260">
        <f t="shared" si="140"/>
        <v>10.6</v>
      </c>
      <c r="AG398" s="364">
        <f t="shared" si="112"/>
        <v>100</v>
      </c>
    </row>
    <row r="399" spans="1:33" ht="12.75" customHeight="1">
      <c r="A399" s="53" t="s">
        <v>114</v>
      </c>
      <c r="B399" s="321" t="s">
        <v>119</v>
      </c>
      <c r="C399" s="321" t="s">
        <v>19</v>
      </c>
      <c r="D399" s="321" t="s">
        <v>330</v>
      </c>
      <c r="E399" s="40" t="s">
        <v>113</v>
      </c>
      <c r="F399" s="321" t="s">
        <v>115</v>
      </c>
      <c r="G399" s="319">
        <v>89</v>
      </c>
      <c r="H399" s="319"/>
      <c r="I399" s="66">
        <f t="shared" si="130"/>
        <v>96</v>
      </c>
      <c r="J399" s="317">
        <f t="shared" si="117"/>
        <v>0</v>
      </c>
      <c r="K399" s="66">
        <f t="shared" si="131"/>
        <v>96</v>
      </c>
      <c r="L399" s="317">
        <f t="shared" si="128"/>
        <v>-85.4</v>
      </c>
      <c r="M399" s="66">
        <f t="shared" si="132"/>
        <v>10.6</v>
      </c>
      <c r="N399" s="317">
        <f t="shared" si="126"/>
        <v>0</v>
      </c>
      <c r="O399" s="66">
        <f t="shared" si="133"/>
        <v>10.6</v>
      </c>
      <c r="P399" s="317">
        <f t="shared" si="124"/>
        <v>0</v>
      </c>
      <c r="Q399" s="66">
        <f t="shared" si="134"/>
        <v>10.6</v>
      </c>
      <c r="R399" s="317">
        <f t="shared" si="125"/>
        <v>0</v>
      </c>
      <c r="S399" s="66">
        <f t="shared" si="135"/>
        <v>10.6</v>
      </c>
      <c r="T399" s="317" t="e">
        <f>SUM(#REF!-S399)</f>
        <v>#REF!</v>
      </c>
      <c r="U399" s="66">
        <f t="shared" si="136"/>
        <v>10.6</v>
      </c>
      <c r="V399" s="317">
        <f t="shared" si="121"/>
        <v>0</v>
      </c>
      <c r="W399" s="66">
        <f t="shared" si="137"/>
        <v>10.6</v>
      </c>
      <c r="X399" s="317">
        <f t="shared" si="122"/>
        <v>0</v>
      </c>
      <c r="Y399" s="66">
        <f t="shared" si="138"/>
        <v>10.6</v>
      </c>
      <c r="Z399" s="317" t="e">
        <f>SUM(#REF!-Y399)</f>
        <v>#REF!</v>
      </c>
      <c r="AA399" s="66">
        <f t="shared" si="139"/>
        <v>10.6</v>
      </c>
      <c r="AB399" s="66">
        <f t="shared" si="113"/>
        <v>0</v>
      </c>
      <c r="AC399" s="66">
        <f t="shared" si="140"/>
        <v>10.6</v>
      </c>
      <c r="AD399" s="259">
        <f t="shared" si="140"/>
        <v>0</v>
      </c>
      <c r="AE399" s="260">
        <f t="shared" si="140"/>
        <v>10.6</v>
      </c>
      <c r="AF399" s="260">
        <f t="shared" si="140"/>
        <v>10.6</v>
      </c>
      <c r="AG399" s="364">
        <f t="shared" ref="AG399:AG462" si="141">AF399/AE399*100</f>
        <v>100</v>
      </c>
    </row>
    <row r="400" spans="1:33" ht="12.75" customHeight="1">
      <c r="A400" s="31" t="s">
        <v>116</v>
      </c>
      <c r="B400" s="321" t="s">
        <v>119</v>
      </c>
      <c r="C400" s="321" t="s">
        <v>19</v>
      </c>
      <c r="D400" s="321" t="s">
        <v>330</v>
      </c>
      <c r="E400" s="40" t="s">
        <v>113</v>
      </c>
      <c r="F400" s="321" t="s">
        <v>117</v>
      </c>
      <c r="G400" s="319"/>
      <c r="H400" s="319"/>
      <c r="I400" s="66">
        <v>96</v>
      </c>
      <c r="J400" s="317">
        <f t="shared" si="117"/>
        <v>0</v>
      </c>
      <c r="K400" s="66">
        <v>96</v>
      </c>
      <c r="L400" s="317">
        <f t="shared" si="128"/>
        <v>-85.4</v>
      </c>
      <c r="M400" s="66">
        <v>10.6</v>
      </c>
      <c r="N400" s="317">
        <f t="shared" si="126"/>
        <v>0</v>
      </c>
      <c r="O400" s="66">
        <v>10.6</v>
      </c>
      <c r="P400" s="317">
        <f t="shared" si="124"/>
        <v>0</v>
      </c>
      <c r="Q400" s="66">
        <v>10.6</v>
      </c>
      <c r="R400" s="317">
        <f t="shared" si="125"/>
        <v>0</v>
      </c>
      <c r="S400" s="66">
        <v>10.6</v>
      </c>
      <c r="T400" s="317" t="e">
        <f>SUM(#REF!-S400)</f>
        <v>#REF!</v>
      </c>
      <c r="U400" s="66">
        <v>10.6</v>
      </c>
      <c r="V400" s="317">
        <f t="shared" si="121"/>
        <v>0</v>
      </c>
      <c r="W400" s="66">
        <v>10.6</v>
      </c>
      <c r="X400" s="317">
        <f t="shared" si="122"/>
        <v>0</v>
      </c>
      <c r="Y400" s="66">
        <v>10.6</v>
      </c>
      <c r="Z400" s="317" t="e">
        <f>SUM(#REF!-Y400)</f>
        <v>#REF!</v>
      </c>
      <c r="AA400" s="66">
        <v>10.6</v>
      </c>
      <c r="AB400" s="66">
        <f t="shared" si="113"/>
        <v>0</v>
      </c>
      <c r="AC400" s="66">
        <v>10.6</v>
      </c>
      <c r="AD400" s="66"/>
      <c r="AE400" s="364">
        <v>10.6</v>
      </c>
      <c r="AF400" s="364">
        <v>10.6</v>
      </c>
      <c r="AG400" s="364">
        <f t="shared" si="141"/>
        <v>100</v>
      </c>
    </row>
    <row r="401" spans="1:33" ht="12.75" customHeight="1">
      <c r="A401" s="53" t="s">
        <v>137</v>
      </c>
      <c r="B401" s="85" t="s">
        <v>119</v>
      </c>
      <c r="C401" s="321" t="s">
        <v>138</v>
      </c>
      <c r="D401" s="321" t="s">
        <v>331</v>
      </c>
      <c r="E401" s="321"/>
      <c r="F401" s="321"/>
      <c r="G401" s="319"/>
      <c r="H401" s="319"/>
      <c r="I401" s="66">
        <f t="shared" ref="I401:AF405" si="142">I402</f>
        <v>0</v>
      </c>
      <c r="J401" s="317">
        <f t="shared" si="117"/>
        <v>0</v>
      </c>
      <c r="K401" s="66">
        <f t="shared" si="142"/>
        <v>0</v>
      </c>
      <c r="L401" s="317">
        <f t="shared" si="128"/>
        <v>1500</v>
      </c>
      <c r="M401" s="66">
        <f t="shared" si="142"/>
        <v>1500</v>
      </c>
      <c r="N401" s="317">
        <f t="shared" si="126"/>
        <v>1230</v>
      </c>
      <c r="O401" s="66">
        <f t="shared" si="142"/>
        <v>2730</v>
      </c>
      <c r="P401" s="317">
        <f t="shared" si="124"/>
        <v>1735</v>
      </c>
      <c r="Q401" s="66">
        <f t="shared" si="142"/>
        <v>4465</v>
      </c>
      <c r="R401" s="317">
        <f t="shared" si="125"/>
        <v>500</v>
      </c>
      <c r="S401" s="66">
        <f t="shared" si="142"/>
        <v>4965</v>
      </c>
      <c r="T401" s="317" t="e">
        <f>SUM(#REF!-S401)</f>
        <v>#REF!</v>
      </c>
      <c r="U401" s="66">
        <f t="shared" si="142"/>
        <v>7130.4</v>
      </c>
      <c r="V401" s="317">
        <f t="shared" si="121"/>
        <v>0</v>
      </c>
      <c r="W401" s="66">
        <f t="shared" si="142"/>
        <v>7130.4</v>
      </c>
      <c r="X401" s="317">
        <f t="shared" si="122"/>
        <v>0</v>
      </c>
      <c r="Y401" s="66">
        <f t="shared" si="142"/>
        <v>7130.4</v>
      </c>
      <c r="Z401" s="317" t="e">
        <f>SUM(#REF!-Y401)</f>
        <v>#REF!</v>
      </c>
      <c r="AA401" s="66">
        <f t="shared" si="142"/>
        <v>8630.4</v>
      </c>
      <c r="AB401" s="66">
        <f t="shared" si="113"/>
        <v>500</v>
      </c>
      <c r="AC401" s="66">
        <f t="shared" si="142"/>
        <v>9130.4</v>
      </c>
      <c r="AD401" s="259">
        <f t="shared" si="142"/>
        <v>0</v>
      </c>
      <c r="AE401" s="260">
        <f t="shared" si="142"/>
        <v>9696</v>
      </c>
      <c r="AF401" s="260">
        <f t="shared" si="142"/>
        <v>9696</v>
      </c>
      <c r="AG401" s="364">
        <f t="shared" si="141"/>
        <v>100</v>
      </c>
    </row>
    <row r="402" spans="1:33" ht="38.25" customHeight="1">
      <c r="A402" s="318" t="s">
        <v>65</v>
      </c>
      <c r="B402" s="321" t="s">
        <v>119</v>
      </c>
      <c r="C402" s="321" t="s">
        <v>138</v>
      </c>
      <c r="D402" s="321" t="s">
        <v>331</v>
      </c>
      <c r="E402" s="321" t="s">
        <v>66</v>
      </c>
      <c r="F402" s="17"/>
      <c r="G402" s="319"/>
      <c r="H402" s="319"/>
      <c r="I402" s="66">
        <f t="shared" si="142"/>
        <v>0</v>
      </c>
      <c r="J402" s="317">
        <f t="shared" si="117"/>
        <v>0</v>
      </c>
      <c r="K402" s="66">
        <f t="shared" si="142"/>
        <v>0</v>
      </c>
      <c r="L402" s="317">
        <f t="shared" si="128"/>
        <v>1500</v>
      </c>
      <c r="M402" s="66">
        <f t="shared" si="142"/>
        <v>1500</v>
      </c>
      <c r="N402" s="317">
        <f t="shared" si="126"/>
        <v>1230</v>
      </c>
      <c r="O402" s="66">
        <f t="shared" si="142"/>
        <v>2730</v>
      </c>
      <c r="P402" s="317">
        <f t="shared" si="124"/>
        <v>1735</v>
      </c>
      <c r="Q402" s="66">
        <f t="shared" si="142"/>
        <v>4465</v>
      </c>
      <c r="R402" s="317">
        <f t="shared" si="125"/>
        <v>500</v>
      </c>
      <c r="S402" s="66">
        <f t="shared" si="142"/>
        <v>4965</v>
      </c>
      <c r="T402" s="317" t="e">
        <f>SUM(#REF!-S402)</f>
        <v>#REF!</v>
      </c>
      <c r="U402" s="66">
        <f t="shared" si="142"/>
        <v>7130.4</v>
      </c>
      <c r="V402" s="317">
        <f t="shared" si="121"/>
        <v>0</v>
      </c>
      <c r="W402" s="66">
        <f t="shared" si="142"/>
        <v>7130.4</v>
      </c>
      <c r="X402" s="317">
        <f t="shared" si="122"/>
        <v>0</v>
      </c>
      <c r="Y402" s="66">
        <f t="shared" si="142"/>
        <v>7130.4</v>
      </c>
      <c r="Z402" s="317" t="e">
        <f>SUM(#REF!-Y402)</f>
        <v>#REF!</v>
      </c>
      <c r="AA402" s="66">
        <f t="shared" si="142"/>
        <v>8630.4</v>
      </c>
      <c r="AB402" s="66">
        <f t="shared" si="113"/>
        <v>500</v>
      </c>
      <c r="AC402" s="66">
        <f t="shared" si="142"/>
        <v>9130.4</v>
      </c>
      <c r="AD402" s="259">
        <f t="shared" si="142"/>
        <v>0</v>
      </c>
      <c r="AE402" s="260">
        <f t="shared" si="142"/>
        <v>9696</v>
      </c>
      <c r="AF402" s="260">
        <f t="shared" si="142"/>
        <v>9696</v>
      </c>
      <c r="AG402" s="364">
        <f t="shared" si="141"/>
        <v>100</v>
      </c>
    </row>
    <row r="403" spans="1:33" ht="25.5" customHeight="1">
      <c r="A403" s="318" t="s">
        <v>67</v>
      </c>
      <c r="B403" s="321" t="s">
        <v>119</v>
      </c>
      <c r="C403" s="321" t="s">
        <v>138</v>
      </c>
      <c r="D403" s="321" t="s">
        <v>331</v>
      </c>
      <c r="E403" s="321" t="s">
        <v>68</v>
      </c>
      <c r="F403" s="17"/>
      <c r="G403" s="319"/>
      <c r="H403" s="319"/>
      <c r="I403" s="66">
        <f t="shared" si="142"/>
        <v>0</v>
      </c>
      <c r="J403" s="317">
        <f t="shared" si="117"/>
        <v>0</v>
      </c>
      <c r="K403" s="66">
        <f t="shared" si="142"/>
        <v>0</v>
      </c>
      <c r="L403" s="317">
        <f t="shared" si="128"/>
        <v>1500</v>
      </c>
      <c r="M403" s="66">
        <f t="shared" si="142"/>
        <v>1500</v>
      </c>
      <c r="N403" s="317">
        <f t="shared" si="126"/>
        <v>1230</v>
      </c>
      <c r="O403" s="66">
        <f t="shared" si="142"/>
        <v>2730</v>
      </c>
      <c r="P403" s="317">
        <f t="shared" si="124"/>
        <v>1735</v>
      </c>
      <c r="Q403" s="66">
        <f t="shared" si="142"/>
        <v>4465</v>
      </c>
      <c r="R403" s="317">
        <f t="shared" si="125"/>
        <v>500</v>
      </c>
      <c r="S403" s="66">
        <f t="shared" si="142"/>
        <v>4965</v>
      </c>
      <c r="T403" s="317" t="e">
        <f>SUM(#REF!-S403)</f>
        <v>#REF!</v>
      </c>
      <c r="U403" s="66">
        <f t="shared" si="142"/>
        <v>7130.4</v>
      </c>
      <c r="V403" s="317">
        <f t="shared" si="121"/>
        <v>0</v>
      </c>
      <c r="W403" s="66">
        <f t="shared" si="142"/>
        <v>7130.4</v>
      </c>
      <c r="X403" s="317">
        <f t="shared" si="122"/>
        <v>0</v>
      </c>
      <c r="Y403" s="66">
        <f t="shared" si="142"/>
        <v>7130.4</v>
      </c>
      <c r="Z403" s="317" t="e">
        <f>SUM(#REF!-Y403)</f>
        <v>#REF!</v>
      </c>
      <c r="AA403" s="66">
        <f t="shared" si="142"/>
        <v>8630.4</v>
      </c>
      <c r="AB403" s="66">
        <f t="shared" si="113"/>
        <v>500</v>
      </c>
      <c r="AC403" s="66">
        <f t="shared" si="142"/>
        <v>9130.4</v>
      </c>
      <c r="AD403" s="259">
        <f t="shared" si="142"/>
        <v>0</v>
      </c>
      <c r="AE403" s="260">
        <f t="shared" si="142"/>
        <v>9696</v>
      </c>
      <c r="AF403" s="260">
        <f t="shared" si="142"/>
        <v>9696</v>
      </c>
      <c r="AG403" s="364">
        <f t="shared" si="141"/>
        <v>100</v>
      </c>
    </row>
    <row r="404" spans="1:33" ht="12.75" customHeight="1">
      <c r="A404" s="53" t="s">
        <v>69</v>
      </c>
      <c r="B404" s="85" t="s">
        <v>119</v>
      </c>
      <c r="C404" s="321" t="s">
        <v>138</v>
      </c>
      <c r="D404" s="321" t="s">
        <v>331</v>
      </c>
      <c r="E404" s="84" t="s">
        <v>70</v>
      </c>
      <c r="F404" s="321"/>
      <c r="G404" s="319"/>
      <c r="H404" s="319"/>
      <c r="I404" s="66">
        <f t="shared" si="142"/>
        <v>0</v>
      </c>
      <c r="J404" s="317">
        <f t="shared" si="117"/>
        <v>0</v>
      </c>
      <c r="K404" s="66">
        <f t="shared" si="142"/>
        <v>0</v>
      </c>
      <c r="L404" s="317">
        <f t="shared" si="128"/>
        <v>1500</v>
      </c>
      <c r="M404" s="66">
        <f t="shared" si="142"/>
        <v>1500</v>
      </c>
      <c r="N404" s="317">
        <f t="shared" si="126"/>
        <v>1230</v>
      </c>
      <c r="O404" s="66">
        <f t="shared" si="142"/>
        <v>2730</v>
      </c>
      <c r="P404" s="317">
        <f t="shared" si="124"/>
        <v>1735</v>
      </c>
      <c r="Q404" s="66">
        <f t="shared" si="142"/>
        <v>4465</v>
      </c>
      <c r="R404" s="317">
        <f t="shared" si="125"/>
        <v>500</v>
      </c>
      <c r="S404" s="66">
        <f t="shared" si="142"/>
        <v>4965</v>
      </c>
      <c r="T404" s="317" t="e">
        <f>SUM(#REF!-S404)</f>
        <v>#REF!</v>
      </c>
      <c r="U404" s="66">
        <f t="shared" si="142"/>
        <v>7130.4</v>
      </c>
      <c r="V404" s="317">
        <f t="shared" si="121"/>
        <v>0</v>
      </c>
      <c r="W404" s="66">
        <f t="shared" si="142"/>
        <v>7130.4</v>
      </c>
      <c r="X404" s="317">
        <f t="shared" si="122"/>
        <v>0</v>
      </c>
      <c r="Y404" s="66">
        <f t="shared" si="142"/>
        <v>7130.4</v>
      </c>
      <c r="Z404" s="317" t="e">
        <f>SUM(#REF!-Y404)</f>
        <v>#REF!</v>
      </c>
      <c r="AA404" s="66">
        <f t="shared" si="142"/>
        <v>8630.4</v>
      </c>
      <c r="AB404" s="66">
        <f t="shared" si="113"/>
        <v>500</v>
      </c>
      <c r="AC404" s="66">
        <f t="shared" si="142"/>
        <v>9130.4</v>
      </c>
      <c r="AD404" s="259">
        <f t="shared" si="142"/>
        <v>0</v>
      </c>
      <c r="AE404" s="260">
        <f t="shared" si="142"/>
        <v>9696</v>
      </c>
      <c r="AF404" s="260">
        <f t="shared" si="142"/>
        <v>9696</v>
      </c>
      <c r="AG404" s="364">
        <f t="shared" si="141"/>
        <v>100</v>
      </c>
    </row>
    <row r="405" spans="1:33" ht="12.75" customHeight="1">
      <c r="A405" s="318" t="s">
        <v>71</v>
      </c>
      <c r="B405" s="85" t="s">
        <v>119</v>
      </c>
      <c r="C405" s="321" t="s">
        <v>138</v>
      </c>
      <c r="D405" s="321" t="s">
        <v>331</v>
      </c>
      <c r="E405" s="84" t="s">
        <v>70</v>
      </c>
      <c r="F405" s="321" t="s">
        <v>72</v>
      </c>
      <c r="G405" s="319"/>
      <c r="H405" s="319"/>
      <c r="I405" s="66">
        <f t="shared" si="142"/>
        <v>0</v>
      </c>
      <c r="J405" s="317">
        <f t="shared" si="117"/>
        <v>0</v>
      </c>
      <c r="K405" s="66">
        <f t="shared" si="142"/>
        <v>0</v>
      </c>
      <c r="L405" s="317">
        <f t="shared" si="128"/>
        <v>1500</v>
      </c>
      <c r="M405" s="66">
        <f t="shared" si="142"/>
        <v>1500</v>
      </c>
      <c r="N405" s="317">
        <f t="shared" si="126"/>
        <v>1230</v>
      </c>
      <c r="O405" s="66">
        <f t="shared" si="142"/>
        <v>2730</v>
      </c>
      <c r="P405" s="317">
        <f t="shared" si="124"/>
        <v>1735</v>
      </c>
      <c r="Q405" s="66">
        <f t="shared" si="142"/>
        <v>4465</v>
      </c>
      <c r="R405" s="317">
        <f t="shared" si="125"/>
        <v>500</v>
      </c>
      <c r="S405" s="66">
        <f t="shared" si="142"/>
        <v>4965</v>
      </c>
      <c r="T405" s="317" t="e">
        <f>SUM(#REF!-S405)</f>
        <v>#REF!</v>
      </c>
      <c r="U405" s="66">
        <f t="shared" si="142"/>
        <v>7130.4</v>
      </c>
      <c r="V405" s="317">
        <f t="shared" si="121"/>
        <v>0</v>
      </c>
      <c r="W405" s="66">
        <f t="shared" si="142"/>
        <v>7130.4</v>
      </c>
      <c r="X405" s="317">
        <f t="shared" si="122"/>
        <v>0</v>
      </c>
      <c r="Y405" s="66">
        <f t="shared" si="142"/>
        <v>7130.4</v>
      </c>
      <c r="Z405" s="317" t="e">
        <f>SUM(#REF!-Y405)</f>
        <v>#REF!</v>
      </c>
      <c r="AA405" s="66">
        <f t="shared" si="142"/>
        <v>8630.4</v>
      </c>
      <c r="AB405" s="66">
        <f t="shared" si="113"/>
        <v>500</v>
      </c>
      <c r="AC405" s="66">
        <f t="shared" si="142"/>
        <v>9130.4</v>
      </c>
      <c r="AD405" s="259">
        <f t="shared" si="142"/>
        <v>0</v>
      </c>
      <c r="AE405" s="260">
        <f t="shared" si="142"/>
        <v>9696</v>
      </c>
      <c r="AF405" s="260">
        <f t="shared" si="142"/>
        <v>9696</v>
      </c>
      <c r="AG405" s="364">
        <f t="shared" si="141"/>
        <v>100</v>
      </c>
    </row>
    <row r="406" spans="1:33" ht="12.75" customHeight="1">
      <c r="A406" s="31" t="s">
        <v>73</v>
      </c>
      <c r="B406" s="85" t="s">
        <v>119</v>
      </c>
      <c r="C406" s="321" t="s">
        <v>138</v>
      </c>
      <c r="D406" s="321" t="s">
        <v>331</v>
      </c>
      <c r="E406" s="84" t="s">
        <v>70</v>
      </c>
      <c r="F406" s="321" t="s">
        <v>74</v>
      </c>
      <c r="G406" s="319"/>
      <c r="H406" s="319"/>
      <c r="I406" s="66"/>
      <c r="J406" s="317">
        <f t="shared" si="117"/>
        <v>0</v>
      </c>
      <c r="K406" s="66"/>
      <c r="L406" s="317">
        <f t="shared" si="128"/>
        <v>1500</v>
      </c>
      <c r="M406" s="66">
        <v>1500</v>
      </c>
      <c r="N406" s="317">
        <f t="shared" si="126"/>
        <v>1230</v>
      </c>
      <c r="O406" s="66">
        <v>2730</v>
      </c>
      <c r="P406" s="317">
        <f t="shared" si="124"/>
        <v>1735</v>
      </c>
      <c r="Q406" s="66">
        <v>4465</v>
      </c>
      <c r="R406" s="317">
        <f t="shared" si="125"/>
        <v>500</v>
      </c>
      <c r="S406" s="66">
        <v>4965</v>
      </c>
      <c r="T406" s="317" t="e">
        <f>SUM(#REF!-S406)</f>
        <v>#REF!</v>
      </c>
      <c r="U406" s="66">
        <f>6630.4+500</f>
        <v>7130.4</v>
      </c>
      <c r="V406" s="317">
        <f t="shared" si="121"/>
        <v>0</v>
      </c>
      <c r="W406" s="66">
        <f>6630.4+500</f>
        <v>7130.4</v>
      </c>
      <c r="X406" s="317">
        <f t="shared" si="122"/>
        <v>0</v>
      </c>
      <c r="Y406" s="66">
        <f>6630.4+500</f>
        <v>7130.4</v>
      </c>
      <c r="Z406" s="317" t="e">
        <f>SUM(#REF!-Y406)</f>
        <v>#REF!</v>
      </c>
      <c r="AA406" s="66">
        <v>8630.4</v>
      </c>
      <c r="AB406" s="66">
        <f t="shared" si="113"/>
        <v>500</v>
      </c>
      <c r="AC406" s="66">
        <v>9130.4</v>
      </c>
      <c r="AD406" s="66"/>
      <c r="AE406" s="364">
        <v>9696</v>
      </c>
      <c r="AF406" s="364">
        <v>9696</v>
      </c>
      <c r="AG406" s="364">
        <f t="shared" si="141"/>
        <v>100</v>
      </c>
    </row>
    <row r="407" spans="1:33" ht="25.5" customHeight="1">
      <c r="A407" s="54" t="s">
        <v>139</v>
      </c>
      <c r="B407" s="17" t="s">
        <v>140</v>
      </c>
      <c r="C407" s="17"/>
      <c r="D407" s="17"/>
      <c r="E407" s="17"/>
      <c r="F407" s="17"/>
      <c r="G407" s="12" t="e">
        <f>G408+G458+#REF!+G596</f>
        <v>#REF!</v>
      </c>
      <c r="H407" s="12" t="e">
        <f>H408+H458+#REF!+H596</f>
        <v>#REF!</v>
      </c>
      <c r="I407" s="317">
        <f>I408+I458+I596+I638</f>
        <v>117204.40000000001</v>
      </c>
      <c r="J407" s="317">
        <f t="shared" si="117"/>
        <v>9940</v>
      </c>
      <c r="K407" s="317">
        <f>K408+K458+K596+K638</f>
        <v>127144.40000000001</v>
      </c>
      <c r="L407" s="317" t="e">
        <f t="shared" si="128"/>
        <v>#REF!</v>
      </c>
      <c r="M407" s="317" t="e">
        <f>M408+M458+M596+M638</f>
        <v>#REF!</v>
      </c>
      <c r="N407" s="317" t="e">
        <f t="shared" si="126"/>
        <v>#REF!</v>
      </c>
      <c r="O407" s="317" t="e">
        <f>O408+O458+O596+O638</f>
        <v>#REF!</v>
      </c>
      <c r="P407" s="317" t="e">
        <f t="shared" si="124"/>
        <v>#REF!</v>
      </c>
      <c r="Q407" s="317" t="e">
        <f>Q408+Q458+Q596+Q638+Q592</f>
        <v>#REF!</v>
      </c>
      <c r="R407" s="317" t="e">
        <f t="shared" si="125"/>
        <v>#REF!</v>
      </c>
      <c r="S407" s="317" t="e">
        <f>S408+S458+S596+S638+S592</f>
        <v>#REF!</v>
      </c>
      <c r="T407" s="317" t="e">
        <f>SUM(#REF!-S407)</f>
        <v>#REF!</v>
      </c>
      <c r="U407" s="317" t="e">
        <f>U408+U458+U596+U638+U592</f>
        <v>#REF!</v>
      </c>
      <c r="V407" s="317" t="e">
        <f t="shared" si="121"/>
        <v>#REF!</v>
      </c>
      <c r="W407" s="317" t="e">
        <f>W408+W458+W596+W638+W592</f>
        <v>#REF!</v>
      </c>
      <c r="X407" s="317" t="e">
        <f t="shared" si="122"/>
        <v>#REF!</v>
      </c>
      <c r="Y407" s="317" t="e">
        <f>Y408+Y458+Y596+Y638+Y592</f>
        <v>#REF!</v>
      </c>
      <c r="Z407" s="317" t="e">
        <f>SUM(#REF!-Y407)</f>
        <v>#REF!</v>
      </c>
      <c r="AA407" s="317">
        <f>AA408+AA458+AA596+AA638+AA592+AA637</f>
        <v>157226.09999999998</v>
      </c>
      <c r="AB407" s="66">
        <f t="shared" ref="AB407:AB470" si="143">AC407-AA407</f>
        <v>6424.5999999999767</v>
      </c>
      <c r="AC407" s="317">
        <f>AC408+AC458+AC596+AC638+AC592+AC637</f>
        <v>163650.69999999995</v>
      </c>
      <c r="AD407" s="260">
        <f>AD408+AD458+AD596+AD638+AD592+AD637</f>
        <v>608</v>
      </c>
      <c r="AE407" s="260">
        <f>AE408+AE458+AE596+AE638+AE592+AE637</f>
        <v>158615.40000000002</v>
      </c>
      <c r="AF407" s="260">
        <f>AF408+AF458+AF596+AF638+AF592+AF637</f>
        <v>156325.40000000002</v>
      </c>
      <c r="AG407" s="364">
        <f t="shared" si="141"/>
        <v>98.556256202109012</v>
      </c>
    </row>
    <row r="408" spans="1:33" ht="12" customHeight="1">
      <c r="A408" s="318" t="s">
        <v>141</v>
      </c>
      <c r="B408" s="321" t="s">
        <v>140</v>
      </c>
      <c r="C408" s="321" t="s">
        <v>11</v>
      </c>
      <c r="D408" s="321" t="s">
        <v>330</v>
      </c>
      <c r="E408" s="321"/>
      <c r="F408" s="321"/>
      <c r="G408" s="319" t="e">
        <f>#REF!+#REF!</f>
        <v>#REF!</v>
      </c>
      <c r="H408" s="319" t="e">
        <f>#REF!+#REF!</f>
        <v>#REF!</v>
      </c>
      <c r="I408" s="66">
        <f>I452+I416+I409+I445</f>
        <v>34574.9</v>
      </c>
      <c r="J408" s="317">
        <f t="shared" si="117"/>
        <v>0</v>
      </c>
      <c r="K408" s="66">
        <f>K452+K416+K409+K445</f>
        <v>34574.9</v>
      </c>
      <c r="L408" s="317">
        <f t="shared" si="128"/>
        <v>-2957.7000000000007</v>
      </c>
      <c r="M408" s="66">
        <f>M452+M416+M409+M445</f>
        <v>31617.200000000001</v>
      </c>
      <c r="N408" s="317">
        <f t="shared" si="126"/>
        <v>1.9000000000014552</v>
      </c>
      <c r="O408" s="66">
        <f>O452+O416+O409+O445</f>
        <v>31619.100000000002</v>
      </c>
      <c r="P408" s="317">
        <f t="shared" si="124"/>
        <v>202.89999999999782</v>
      </c>
      <c r="Q408" s="66">
        <f>Q452+Q416+Q409+Q445</f>
        <v>31822</v>
      </c>
      <c r="R408" s="317">
        <f t="shared" si="125"/>
        <v>0</v>
      </c>
      <c r="S408" s="66">
        <f>S452+S416+S409+S445</f>
        <v>31822</v>
      </c>
      <c r="T408" s="317" t="e">
        <f>SUM(#REF!-S408)</f>
        <v>#REF!</v>
      </c>
      <c r="U408" s="66">
        <f>U452+U416+U409+U445</f>
        <v>31821.999999999996</v>
      </c>
      <c r="V408" s="317">
        <f t="shared" si="121"/>
        <v>4331.1000000000095</v>
      </c>
      <c r="W408" s="66">
        <f>W452+W416+W409+W445</f>
        <v>36153.100000000006</v>
      </c>
      <c r="X408" s="317">
        <f t="shared" si="122"/>
        <v>0</v>
      </c>
      <c r="Y408" s="66">
        <f>Y452+Y416+Y409+Y445</f>
        <v>36153.100000000006</v>
      </c>
      <c r="Z408" s="317" t="e">
        <f>SUM(#REF!-Y408)</f>
        <v>#REF!</v>
      </c>
      <c r="AA408" s="66">
        <f>AA452+AA416+AA409+AA445</f>
        <v>36309.800000000003</v>
      </c>
      <c r="AB408" s="66">
        <f t="shared" si="143"/>
        <v>1126.5</v>
      </c>
      <c r="AC408" s="66">
        <f>AC452+AC416+AC409+AC445</f>
        <v>37436.300000000003</v>
      </c>
      <c r="AD408" s="259">
        <f>AD452+AD416+AD409+AD445</f>
        <v>125</v>
      </c>
      <c r="AE408" s="260">
        <f>AE452+AE416+AE409+AE445</f>
        <v>36158.200000000004</v>
      </c>
      <c r="AF408" s="260">
        <f>AF452+AF416+AF409+AF445</f>
        <v>35885.600000000006</v>
      </c>
      <c r="AG408" s="364">
        <f t="shared" si="141"/>
        <v>99.246090789917645</v>
      </c>
    </row>
    <row r="409" spans="1:33" ht="28.5" hidden="1" customHeight="1">
      <c r="A409" s="318" t="s">
        <v>20</v>
      </c>
      <c r="B409" s="321" t="s">
        <v>140</v>
      </c>
      <c r="C409" s="321" t="s">
        <v>11</v>
      </c>
      <c r="D409" s="321" t="s">
        <v>330</v>
      </c>
      <c r="E409" s="84" t="s">
        <v>21</v>
      </c>
      <c r="F409" s="321"/>
      <c r="G409" s="319"/>
      <c r="H409" s="319"/>
      <c r="I409" s="66">
        <f>I410</f>
        <v>66</v>
      </c>
      <c r="J409" s="317">
        <f t="shared" si="117"/>
        <v>0</v>
      </c>
      <c r="K409" s="66">
        <f>K410</f>
        <v>66</v>
      </c>
      <c r="L409" s="317">
        <f t="shared" si="128"/>
        <v>0</v>
      </c>
      <c r="M409" s="66">
        <f>M410</f>
        <v>66</v>
      </c>
      <c r="N409" s="317">
        <f t="shared" si="126"/>
        <v>0</v>
      </c>
      <c r="O409" s="66">
        <f>O410</f>
        <v>66</v>
      </c>
      <c r="P409" s="317">
        <f t="shared" si="124"/>
        <v>0</v>
      </c>
      <c r="Q409" s="66">
        <f>Q410</f>
        <v>66</v>
      </c>
      <c r="R409" s="317">
        <f t="shared" si="125"/>
        <v>0</v>
      </c>
      <c r="S409" s="66">
        <f>S410</f>
        <v>66</v>
      </c>
      <c r="T409" s="317" t="e">
        <f>SUM(#REF!-S409)</f>
        <v>#REF!</v>
      </c>
      <c r="U409" s="66">
        <f>U410</f>
        <v>66</v>
      </c>
      <c r="V409" s="317">
        <f t="shared" si="121"/>
        <v>0</v>
      </c>
      <c r="W409" s="66">
        <f>W410</f>
        <v>66</v>
      </c>
      <c r="X409" s="317">
        <f t="shared" si="122"/>
        <v>0</v>
      </c>
      <c r="Y409" s="66">
        <f>Y410</f>
        <v>66</v>
      </c>
      <c r="Z409" s="317" t="e">
        <f>SUM(#REF!-Y409)</f>
        <v>#REF!</v>
      </c>
      <c r="AA409" s="66">
        <f>AA410</f>
        <v>66</v>
      </c>
      <c r="AB409" s="66">
        <f t="shared" si="143"/>
        <v>0</v>
      </c>
      <c r="AC409" s="66">
        <f t="shared" ref="AC409:AF410" si="144">AC410</f>
        <v>66</v>
      </c>
      <c r="AD409" s="259">
        <f t="shared" si="144"/>
        <v>0</v>
      </c>
      <c r="AE409" s="260">
        <f t="shared" si="144"/>
        <v>0</v>
      </c>
      <c r="AF409" s="260">
        <f t="shared" si="144"/>
        <v>0</v>
      </c>
      <c r="AG409" s="364"/>
    </row>
    <row r="410" spans="1:33" ht="25.5" hidden="1">
      <c r="A410" s="53" t="s">
        <v>142</v>
      </c>
      <c r="B410" s="321" t="s">
        <v>140</v>
      </c>
      <c r="C410" s="321" t="s">
        <v>11</v>
      </c>
      <c r="D410" s="321" t="s">
        <v>330</v>
      </c>
      <c r="E410" s="84" t="s">
        <v>143</v>
      </c>
      <c r="F410" s="321"/>
      <c r="G410" s="319"/>
      <c r="H410" s="319"/>
      <c r="I410" s="66">
        <f>I411</f>
        <v>66</v>
      </c>
      <c r="J410" s="317">
        <f t="shared" si="117"/>
        <v>0</v>
      </c>
      <c r="K410" s="66">
        <f>K411</f>
        <v>66</v>
      </c>
      <c r="L410" s="317">
        <f t="shared" si="128"/>
        <v>0</v>
      </c>
      <c r="M410" s="66">
        <f>M411</f>
        <v>66</v>
      </c>
      <c r="N410" s="317">
        <f t="shared" si="126"/>
        <v>0</v>
      </c>
      <c r="O410" s="66">
        <f>O411</f>
        <v>66</v>
      </c>
      <c r="P410" s="317">
        <f t="shared" si="124"/>
        <v>0</v>
      </c>
      <c r="Q410" s="66">
        <f>Q411</f>
        <v>66</v>
      </c>
      <c r="R410" s="317">
        <f t="shared" si="125"/>
        <v>0</v>
      </c>
      <c r="S410" s="66">
        <f>S411</f>
        <v>66</v>
      </c>
      <c r="T410" s="317" t="e">
        <f>SUM(#REF!-S410)</f>
        <v>#REF!</v>
      </c>
      <c r="U410" s="66">
        <f>U411</f>
        <v>66</v>
      </c>
      <c r="V410" s="317">
        <f t="shared" si="121"/>
        <v>0</v>
      </c>
      <c r="W410" s="66">
        <f>W411</f>
        <v>66</v>
      </c>
      <c r="X410" s="317">
        <f t="shared" si="122"/>
        <v>0</v>
      </c>
      <c r="Y410" s="66">
        <f>Y411</f>
        <v>66</v>
      </c>
      <c r="Z410" s="317" t="e">
        <f>SUM(#REF!-Y410)</f>
        <v>#REF!</v>
      </c>
      <c r="AA410" s="66">
        <f>AA411</f>
        <v>66</v>
      </c>
      <c r="AB410" s="66">
        <f t="shared" si="143"/>
        <v>0</v>
      </c>
      <c r="AC410" s="66">
        <f t="shared" si="144"/>
        <v>66</v>
      </c>
      <c r="AD410" s="259">
        <f t="shared" si="144"/>
        <v>0</v>
      </c>
      <c r="AE410" s="260">
        <f t="shared" si="144"/>
        <v>0</v>
      </c>
      <c r="AF410" s="260">
        <f t="shared" si="144"/>
        <v>0</v>
      </c>
      <c r="AG410" s="364"/>
    </row>
    <row r="411" spans="1:33" ht="26.25" hidden="1" customHeight="1">
      <c r="A411" s="53" t="s">
        <v>690</v>
      </c>
      <c r="B411" s="321" t="s">
        <v>140</v>
      </c>
      <c r="C411" s="321" t="s">
        <v>11</v>
      </c>
      <c r="D411" s="321" t="s">
        <v>330</v>
      </c>
      <c r="E411" s="84" t="s">
        <v>144</v>
      </c>
      <c r="F411" s="321"/>
      <c r="G411" s="319"/>
      <c r="H411" s="319"/>
      <c r="I411" s="66">
        <f>I412</f>
        <v>66</v>
      </c>
      <c r="J411" s="317">
        <f t="shared" si="117"/>
        <v>0</v>
      </c>
      <c r="K411" s="66">
        <f>K412</f>
        <v>66</v>
      </c>
      <c r="L411" s="317">
        <f t="shared" si="128"/>
        <v>0</v>
      </c>
      <c r="M411" s="66">
        <f>M412+M414</f>
        <v>66</v>
      </c>
      <c r="N411" s="317">
        <f t="shared" si="126"/>
        <v>0</v>
      </c>
      <c r="O411" s="66">
        <f>O412+O414</f>
        <v>66</v>
      </c>
      <c r="P411" s="317">
        <f t="shared" si="124"/>
        <v>0</v>
      </c>
      <c r="Q411" s="66">
        <f>Q412+Q414</f>
        <v>66</v>
      </c>
      <c r="R411" s="317">
        <f t="shared" si="125"/>
        <v>0</v>
      </c>
      <c r="S411" s="66">
        <f>S412+S414</f>
        <v>66</v>
      </c>
      <c r="T411" s="317" t="e">
        <f>SUM(#REF!-S411)</f>
        <v>#REF!</v>
      </c>
      <c r="U411" s="66">
        <f>U412+U414</f>
        <v>66</v>
      </c>
      <c r="V411" s="317">
        <f t="shared" si="121"/>
        <v>0</v>
      </c>
      <c r="W411" s="66">
        <f>W412+W414</f>
        <v>66</v>
      </c>
      <c r="X411" s="317">
        <f t="shared" si="122"/>
        <v>0</v>
      </c>
      <c r="Y411" s="66">
        <f>Y412+Y414</f>
        <v>66</v>
      </c>
      <c r="Z411" s="317" t="e">
        <f>SUM(#REF!-Y411)</f>
        <v>#REF!</v>
      </c>
      <c r="AA411" s="66">
        <f>AA412+AA414</f>
        <v>66</v>
      </c>
      <c r="AB411" s="66">
        <f t="shared" si="143"/>
        <v>0</v>
      </c>
      <c r="AC411" s="66">
        <f>AC412+AC414</f>
        <v>66</v>
      </c>
      <c r="AD411" s="259">
        <f>AD412+AD414</f>
        <v>0</v>
      </c>
      <c r="AE411" s="260">
        <f>AE412+AE414</f>
        <v>0</v>
      </c>
      <c r="AF411" s="260">
        <f>AF412+AF414</f>
        <v>0</v>
      </c>
      <c r="AG411" s="364"/>
    </row>
    <row r="412" spans="1:33" ht="26.25" hidden="1" customHeight="1">
      <c r="A412" s="8" t="s">
        <v>339</v>
      </c>
      <c r="B412" s="321" t="s">
        <v>140</v>
      </c>
      <c r="C412" s="321" t="s">
        <v>11</v>
      </c>
      <c r="D412" s="321" t="s">
        <v>330</v>
      </c>
      <c r="E412" s="84" t="s">
        <v>144</v>
      </c>
      <c r="F412" s="321" t="s">
        <v>340</v>
      </c>
      <c r="G412" s="319"/>
      <c r="H412" s="319"/>
      <c r="I412" s="66">
        <f>I413</f>
        <v>66</v>
      </c>
      <c r="J412" s="317">
        <f t="shared" si="117"/>
        <v>0</v>
      </c>
      <c r="K412" s="66">
        <f>K413</f>
        <v>66</v>
      </c>
      <c r="L412" s="317">
        <f t="shared" si="128"/>
        <v>-62.7</v>
      </c>
      <c r="M412" s="66">
        <f>M413</f>
        <v>3.3</v>
      </c>
      <c r="N412" s="317">
        <f t="shared" si="126"/>
        <v>0</v>
      </c>
      <c r="O412" s="66">
        <f>O413</f>
        <v>3.3</v>
      </c>
      <c r="P412" s="317">
        <f t="shared" si="124"/>
        <v>0</v>
      </c>
      <c r="Q412" s="66">
        <f>Q413</f>
        <v>3.3</v>
      </c>
      <c r="R412" s="317">
        <f t="shared" si="125"/>
        <v>0</v>
      </c>
      <c r="S412" s="66">
        <f>S413</f>
        <v>3.3</v>
      </c>
      <c r="T412" s="317" t="e">
        <f>SUM(#REF!-S412)</f>
        <v>#REF!</v>
      </c>
      <c r="U412" s="66">
        <f>U413</f>
        <v>3.3</v>
      </c>
      <c r="V412" s="317">
        <f t="shared" si="121"/>
        <v>0</v>
      </c>
      <c r="W412" s="66">
        <f>W413</f>
        <v>3.3</v>
      </c>
      <c r="X412" s="317">
        <f t="shared" si="122"/>
        <v>0</v>
      </c>
      <c r="Y412" s="66">
        <f>Y413</f>
        <v>3.3</v>
      </c>
      <c r="Z412" s="317" t="e">
        <f>SUM(#REF!-Y412)</f>
        <v>#REF!</v>
      </c>
      <c r="AA412" s="66">
        <f>AA413</f>
        <v>3.3</v>
      </c>
      <c r="AB412" s="66">
        <f t="shared" si="143"/>
        <v>0</v>
      </c>
      <c r="AC412" s="66">
        <f>AC413</f>
        <v>3.3</v>
      </c>
      <c r="AD412" s="259">
        <f>AD413</f>
        <v>0</v>
      </c>
      <c r="AE412" s="260">
        <f>AE413</f>
        <v>0</v>
      </c>
      <c r="AF412" s="260">
        <f>AF413</f>
        <v>0</v>
      </c>
      <c r="AG412" s="364"/>
    </row>
    <row r="413" spans="1:33" ht="26.25" hidden="1" customHeight="1">
      <c r="A413" s="39" t="s">
        <v>341</v>
      </c>
      <c r="B413" s="321" t="s">
        <v>140</v>
      </c>
      <c r="C413" s="321" t="s">
        <v>11</v>
      </c>
      <c r="D413" s="321" t="s">
        <v>330</v>
      </c>
      <c r="E413" s="84" t="s">
        <v>144</v>
      </c>
      <c r="F413" s="321" t="s">
        <v>342</v>
      </c>
      <c r="G413" s="319"/>
      <c r="H413" s="319"/>
      <c r="I413" s="66">
        <v>66</v>
      </c>
      <c r="J413" s="317">
        <f t="shared" si="117"/>
        <v>0</v>
      </c>
      <c r="K413" s="66">
        <v>66</v>
      </c>
      <c r="L413" s="317">
        <f t="shared" si="128"/>
        <v>-62.7</v>
      </c>
      <c r="M413" s="66">
        <v>3.3</v>
      </c>
      <c r="N413" s="317">
        <f t="shared" si="126"/>
        <v>0</v>
      </c>
      <c r="O413" s="66">
        <v>3.3</v>
      </c>
      <c r="P413" s="317">
        <f t="shared" si="124"/>
        <v>0</v>
      </c>
      <c r="Q413" s="66">
        <v>3.3</v>
      </c>
      <c r="R413" s="317">
        <f t="shared" si="125"/>
        <v>0</v>
      </c>
      <c r="S413" s="66">
        <v>3.3</v>
      </c>
      <c r="T413" s="317" t="e">
        <f>SUM(#REF!-S413)</f>
        <v>#REF!</v>
      </c>
      <c r="U413" s="66">
        <v>3.3</v>
      </c>
      <c r="V413" s="317">
        <f t="shared" si="121"/>
        <v>0</v>
      </c>
      <c r="W413" s="66">
        <v>3.3</v>
      </c>
      <c r="X413" s="317">
        <f t="shared" si="122"/>
        <v>0</v>
      </c>
      <c r="Y413" s="66">
        <v>3.3</v>
      </c>
      <c r="Z413" s="317" t="e">
        <f>SUM(#REF!-Y413)</f>
        <v>#REF!</v>
      </c>
      <c r="AA413" s="66">
        <v>3.3</v>
      </c>
      <c r="AB413" s="66">
        <f t="shared" si="143"/>
        <v>0</v>
      </c>
      <c r="AC413" s="66">
        <v>3.3</v>
      </c>
      <c r="AD413" s="66"/>
      <c r="AE413" s="364">
        <v>0</v>
      </c>
      <c r="AF413" s="364">
        <v>0</v>
      </c>
      <c r="AG413" s="364"/>
    </row>
    <row r="414" spans="1:33" s="220" customFormat="1" ht="26.25" hidden="1" customHeight="1">
      <c r="A414" s="39" t="s">
        <v>616</v>
      </c>
      <c r="B414" s="321" t="s">
        <v>140</v>
      </c>
      <c r="C414" s="321" t="s">
        <v>11</v>
      </c>
      <c r="D414" s="321" t="s">
        <v>330</v>
      </c>
      <c r="E414" s="84" t="s">
        <v>144</v>
      </c>
      <c r="F414" s="321" t="s">
        <v>455</v>
      </c>
      <c r="G414" s="319"/>
      <c r="H414" s="319"/>
      <c r="I414" s="66"/>
      <c r="J414" s="317"/>
      <c r="K414" s="66"/>
      <c r="L414" s="317">
        <f t="shared" si="128"/>
        <v>62.7</v>
      </c>
      <c r="M414" s="66">
        <f>SUM(M415)</f>
        <v>62.7</v>
      </c>
      <c r="N414" s="317">
        <f t="shared" si="126"/>
        <v>0</v>
      </c>
      <c r="O414" s="66">
        <f>SUM(O415)</f>
        <v>62.7</v>
      </c>
      <c r="P414" s="317">
        <f t="shared" si="124"/>
        <v>0</v>
      </c>
      <c r="Q414" s="66">
        <f>SUM(Q415)</f>
        <v>62.7</v>
      </c>
      <c r="R414" s="317">
        <f t="shared" si="125"/>
        <v>0</v>
      </c>
      <c r="S414" s="66">
        <f>SUM(S415)</f>
        <v>62.7</v>
      </c>
      <c r="T414" s="317" t="e">
        <f>SUM(#REF!-S414)</f>
        <v>#REF!</v>
      </c>
      <c r="U414" s="66">
        <f>SUM(U415)</f>
        <v>62.7</v>
      </c>
      <c r="V414" s="317">
        <f t="shared" si="121"/>
        <v>0</v>
      </c>
      <c r="W414" s="66">
        <f>SUM(W415)</f>
        <v>62.7</v>
      </c>
      <c r="X414" s="317">
        <f t="shared" si="122"/>
        <v>0</v>
      </c>
      <c r="Y414" s="66">
        <f>SUM(Y415)</f>
        <v>62.7</v>
      </c>
      <c r="Z414" s="317" t="e">
        <f>SUM(#REF!-Y414)</f>
        <v>#REF!</v>
      </c>
      <c r="AA414" s="66">
        <f>SUM(AA415)</f>
        <v>62.7</v>
      </c>
      <c r="AB414" s="66">
        <f t="shared" si="143"/>
        <v>0</v>
      </c>
      <c r="AC414" s="66">
        <f>SUM(AC415)</f>
        <v>62.7</v>
      </c>
      <c r="AD414" s="259">
        <f>SUM(AD415)</f>
        <v>0</v>
      </c>
      <c r="AE414" s="260">
        <f>SUM(AE415)</f>
        <v>0</v>
      </c>
      <c r="AF414" s="260">
        <f>SUM(AF415)</f>
        <v>0</v>
      </c>
      <c r="AG414" s="364"/>
    </row>
    <row r="415" spans="1:33" s="220" customFormat="1" ht="12.75" hidden="1" customHeight="1">
      <c r="A415" s="39" t="s">
        <v>617</v>
      </c>
      <c r="B415" s="321" t="s">
        <v>140</v>
      </c>
      <c r="C415" s="321" t="s">
        <v>11</v>
      </c>
      <c r="D415" s="321" t="s">
        <v>330</v>
      </c>
      <c r="E415" s="84" t="s">
        <v>144</v>
      </c>
      <c r="F415" s="321" t="s">
        <v>618</v>
      </c>
      <c r="G415" s="319"/>
      <c r="H415" s="319"/>
      <c r="I415" s="66"/>
      <c r="J415" s="317"/>
      <c r="K415" s="66"/>
      <c r="L415" s="317">
        <f t="shared" si="128"/>
        <v>62.7</v>
      </c>
      <c r="M415" s="66">
        <v>62.7</v>
      </c>
      <c r="N415" s="317">
        <f t="shared" si="126"/>
        <v>0</v>
      </c>
      <c r="O415" s="66">
        <v>62.7</v>
      </c>
      <c r="P415" s="317">
        <f t="shared" si="124"/>
        <v>0</v>
      </c>
      <c r="Q415" s="66">
        <v>62.7</v>
      </c>
      <c r="R415" s="317">
        <f t="shared" si="125"/>
        <v>0</v>
      </c>
      <c r="S415" s="66">
        <v>62.7</v>
      </c>
      <c r="T415" s="317" t="e">
        <f>SUM(#REF!-S415)</f>
        <v>#REF!</v>
      </c>
      <c r="U415" s="66">
        <v>62.7</v>
      </c>
      <c r="V415" s="317">
        <f t="shared" si="121"/>
        <v>0</v>
      </c>
      <c r="W415" s="66">
        <v>62.7</v>
      </c>
      <c r="X415" s="317">
        <f t="shared" si="122"/>
        <v>0</v>
      </c>
      <c r="Y415" s="66">
        <v>62.7</v>
      </c>
      <c r="Z415" s="317" t="e">
        <f>SUM(#REF!-Y415)</f>
        <v>#REF!</v>
      </c>
      <c r="AA415" s="66">
        <v>62.7</v>
      </c>
      <c r="AB415" s="66">
        <f t="shared" si="143"/>
        <v>0</v>
      </c>
      <c r="AC415" s="66">
        <v>62.7</v>
      </c>
      <c r="AD415" s="66"/>
      <c r="AE415" s="364">
        <v>0</v>
      </c>
      <c r="AF415" s="364">
        <v>0</v>
      </c>
      <c r="AG415" s="364"/>
    </row>
    <row r="416" spans="1:33" ht="39.6" customHeight="1">
      <c r="A416" s="318" t="s">
        <v>145</v>
      </c>
      <c r="B416" s="321" t="s">
        <v>140</v>
      </c>
      <c r="C416" s="321" t="s">
        <v>11</v>
      </c>
      <c r="D416" s="321" t="s">
        <v>330</v>
      </c>
      <c r="E416" s="84" t="s">
        <v>146</v>
      </c>
      <c r="F416" s="321"/>
      <c r="G416" s="319"/>
      <c r="H416" s="319"/>
      <c r="I416" s="66">
        <f>I417</f>
        <v>34484.400000000001</v>
      </c>
      <c r="J416" s="317">
        <f t="shared" si="117"/>
        <v>0</v>
      </c>
      <c r="K416" s="66">
        <f>K417</f>
        <v>34484.400000000001</v>
      </c>
      <c r="L416" s="317">
        <f t="shared" si="128"/>
        <v>-2957.7000000000007</v>
      </c>
      <c r="M416" s="66">
        <f>M417</f>
        <v>31526.7</v>
      </c>
      <c r="N416" s="317">
        <f t="shared" si="126"/>
        <v>1.9000000000014552</v>
      </c>
      <c r="O416" s="66">
        <f>O417</f>
        <v>31528.600000000002</v>
      </c>
      <c r="P416" s="317">
        <f t="shared" si="124"/>
        <v>202.89999999999782</v>
      </c>
      <c r="Q416" s="66">
        <f>Q417</f>
        <v>31731.5</v>
      </c>
      <c r="R416" s="317">
        <f t="shared" si="125"/>
        <v>0</v>
      </c>
      <c r="S416" s="66">
        <f>S417</f>
        <v>31731.5</v>
      </c>
      <c r="T416" s="317" t="e">
        <f>SUM(#REF!-S416)</f>
        <v>#REF!</v>
      </c>
      <c r="U416" s="66">
        <f>U417</f>
        <v>31731.499999999996</v>
      </c>
      <c r="V416" s="317">
        <f t="shared" si="121"/>
        <v>4331.1000000000095</v>
      </c>
      <c r="W416" s="66">
        <f>W417</f>
        <v>36062.600000000006</v>
      </c>
      <c r="X416" s="317">
        <f t="shared" si="122"/>
        <v>0</v>
      </c>
      <c r="Y416" s="66">
        <f>Y417</f>
        <v>36062.600000000006</v>
      </c>
      <c r="Z416" s="317" t="e">
        <f>SUM(#REF!-Y416)</f>
        <v>#REF!</v>
      </c>
      <c r="AA416" s="66">
        <f>AA417</f>
        <v>36219.300000000003</v>
      </c>
      <c r="AB416" s="66">
        <f t="shared" si="143"/>
        <v>1126.5</v>
      </c>
      <c r="AC416" s="66">
        <f>AC417</f>
        <v>37345.800000000003</v>
      </c>
      <c r="AD416" s="259">
        <f>AD417</f>
        <v>125</v>
      </c>
      <c r="AE416" s="260">
        <f>AE417</f>
        <v>36158.200000000004</v>
      </c>
      <c r="AF416" s="260">
        <f>AF417</f>
        <v>35885.600000000006</v>
      </c>
      <c r="AG416" s="364">
        <f t="shared" si="141"/>
        <v>99.246090789917645</v>
      </c>
    </row>
    <row r="417" spans="1:33" ht="26.45" customHeight="1">
      <c r="A417" s="318" t="s">
        <v>147</v>
      </c>
      <c r="B417" s="321" t="s">
        <v>140</v>
      </c>
      <c r="C417" s="321" t="s">
        <v>11</v>
      </c>
      <c r="D417" s="321" t="s">
        <v>330</v>
      </c>
      <c r="E417" s="84" t="s">
        <v>148</v>
      </c>
      <c r="F417" s="321"/>
      <c r="G417" s="319"/>
      <c r="H417" s="319"/>
      <c r="I417" s="66">
        <f>I418+I428+I435</f>
        <v>34484.400000000001</v>
      </c>
      <c r="J417" s="317">
        <f t="shared" si="117"/>
        <v>0</v>
      </c>
      <c r="K417" s="66">
        <f>K418+K428+K435</f>
        <v>34484.400000000001</v>
      </c>
      <c r="L417" s="317">
        <f t="shared" si="128"/>
        <v>-2957.7000000000007</v>
      </c>
      <c r="M417" s="66">
        <f>M418+M428+M435</f>
        <v>31526.7</v>
      </c>
      <c r="N417" s="317">
        <f t="shared" si="126"/>
        <v>1.9000000000014552</v>
      </c>
      <c r="O417" s="66">
        <f>O418+O428+O435</f>
        <v>31528.600000000002</v>
      </c>
      <c r="P417" s="317">
        <f t="shared" si="124"/>
        <v>202.89999999999782</v>
      </c>
      <c r="Q417" s="66">
        <f>Q418+Q428+Q435</f>
        <v>31731.5</v>
      </c>
      <c r="R417" s="317">
        <f t="shared" si="125"/>
        <v>0</v>
      </c>
      <c r="S417" s="66">
        <f>S418+S428+S435</f>
        <v>31731.5</v>
      </c>
      <c r="T417" s="317" t="e">
        <f>SUM(#REF!-S417)</f>
        <v>#REF!</v>
      </c>
      <c r="U417" s="66">
        <f>U418+U428+U435</f>
        <v>31731.499999999996</v>
      </c>
      <c r="V417" s="317">
        <f t="shared" si="121"/>
        <v>4331.1000000000095</v>
      </c>
      <c r="W417" s="66">
        <f>W418+W428+W435</f>
        <v>36062.600000000006</v>
      </c>
      <c r="X417" s="317">
        <f t="shared" si="122"/>
        <v>0</v>
      </c>
      <c r="Y417" s="66">
        <f>Y418+Y428+Y435</f>
        <v>36062.600000000006</v>
      </c>
      <c r="Z417" s="317" t="e">
        <f>SUM(#REF!-Y417)</f>
        <v>#REF!</v>
      </c>
      <c r="AA417" s="66">
        <f>AA418+AA428+AA435</f>
        <v>36219.300000000003</v>
      </c>
      <c r="AB417" s="66">
        <f t="shared" si="143"/>
        <v>1126.5</v>
      </c>
      <c r="AC417" s="66">
        <f>AC418+AC428+AC435</f>
        <v>37345.800000000003</v>
      </c>
      <c r="AD417" s="259">
        <f>AD418+AD428+AD435</f>
        <v>125</v>
      </c>
      <c r="AE417" s="260">
        <f>AE418+AE428+AE435</f>
        <v>36158.200000000004</v>
      </c>
      <c r="AF417" s="260">
        <f>AF418+AF428+AF435</f>
        <v>35885.600000000006</v>
      </c>
      <c r="AG417" s="364">
        <f t="shared" si="141"/>
        <v>99.246090789917645</v>
      </c>
    </row>
    <row r="418" spans="1:33" ht="26.45" customHeight="1">
      <c r="A418" s="318" t="s">
        <v>149</v>
      </c>
      <c r="B418" s="321" t="s">
        <v>140</v>
      </c>
      <c r="C418" s="321" t="s">
        <v>11</v>
      </c>
      <c r="D418" s="321" t="s">
        <v>330</v>
      </c>
      <c r="E418" s="28" t="s">
        <v>150</v>
      </c>
      <c r="F418" s="321"/>
      <c r="G418" s="319"/>
      <c r="H418" s="319"/>
      <c r="I418" s="66">
        <f>I419+I421+I425</f>
        <v>24536.399999999998</v>
      </c>
      <c r="J418" s="317">
        <f t="shared" si="117"/>
        <v>0</v>
      </c>
      <c r="K418" s="66">
        <f>K419+K421+K425</f>
        <v>24536.399999999998</v>
      </c>
      <c r="L418" s="317">
        <f t="shared" si="128"/>
        <v>-3709.5999999999985</v>
      </c>
      <c r="M418" s="66">
        <f>M419+M421+M425+M423</f>
        <v>20826.8</v>
      </c>
      <c r="N418" s="317">
        <f t="shared" si="126"/>
        <v>1.9000000000014552</v>
      </c>
      <c r="O418" s="66">
        <f>O419+O421+O425+O423</f>
        <v>20828.7</v>
      </c>
      <c r="P418" s="317">
        <f t="shared" si="124"/>
        <v>-57</v>
      </c>
      <c r="Q418" s="66">
        <f>Q419+Q421+Q425+Q423</f>
        <v>20771.7</v>
      </c>
      <c r="R418" s="317">
        <f t="shared" si="125"/>
        <v>0</v>
      </c>
      <c r="S418" s="66">
        <f>S419+S421+S425+S423</f>
        <v>20771.7</v>
      </c>
      <c r="T418" s="317" t="e">
        <f>SUM(#REF!-S418)</f>
        <v>#REF!</v>
      </c>
      <c r="U418" s="66">
        <f>U419+U421+U425+U423</f>
        <v>21506.199999999997</v>
      </c>
      <c r="V418" s="317">
        <f t="shared" si="121"/>
        <v>0.10000000000218279</v>
      </c>
      <c r="W418" s="66">
        <f>W419+W421+W425+W423</f>
        <v>21506.3</v>
      </c>
      <c r="X418" s="317">
        <f t="shared" si="122"/>
        <v>0</v>
      </c>
      <c r="Y418" s="66">
        <f>Y419+Y421+Y425+Y423</f>
        <v>21506.3</v>
      </c>
      <c r="Z418" s="317" t="e">
        <f>SUM(#REF!-Y418)</f>
        <v>#REF!</v>
      </c>
      <c r="AA418" s="66">
        <f>AA419+AA421+AA425+AA423</f>
        <v>21662.999999999996</v>
      </c>
      <c r="AB418" s="66">
        <f t="shared" si="143"/>
        <v>0</v>
      </c>
      <c r="AC418" s="66">
        <f>AC419+AC421+AC425+AC423</f>
        <v>21662.999999999996</v>
      </c>
      <c r="AD418" s="259">
        <f>AD419+AD421+AD425+AD423</f>
        <v>125</v>
      </c>
      <c r="AE418" s="260">
        <f>AE419+AE421+AE425+AE423</f>
        <v>20334.8</v>
      </c>
      <c r="AF418" s="260">
        <f>AF419+AF421+AF425+AF423</f>
        <v>20062.2</v>
      </c>
      <c r="AG418" s="364">
        <f t="shared" si="141"/>
        <v>98.659440958357109</v>
      </c>
    </row>
    <row r="419" spans="1:33" s="3" customFormat="1" ht="52.9" customHeight="1">
      <c r="A419" s="55" t="s">
        <v>352</v>
      </c>
      <c r="B419" s="321" t="s">
        <v>140</v>
      </c>
      <c r="C419" s="321" t="s">
        <v>11</v>
      </c>
      <c r="D419" s="321" t="s">
        <v>330</v>
      </c>
      <c r="E419" s="28" t="s">
        <v>150</v>
      </c>
      <c r="F419" s="321" t="s">
        <v>335</v>
      </c>
      <c r="G419" s="319"/>
      <c r="H419" s="319"/>
      <c r="I419" s="66">
        <f>I420</f>
        <v>12223.5</v>
      </c>
      <c r="J419" s="317">
        <f t="shared" si="117"/>
        <v>0</v>
      </c>
      <c r="K419" s="66">
        <f>K420</f>
        <v>12223.5</v>
      </c>
      <c r="L419" s="317">
        <f t="shared" si="128"/>
        <v>-10947.1</v>
      </c>
      <c r="M419" s="66">
        <f>M420</f>
        <v>1276.4000000000001</v>
      </c>
      <c r="N419" s="317">
        <f t="shared" si="126"/>
        <v>0</v>
      </c>
      <c r="O419" s="66">
        <f>O420</f>
        <v>1276.4000000000001</v>
      </c>
      <c r="P419" s="317">
        <f t="shared" si="124"/>
        <v>-50</v>
      </c>
      <c r="Q419" s="66">
        <f>Q420</f>
        <v>1226.4000000000001</v>
      </c>
      <c r="R419" s="317">
        <f t="shared" si="125"/>
        <v>0</v>
      </c>
      <c r="S419" s="66">
        <f>S420</f>
        <v>1226.4000000000001</v>
      </c>
      <c r="T419" s="317" t="e">
        <f>SUM(#REF!-S419)</f>
        <v>#REF!</v>
      </c>
      <c r="U419" s="66">
        <f>U420</f>
        <v>1253.8</v>
      </c>
      <c r="V419" s="317">
        <f t="shared" si="121"/>
        <v>0</v>
      </c>
      <c r="W419" s="66">
        <f>W420</f>
        <v>1253.8</v>
      </c>
      <c r="X419" s="317">
        <f t="shared" si="122"/>
        <v>0</v>
      </c>
      <c r="Y419" s="66">
        <f>Y420</f>
        <v>1253.8</v>
      </c>
      <c r="Z419" s="317" t="e">
        <f>SUM(#REF!-Y419)</f>
        <v>#REF!</v>
      </c>
      <c r="AA419" s="66">
        <f>AA420</f>
        <v>1253.8</v>
      </c>
      <c r="AB419" s="66">
        <f t="shared" si="143"/>
        <v>0</v>
      </c>
      <c r="AC419" s="66">
        <f>AC420</f>
        <v>1253.8</v>
      </c>
      <c r="AD419" s="259">
        <f>AD420</f>
        <v>125</v>
      </c>
      <c r="AE419" s="260">
        <f>AE420</f>
        <v>1390</v>
      </c>
      <c r="AF419" s="260">
        <f>AF420</f>
        <v>1369.5</v>
      </c>
      <c r="AG419" s="364">
        <f t="shared" si="141"/>
        <v>98.525179856115102</v>
      </c>
    </row>
    <row r="420" spans="1:33" ht="13.15" customHeight="1">
      <c r="A420" s="31" t="s">
        <v>16</v>
      </c>
      <c r="B420" s="321" t="s">
        <v>140</v>
      </c>
      <c r="C420" s="321" t="s">
        <v>11</v>
      </c>
      <c r="D420" s="321" t="s">
        <v>330</v>
      </c>
      <c r="E420" s="28" t="s">
        <v>150</v>
      </c>
      <c r="F420" s="321" t="s">
        <v>17</v>
      </c>
      <c r="G420" s="319"/>
      <c r="H420" s="319"/>
      <c r="I420" s="66">
        <v>12223.5</v>
      </c>
      <c r="J420" s="317">
        <f t="shared" si="117"/>
        <v>0</v>
      </c>
      <c r="K420" s="66">
        <v>12223.5</v>
      </c>
      <c r="L420" s="317">
        <f t="shared" si="128"/>
        <v>-10947.1</v>
      </c>
      <c r="M420" s="66">
        <v>1276.4000000000001</v>
      </c>
      <c r="N420" s="317">
        <f t="shared" si="126"/>
        <v>0</v>
      </c>
      <c r="O420" s="66">
        <v>1276.4000000000001</v>
      </c>
      <c r="P420" s="317">
        <f t="shared" si="124"/>
        <v>-50</v>
      </c>
      <c r="Q420" s="66">
        <v>1226.4000000000001</v>
      </c>
      <c r="R420" s="317">
        <f t="shared" si="125"/>
        <v>0</v>
      </c>
      <c r="S420" s="66">
        <v>1226.4000000000001</v>
      </c>
      <c r="T420" s="317" t="e">
        <f>SUM(#REF!-S420)</f>
        <v>#REF!</v>
      </c>
      <c r="U420" s="66">
        <f>1348-94.2</f>
        <v>1253.8</v>
      </c>
      <c r="V420" s="317">
        <f t="shared" si="121"/>
        <v>0</v>
      </c>
      <c r="W420" s="66">
        <f>1348-94.2</f>
        <v>1253.8</v>
      </c>
      <c r="X420" s="317">
        <f t="shared" si="122"/>
        <v>0</v>
      </c>
      <c r="Y420" s="66">
        <f>1348-94.2</f>
        <v>1253.8</v>
      </c>
      <c r="Z420" s="317" t="e">
        <f>SUM(#REF!-Y420)</f>
        <v>#REF!</v>
      </c>
      <c r="AA420" s="66">
        <f>1348-94.2</f>
        <v>1253.8</v>
      </c>
      <c r="AB420" s="66">
        <f t="shared" si="143"/>
        <v>0</v>
      </c>
      <c r="AC420" s="66">
        <f>1348-94.2</f>
        <v>1253.8</v>
      </c>
      <c r="AD420" s="66">
        <v>125</v>
      </c>
      <c r="AE420" s="364">
        <v>1390</v>
      </c>
      <c r="AF420" s="364">
        <v>1369.5</v>
      </c>
      <c r="AG420" s="364">
        <f t="shared" si="141"/>
        <v>98.525179856115102</v>
      </c>
    </row>
    <row r="421" spans="1:33" ht="26.45" customHeight="1">
      <c r="A421" s="8" t="s">
        <v>339</v>
      </c>
      <c r="B421" s="321" t="s">
        <v>140</v>
      </c>
      <c r="C421" s="321" t="s">
        <v>11</v>
      </c>
      <c r="D421" s="321" t="s">
        <v>330</v>
      </c>
      <c r="E421" s="28" t="s">
        <v>150</v>
      </c>
      <c r="F421" s="321" t="s">
        <v>340</v>
      </c>
      <c r="G421" s="319"/>
      <c r="H421" s="319"/>
      <c r="I421" s="66">
        <f>I422</f>
        <v>9531.1</v>
      </c>
      <c r="J421" s="317">
        <f t="shared" si="117"/>
        <v>0</v>
      </c>
      <c r="K421" s="66">
        <f>K422</f>
        <v>9531.1</v>
      </c>
      <c r="L421" s="317">
        <f t="shared" si="128"/>
        <v>-9068.5</v>
      </c>
      <c r="M421" s="66">
        <f>M422</f>
        <v>462.6</v>
      </c>
      <c r="N421" s="317">
        <f t="shared" si="126"/>
        <v>0</v>
      </c>
      <c r="O421" s="66">
        <f>O422</f>
        <v>462.6</v>
      </c>
      <c r="P421" s="317">
        <f t="shared" si="124"/>
        <v>0</v>
      </c>
      <c r="Q421" s="66">
        <f>Q422</f>
        <v>462.6</v>
      </c>
      <c r="R421" s="317">
        <f t="shared" si="125"/>
        <v>0</v>
      </c>
      <c r="S421" s="66">
        <f>S422</f>
        <v>462.6</v>
      </c>
      <c r="T421" s="317" t="e">
        <f>SUM(#REF!-S421)</f>
        <v>#REF!</v>
      </c>
      <c r="U421" s="66">
        <f>U422</f>
        <v>498</v>
      </c>
      <c r="V421" s="317">
        <f t="shared" si="121"/>
        <v>0.10000000000002274</v>
      </c>
      <c r="W421" s="66">
        <f>W422</f>
        <v>498.1</v>
      </c>
      <c r="X421" s="317">
        <f t="shared" si="122"/>
        <v>0</v>
      </c>
      <c r="Y421" s="66">
        <f>Y422</f>
        <v>498.1</v>
      </c>
      <c r="Z421" s="317" t="e">
        <f>SUM(#REF!-Y421)</f>
        <v>#REF!</v>
      </c>
      <c r="AA421" s="66">
        <f>AA422</f>
        <v>648.1</v>
      </c>
      <c r="AB421" s="66">
        <f t="shared" si="143"/>
        <v>0</v>
      </c>
      <c r="AC421" s="66">
        <f>AC422</f>
        <v>648.1</v>
      </c>
      <c r="AD421" s="259">
        <f>AD422</f>
        <v>0</v>
      </c>
      <c r="AE421" s="260">
        <f>AE422</f>
        <v>668.8</v>
      </c>
      <c r="AF421" s="260">
        <f>AF422</f>
        <v>416.7</v>
      </c>
      <c r="AG421" s="364">
        <f t="shared" si="141"/>
        <v>62.305622009569383</v>
      </c>
    </row>
    <row r="422" spans="1:33" ht="26.45" customHeight="1">
      <c r="A422" s="39" t="s">
        <v>341</v>
      </c>
      <c r="B422" s="321" t="s">
        <v>140</v>
      </c>
      <c r="C422" s="321" t="s">
        <v>11</v>
      </c>
      <c r="D422" s="321" t="s">
        <v>330</v>
      </c>
      <c r="E422" s="28" t="s">
        <v>150</v>
      </c>
      <c r="F422" s="321" t="s">
        <v>342</v>
      </c>
      <c r="G422" s="319"/>
      <c r="H422" s="319"/>
      <c r="I422" s="66">
        <v>9531.1</v>
      </c>
      <c r="J422" s="317">
        <f t="shared" si="117"/>
        <v>0</v>
      </c>
      <c r="K422" s="66">
        <v>9531.1</v>
      </c>
      <c r="L422" s="317">
        <f t="shared" si="128"/>
        <v>-9068.5</v>
      </c>
      <c r="M422" s="66">
        <v>462.6</v>
      </c>
      <c r="N422" s="317">
        <f t="shared" si="126"/>
        <v>0</v>
      </c>
      <c r="O422" s="66">
        <v>462.6</v>
      </c>
      <c r="P422" s="317">
        <f t="shared" si="124"/>
        <v>0</v>
      </c>
      <c r="Q422" s="66">
        <v>462.6</v>
      </c>
      <c r="R422" s="317">
        <f t="shared" si="125"/>
        <v>0</v>
      </c>
      <c r="S422" s="66">
        <v>462.6</v>
      </c>
      <c r="T422" s="317" t="e">
        <f>SUM(#REF!-S422)</f>
        <v>#REF!</v>
      </c>
      <c r="U422" s="66">
        <v>498</v>
      </c>
      <c r="V422" s="317">
        <f t="shared" si="121"/>
        <v>0.10000000000002274</v>
      </c>
      <c r="W422" s="66">
        <v>498.1</v>
      </c>
      <c r="X422" s="317">
        <f t="shared" si="122"/>
        <v>0</v>
      </c>
      <c r="Y422" s="66">
        <v>498.1</v>
      </c>
      <c r="Z422" s="317" t="e">
        <f>SUM(#REF!-Y422)</f>
        <v>#REF!</v>
      </c>
      <c r="AA422" s="66">
        <v>648.1</v>
      </c>
      <c r="AB422" s="66">
        <f t="shared" si="143"/>
        <v>0</v>
      </c>
      <c r="AC422" s="66">
        <v>648.1</v>
      </c>
      <c r="AD422" s="66"/>
      <c r="AE422" s="364">
        <v>668.8</v>
      </c>
      <c r="AF422" s="364">
        <v>416.7</v>
      </c>
      <c r="AG422" s="364">
        <f t="shared" si="141"/>
        <v>62.305622009569383</v>
      </c>
    </row>
    <row r="423" spans="1:33" s="220" customFormat="1" ht="26.45" customHeight="1">
      <c r="A423" s="39" t="s">
        <v>616</v>
      </c>
      <c r="B423" s="321" t="s">
        <v>140</v>
      </c>
      <c r="C423" s="321" t="s">
        <v>11</v>
      </c>
      <c r="D423" s="321" t="s">
        <v>330</v>
      </c>
      <c r="E423" s="28" t="s">
        <v>150</v>
      </c>
      <c r="F423" s="321" t="s">
        <v>455</v>
      </c>
      <c r="G423" s="319"/>
      <c r="H423" s="319"/>
      <c r="I423" s="66"/>
      <c r="J423" s="317"/>
      <c r="K423" s="66"/>
      <c r="L423" s="317">
        <f t="shared" si="128"/>
        <v>18953</v>
      </c>
      <c r="M423" s="66">
        <f>SUM(M424)</f>
        <v>18953</v>
      </c>
      <c r="N423" s="317">
        <f t="shared" si="126"/>
        <v>1.7999999999992724</v>
      </c>
      <c r="O423" s="66">
        <f>SUM(O424)</f>
        <v>18954.8</v>
      </c>
      <c r="P423" s="317">
        <f t="shared" si="124"/>
        <v>0</v>
      </c>
      <c r="Q423" s="66">
        <f>SUM(Q424)</f>
        <v>18954.8</v>
      </c>
      <c r="R423" s="317">
        <f t="shared" si="125"/>
        <v>0</v>
      </c>
      <c r="S423" s="66">
        <f>SUM(S424)</f>
        <v>18954.8</v>
      </c>
      <c r="T423" s="317" t="e">
        <f>SUM(#REF!-S423)</f>
        <v>#REF!</v>
      </c>
      <c r="U423" s="66">
        <f>SUM(U424)</f>
        <v>19621.899999999998</v>
      </c>
      <c r="V423" s="317">
        <f t="shared" si="121"/>
        <v>0</v>
      </c>
      <c r="W423" s="66">
        <f>SUM(W424)</f>
        <v>19621.899999999998</v>
      </c>
      <c r="X423" s="317">
        <f t="shared" si="122"/>
        <v>0</v>
      </c>
      <c r="Y423" s="66">
        <f>SUM(Y424)</f>
        <v>19621.899999999998</v>
      </c>
      <c r="Z423" s="317" t="e">
        <f>SUM(#REF!-Y423)</f>
        <v>#REF!</v>
      </c>
      <c r="AA423" s="66">
        <f>SUM(AA424)</f>
        <v>19621.899999999998</v>
      </c>
      <c r="AB423" s="66">
        <f t="shared" si="143"/>
        <v>0</v>
      </c>
      <c r="AC423" s="66">
        <f>SUM(AC424)</f>
        <v>19621.899999999998</v>
      </c>
      <c r="AD423" s="259">
        <f>SUM(AD424)</f>
        <v>0</v>
      </c>
      <c r="AE423" s="260">
        <f>SUM(AE424)</f>
        <v>18200</v>
      </c>
      <c r="AF423" s="260">
        <f>SUM(AF424)</f>
        <v>18200</v>
      </c>
      <c r="AG423" s="364">
        <f t="shared" si="141"/>
        <v>100</v>
      </c>
    </row>
    <row r="424" spans="1:33" s="220" customFormat="1" ht="13.15" customHeight="1">
      <c r="A424" s="39" t="s">
        <v>617</v>
      </c>
      <c r="B424" s="321" t="s">
        <v>140</v>
      </c>
      <c r="C424" s="321" t="s">
        <v>11</v>
      </c>
      <c r="D424" s="321" t="s">
        <v>330</v>
      </c>
      <c r="E424" s="28" t="s">
        <v>150</v>
      </c>
      <c r="F424" s="321" t="s">
        <v>618</v>
      </c>
      <c r="G424" s="319"/>
      <c r="H424" s="319"/>
      <c r="I424" s="66"/>
      <c r="J424" s="317"/>
      <c r="K424" s="66"/>
      <c r="L424" s="317">
        <f t="shared" si="128"/>
        <v>18953</v>
      </c>
      <c r="M424" s="66">
        <v>18953</v>
      </c>
      <c r="N424" s="317">
        <f t="shared" si="126"/>
        <v>1.7999999999992724</v>
      </c>
      <c r="O424" s="66">
        <v>18954.8</v>
      </c>
      <c r="P424" s="317">
        <f t="shared" si="124"/>
        <v>0</v>
      </c>
      <c r="Q424" s="66">
        <v>18954.8</v>
      </c>
      <c r="R424" s="317">
        <f t="shared" si="125"/>
        <v>0</v>
      </c>
      <c r="S424" s="66">
        <v>18954.8</v>
      </c>
      <c r="T424" s="317" t="e">
        <f>SUM(#REF!-S424)</f>
        <v>#REF!</v>
      </c>
      <c r="U424" s="66">
        <f>21243.8-1621.9</f>
        <v>19621.899999999998</v>
      </c>
      <c r="V424" s="317">
        <f t="shared" si="121"/>
        <v>0</v>
      </c>
      <c r="W424" s="66">
        <f>21243.8-1621.9</f>
        <v>19621.899999999998</v>
      </c>
      <c r="X424" s="317">
        <f t="shared" si="122"/>
        <v>0</v>
      </c>
      <c r="Y424" s="66">
        <f>21243.8-1621.9</f>
        <v>19621.899999999998</v>
      </c>
      <c r="Z424" s="317" t="e">
        <f>SUM(#REF!-Y424)</f>
        <v>#REF!</v>
      </c>
      <c r="AA424" s="66">
        <f>21243.8-1621.9</f>
        <v>19621.899999999998</v>
      </c>
      <c r="AB424" s="66">
        <f t="shared" si="143"/>
        <v>0</v>
      </c>
      <c r="AC424" s="66">
        <f>21243.8-1621.9</f>
        <v>19621.899999999998</v>
      </c>
      <c r="AD424" s="66"/>
      <c r="AE424" s="364">
        <v>18200</v>
      </c>
      <c r="AF424" s="364">
        <v>18200</v>
      </c>
      <c r="AG424" s="364">
        <f t="shared" si="141"/>
        <v>100</v>
      </c>
    </row>
    <row r="425" spans="1:33" ht="13.15" customHeight="1">
      <c r="A425" s="8" t="s">
        <v>354</v>
      </c>
      <c r="B425" s="321" t="s">
        <v>140</v>
      </c>
      <c r="C425" s="321" t="s">
        <v>11</v>
      </c>
      <c r="D425" s="321" t="s">
        <v>330</v>
      </c>
      <c r="E425" s="28" t="s">
        <v>150</v>
      </c>
      <c r="F425" s="321" t="s">
        <v>355</v>
      </c>
      <c r="G425" s="319"/>
      <c r="H425" s="319"/>
      <c r="I425" s="66">
        <f>I427</f>
        <v>2781.8</v>
      </c>
      <c r="J425" s="317">
        <f t="shared" si="117"/>
        <v>0</v>
      </c>
      <c r="K425" s="66">
        <f>K427</f>
        <v>2781.8</v>
      </c>
      <c r="L425" s="317">
        <f t="shared" si="128"/>
        <v>-2647</v>
      </c>
      <c r="M425" s="66">
        <f>M427</f>
        <v>134.80000000000001</v>
      </c>
      <c r="N425" s="317">
        <f t="shared" si="126"/>
        <v>9.9999999999994316E-2</v>
      </c>
      <c r="O425" s="66">
        <f>O427</f>
        <v>134.9</v>
      </c>
      <c r="P425" s="317">
        <f t="shared" si="124"/>
        <v>-7</v>
      </c>
      <c r="Q425" s="66">
        <f>Q427</f>
        <v>127.9</v>
      </c>
      <c r="R425" s="317">
        <f t="shared" si="125"/>
        <v>0</v>
      </c>
      <c r="S425" s="66">
        <f>S427</f>
        <v>127.9</v>
      </c>
      <c r="T425" s="317" t="e">
        <f>SUM(#REF!-S425)</f>
        <v>#REF!</v>
      </c>
      <c r="U425" s="66">
        <f>U427+U426</f>
        <v>132.5</v>
      </c>
      <c r="V425" s="317">
        <f t="shared" si="121"/>
        <v>0</v>
      </c>
      <c r="W425" s="66">
        <f>W427+W426</f>
        <v>132.5</v>
      </c>
      <c r="X425" s="317">
        <f t="shared" si="122"/>
        <v>0</v>
      </c>
      <c r="Y425" s="66">
        <f>Y427+Y426</f>
        <v>132.5</v>
      </c>
      <c r="Z425" s="317" t="e">
        <f>SUM(#REF!-Y425)</f>
        <v>#REF!</v>
      </c>
      <c r="AA425" s="66">
        <f>AA427+AA426</f>
        <v>139.19999999999999</v>
      </c>
      <c r="AB425" s="66">
        <f t="shared" si="143"/>
        <v>0</v>
      </c>
      <c r="AC425" s="66">
        <f>AC427+AC426</f>
        <v>139.19999999999999</v>
      </c>
      <c r="AD425" s="259">
        <f>AD427+AD426</f>
        <v>0</v>
      </c>
      <c r="AE425" s="260">
        <f>AE427+AE426</f>
        <v>76</v>
      </c>
      <c r="AF425" s="260">
        <f>AF427+AF426</f>
        <v>76</v>
      </c>
      <c r="AG425" s="364">
        <f t="shared" si="141"/>
        <v>100</v>
      </c>
    </row>
    <row r="426" spans="1:33" s="220" customFormat="1" ht="13.15" customHeight="1">
      <c r="A426" s="39" t="s">
        <v>356</v>
      </c>
      <c r="B426" s="321" t="s">
        <v>140</v>
      </c>
      <c r="C426" s="321" t="s">
        <v>11</v>
      </c>
      <c r="D426" s="321" t="s">
        <v>330</v>
      </c>
      <c r="E426" s="28" t="s">
        <v>150</v>
      </c>
      <c r="F426" s="321" t="s">
        <v>60</v>
      </c>
      <c r="G426" s="319"/>
      <c r="H426" s="319"/>
      <c r="I426" s="66"/>
      <c r="J426" s="317"/>
      <c r="K426" s="66"/>
      <c r="L426" s="317"/>
      <c r="M426" s="66"/>
      <c r="N426" s="317"/>
      <c r="O426" s="66"/>
      <c r="P426" s="317"/>
      <c r="Q426" s="66"/>
      <c r="R426" s="317"/>
      <c r="S426" s="66"/>
      <c r="T426" s="317" t="e">
        <f>SUM(#REF!-S426)</f>
        <v>#REF!</v>
      </c>
      <c r="U426" s="66">
        <f>2-2</f>
        <v>0</v>
      </c>
      <c r="V426" s="317">
        <f t="shared" si="121"/>
        <v>0</v>
      </c>
      <c r="W426" s="66">
        <f>2-2</f>
        <v>0</v>
      </c>
      <c r="X426" s="317">
        <f t="shared" si="122"/>
        <v>0</v>
      </c>
      <c r="Y426" s="66">
        <f>2-2</f>
        <v>0</v>
      </c>
      <c r="Z426" s="317" t="e">
        <f>SUM(#REF!-Y426)</f>
        <v>#REF!</v>
      </c>
      <c r="AA426" s="66">
        <v>6.7</v>
      </c>
      <c r="AB426" s="66">
        <f t="shared" si="143"/>
        <v>0</v>
      </c>
      <c r="AC426" s="66">
        <v>6.7</v>
      </c>
      <c r="AD426" s="66"/>
      <c r="AE426" s="364">
        <v>57</v>
      </c>
      <c r="AF426" s="364">
        <v>57</v>
      </c>
      <c r="AG426" s="364">
        <f t="shared" si="141"/>
        <v>100</v>
      </c>
    </row>
    <row r="427" spans="1:33" ht="13.15" customHeight="1">
      <c r="A427" s="39" t="s">
        <v>356</v>
      </c>
      <c r="B427" s="321" t="s">
        <v>140</v>
      </c>
      <c r="C427" s="321" t="s">
        <v>11</v>
      </c>
      <c r="D427" s="321" t="s">
        <v>330</v>
      </c>
      <c r="E427" s="28" t="s">
        <v>150</v>
      </c>
      <c r="F427" s="321" t="s">
        <v>0</v>
      </c>
      <c r="G427" s="319"/>
      <c r="H427" s="319"/>
      <c r="I427" s="66">
        <v>2781.8</v>
      </c>
      <c r="J427" s="317">
        <f t="shared" si="117"/>
        <v>0</v>
      </c>
      <c r="K427" s="66">
        <v>2781.8</v>
      </c>
      <c r="L427" s="317">
        <f t="shared" si="128"/>
        <v>-2647</v>
      </c>
      <c r="M427" s="66">
        <v>134.80000000000001</v>
      </c>
      <c r="N427" s="317">
        <f t="shared" si="126"/>
        <v>9.9999999999994316E-2</v>
      </c>
      <c r="O427" s="66">
        <v>134.9</v>
      </c>
      <c r="P427" s="317">
        <f t="shared" si="124"/>
        <v>-7</v>
      </c>
      <c r="Q427" s="66">
        <v>127.9</v>
      </c>
      <c r="R427" s="317">
        <f t="shared" si="125"/>
        <v>0</v>
      </c>
      <c r="S427" s="66">
        <v>127.9</v>
      </c>
      <c r="T427" s="317" t="e">
        <f>SUM(#REF!-S427)</f>
        <v>#REF!</v>
      </c>
      <c r="U427" s="66">
        <f>133.9-1.4</f>
        <v>132.5</v>
      </c>
      <c r="V427" s="317">
        <f t="shared" si="121"/>
        <v>0</v>
      </c>
      <c r="W427" s="66">
        <f>133.9-1.4</f>
        <v>132.5</v>
      </c>
      <c r="X427" s="317">
        <f t="shared" si="122"/>
        <v>0</v>
      </c>
      <c r="Y427" s="66">
        <f>133.9-1.4</f>
        <v>132.5</v>
      </c>
      <c r="Z427" s="317" t="e">
        <f>SUM(#REF!-Y427)</f>
        <v>#REF!</v>
      </c>
      <c r="AA427" s="66">
        <v>132.5</v>
      </c>
      <c r="AB427" s="66">
        <f t="shared" si="143"/>
        <v>0</v>
      </c>
      <c r="AC427" s="66">
        <v>132.5</v>
      </c>
      <c r="AD427" s="66"/>
      <c r="AE427" s="364">
        <v>19</v>
      </c>
      <c r="AF427" s="364">
        <v>19</v>
      </c>
      <c r="AG427" s="364">
        <f t="shared" si="141"/>
        <v>100</v>
      </c>
    </row>
    <row r="428" spans="1:33" ht="29.25" customHeight="1">
      <c r="A428" s="318" t="s">
        <v>846</v>
      </c>
      <c r="B428" s="321" t="s">
        <v>140</v>
      </c>
      <c r="C428" s="321" t="s">
        <v>11</v>
      </c>
      <c r="D428" s="321" t="s">
        <v>330</v>
      </c>
      <c r="E428" s="28" t="s">
        <v>152</v>
      </c>
      <c r="F428" s="321"/>
      <c r="G428" s="319"/>
      <c r="H428" s="319"/>
      <c r="I428" s="66">
        <f>I429+I431</f>
        <v>7752.1</v>
      </c>
      <c r="J428" s="317">
        <f t="shared" si="117"/>
        <v>0</v>
      </c>
      <c r="K428" s="66">
        <f>K429+K431</f>
        <v>7752.1</v>
      </c>
      <c r="L428" s="317">
        <f t="shared" si="128"/>
        <v>750.89999999999964</v>
      </c>
      <c r="M428" s="66">
        <f>M429+M431+M433</f>
        <v>8503</v>
      </c>
      <c r="N428" s="317">
        <f t="shared" si="126"/>
        <v>0</v>
      </c>
      <c r="O428" s="66">
        <f>O429+O431+O433</f>
        <v>8503</v>
      </c>
      <c r="P428" s="317">
        <f t="shared" si="124"/>
        <v>0</v>
      </c>
      <c r="Q428" s="66">
        <f>Q429+Q431+Q433</f>
        <v>8503</v>
      </c>
      <c r="R428" s="317">
        <f t="shared" si="125"/>
        <v>0</v>
      </c>
      <c r="S428" s="66">
        <f>S429+S431+S433</f>
        <v>8503</v>
      </c>
      <c r="T428" s="317" t="e">
        <f>SUM(#REF!-S428)</f>
        <v>#REF!</v>
      </c>
      <c r="U428" s="66">
        <f>U429+U431+U433</f>
        <v>8503</v>
      </c>
      <c r="V428" s="317">
        <f t="shared" si="121"/>
        <v>4331</v>
      </c>
      <c r="W428" s="66">
        <f>W429+W431+W433</f>
        <v>12834</v>
      </c>
      <c r="X428" s="317">
        <f t="shared" si="122"/>
        <v>0</v>
      </c>
      <c r="Y428" s="66">
        <f>Y429+Y431+Y433</f>
        <v>12834</v>
      </c>
      <c r="Z428" s="317" t="e">
        <f>SUM(#REF!-Y428)</f>
        <v>#REF!</v>
      </c>
      <c r="AA428" s="66">
        <f>AA429+AA431+AA433</f>
        <v>12834</v>
      </c>
      <c r="AB428" s="66">
        <f t="shared" si="143"/>
        <v>1126.5</v>
      </c>
      <c r="AC428" s="66">
        <f>AC429+AC431+AC433</f>
        <v>13960.5</v>
      </c>
      <c r="AD428" s="259">
        <f>AD429+AD431+AD433</f>
        <v>0</v>
      </c>
      <c r="AE428" s="260">
        <f>AE429+AE431+AE433</f>
        <v>14101.1</v>
      </c>
      <c r="AF428" s="260">
        <f>AF429+AF431+AF433</f>
        <v>14101.1</v>
      </c>
      <c r="AG428" s="364">
        <f t="shared" si="141"/>
        <v>100</v>
      </c>
    </row>
    <row r="429" spans="1:33" ht="52.9" customHeight="1">
      <c r="A429" s="55" t="s">
        <v>352</v>
      </c>
      <c r="B429" s="321" t="s">
        <v>140</v>
      </c>
      <c r="C429" s="321" t="s">
        <v>11</v>
      </c>
      <c r="D429" s="321" t="s">
        <v>330</v>
      </c>
      <c r="E429" s="28" t="s">
        <v>152</v>
      </c>
      <c r="F429" s="321" t="s">
        <v>335</v>
      </c>
      <c r="G429" s="319"/>
      <c r="H429" s="319"/>
      <c r="I429" s="66">
        <f>I430</f>
        <v>7613.5</v>
      </c>
      <c r="J429" s="317">
        <f t="shared" si="117"/>
        <v>0</v>
      </c>
      <c r="K429" s="66">
        <f>K430</f>
        <v>7613.5</v>
      </c>
      <c r="L429" s="317">
        <f t="shared" si="128"/>
        <v>-6478.5</v>
      </c>
      <c r="M429" s="66">
        <f>M430</f>
        <v>1135</v>
      </c>
      <c r="N429" s="317">
        <f t="shared" si="126"/>
        <v>0</v>
      </c>
      <c r="O429" s="66">
        <f>O430</f>
        <v>1135</v>
      </c>
      <c r="P429" s="317">
        <f t="shared" si="124"/>
        <v>0</v>
      </c>
      <c r="Q429" s="66">
        <f>Q430</f>
        <v>1135</v>
      </c>
      <c r="R429" s="317">
        <f t="shared" si="125"/>
        <v>0</v>
      </c>
      <c r="S429" s="66">
        <f>S430</f>
        <v>1135</v>
      </c>
      <c r="T429" s="317" t="e">
        <f>SUM(#REF!-S429)</f>
        <v>#REF!</v>
      </c>
      <c r="U429" s="66">
        <f>U430</f>
        <v>1135</v>
      </c>
      <c r="V429" s="317">
        <f t="shared" si="121"/>
        <v>470</v>
      </c>
      <c r="W429" s="66">
        <f>W430</f>
        <v>1605</v>
      </c>
      <c r="X429" s="317">
        <f t="shared" si="122"/>
        <v>0</v>
      </c>
      <c r="Y429" s="66">
        <f>Y430</f>
        <v>1605</v>
      </c>
      <c r="Z429" s="317" t="e">
        <f>SUM(#REF!-Y429)</f>
        <v>#REF!</v>
      </c>
      <c r="AA429" s="66">
        <f>AA430</f>
        <v>1605</v>
      </c>
      <c r="AB429" s="66">
        <f t="shared" si="143"/>
        <v>0</v>
      </c>
      <c r="AC429" s="66">
        <f>AC430</f>
        <v>1605</v>
      </c>
      <c r="AD429" s="259">
        <f>AD430</f>
        <v>0</v>
      </c>
      <c r="AE429" s="260">
        <f>AE430</f>
        <v>1610.3</v>
      </c>
      <c r="AF429" s="260">
        <f>AF430</f>
        <v>1610.3</v>
      </c>
      <c r="AG429" s="364">
        <f t="shared" si="141"/>
        <v>100</v>
      </c>
    </row>
    <row r="430" spans="1:33" ht="13.15" customHeight="1">
      <c r="A430" s="31" t="s">
        <v>16</v>
      </c>
      <c r="B430" s="321" t="s">
        <v>140</v>
      </c>
      <c r="C430" s="321" t="s">
        <v>11</v>
      </c>
      <c r="D430" s="321" t="s">
        <v>330</v>
      </c>
      <c r="E430" s="28" t="s">
        <v>152</v>
      </c>
      <c r="F430" s="321" t="s">
        <v>17</v>
      </c>
      <c r="G430" s="319"/>
      <c r="H430" s="319"/>
      <c r="I430" s="66">
        <v>7613.5</v>
      </c>
      <c r="J430" s="317">
        <f t="shared" ref="J430:J520" si="145">K430-I430</f>
        <v>0</v>
      </c>
      <c r="K430" s="66">
        <v>7613.5</v>
      </c>
      <c r="L430" s="317">
        <f t="shared" si="128"/>
        <v>-6478.5</v>
      </c>
      <c r="M430" s="66">
        <v>1135</v>
      </c>
      <c r="N430" s="317">
        <f t="shared" si="126"/>
        <v>0</v>
      </c>
      <c r="O430" s="66">
        <v>1135</v>
      </c>
      <c r="P430" s="317">
        <f t="shared" si="124"/>
        <v>0</v>
      </c>
      <c r="Q430" s="66">
        <v>1135</v>
      </c>
      <c r="R430" s="317">
        <f t="shared" si="125"/>
        <v>0</v>
      </c>
      <c r="S430" s="66">
        <v>1135</v>
      </c>
      <c r="T430" s="317" t="e">
        <f>SUM(#REF!-S430)</f>
        <v>#REF!</v>
      </c>
      <c r="U430" s="66">
        <v>1135</v>
      </c>
      <c r="V430" s="317">
        <f t="shared" si="121"/>
        <v>470</v>
      </c>
      <c r="W430" s="66">
        <v>1605</v>
      </c>
      <c r="X430" s="317">
        <f t="shared" si="122"/>
        <v>0</v>
      </c>
      <c r="Y430" s="66">
        <v>1605</v>
      </c>
      <c r="Z430" s="317" t="e">
        <f>SUM(#REF!-Y430)</f>
        <v>#REF!</v>
      </c>
      <c r="AA430" s="66">
        <v>1605</v>
      </c>
      <c r="AB430" s="66">
        <f t="shared" si="143"/>
        <v>0</v>
      </c>
      <c r="AC430" s="66">
        <v>1605</v>
      </c>
      <c r="AD430" s="66"/>
      <c r="AE430" s="364">
        <v>1610.3</v>
      </c>
      <c r="AF430" s="364">
        <v>1610.3</v>
      </c>
      <c r="AG430" s="364">
        <f t="shared" si="141"/>
        <v>100</v>
      </c>
    </row>
    <row r="431" spans="1:33" ht="26.45" customHeight="1">
      <c r="A431" s="8" t="s">
        <v>339</v>
      </c>
      <c r="B431" s="321" t="s">
        <v>140</v>
      </c>
      <c r="C431" s="321" t="s">
        <v>11</v>
      </c>
      <c r="D431" s="321" t="s">
        <v>330</v>
      </c>
      <c r="E431" s="28" t="s">
        <v>152</v>
      </c>
      <c r="F431" s="321" t="s">
        <v>340</v>
      </c>
      <c r="G431" s="319"/>
      <c r="H431" s="319"/>
      <c r="I431" s="66">
        <f>I432</f>
        <v>138.6</v>
      </c>
      <c r="J431" s="317">
        <f t="shared" si="145"/>
        <v>0</v>
      </c>
      <c r="K431" s="66">
        <f>K432</f>
        <v>138.6</v>
      </c>
      <c r="L431" s="317">
        <f t="shared" si="128"/>
        <v>-131.69999999999999</v>
      </c>
      <c r="M431" s="66">
        <f>M432</f>
        <v>6.9</v>
      </c>
      <c r="N431" s="317">
        <f t="shared" si="126"/>
        <v>0</v>
      </c>
      <c r="O431" s="66">
        <f>O432</f>
        <v>6.9</v>
      </c>
      <c r="P431" s="317">
        <f t="shared" si="124"/>
        <v>0</v>
      </c>
      <c r="Q431" s="66">
        <f>Q432</f>
        <v>6.9</v>
      </c>
      <c r="R431" s="317">
        <f t="shared" si="125"/>
        <v>0</v>
      </c>
      <c r="S431" s="66">
        <f>S432</f>
        <v>6.9</v>
      </c>
      <c r="T431" s="317" t="e">
        <f>SUM(#REF!-S431)</f>
        <v>#REF!</v>
      </c>
      <c r="U431" s="66">
        <f>U432</f>
        <v>6.9</v>
      </c>
      <c r="V431" s="317">
        <f t="shared" si="121"/>
        <v>0</v>
      </c>
      <c r="W431" s="66">
        <f>W432</f>
        <v>6.9</v>
      </c>
      <c r="X431" s="317">
        <f t="shared" si="122"/>
        <v>0</v>
      </c>
      <c r="Y431" s="66">
        <f>Y432</f>
        <v>6.9</v>
      </c>
      <c r="Z431" s="317" t="e">
        <f>SUM(#REF!-Y431)</f>
        <v>#REF!</v>
      </c>
      <c r="AA431" s="66">
        <f>AA432</f>
        <v>6.9</v>
      </c>
      <c r="AB431" s="66">
        <f t="shared" si="143"/>
        <v>0</v>
      </c>
      <c r="AC431" s="66">
        <f>AC432</f>
        <v>6.9</v>
      </c>
      <c r="AD431" s="259">
        <f>AD432</f>
        <v>0</v>
      </c>
      <c r="AE431" s="260">
        <f>AE432</f>
        <v>9.9</v>
      </c>
      <c r="AF431" s="260">
        <f>AF432</f>
        <v>9.9</v>
      </c>
      <c r="AG431" s="364">
        <f t="shared" si="141"/>
        <v>100</v>
      </c>
    </row>
    <row r="432" spans="1:33" ht="26.45" customHeight="1">
      <c r="A432" s="39" t="s">
        <v>341</v>
      </c>
      <c r="B432" s="321" t="s">
        <v>140</v>
      </c>
      <c r="C432" s="321" t="s">
        <v>11</v>
      </c>
      <c r="D432" s="321" t="s">
        <v>330</v>
      </c>
      <c r="E432" s="28" t="s">
        <v>152</v>
      </c>
      <c r="F432" s="321" t="s">
        <v>342</v>
      </c>
      <c r="G432" s="319"/>
      <c r="H432" s="319"/>
      <c r="I432" s="66">
        <v>138.6</v>
      </c>
      <c r="J432" s="317">
        <f t="shared" si="145"/>
        <v>0</v>
      </c>
      <c r="K432" s="66">
        <v>138.6</v>
      </c>
      <c r="L432" s="317">
        <f t="shared" si="128"/>
        <v>-131.69999999999999</v>
      </c>
      <c r="M432" s="66">
        <v>6.9</v>
      </c>
      <c r="N432" s="317">
        <f t="shared" si="126"/>
        <v>0</v>
      </c>
      <c r="O432" s="66">
        <v>6.9</v>
      </c>
      <c r="P432" s="317">
        <f t="shared" si="124"/>
        <v>0</v>
      </c>
      <c r="Q432" s="66">
        <v>6.9</v>
      </c>
      <c r="R432" s="317">
        <f t="shared" si="125"/>
        <v>0</v>
      </c>
      <c r="S432" s="66">
        <v>6.9</v>
      </c>
      <c r="T432" s="317" t="e">
        <f>SUM(#REF!-S432)</f>
        <v>#REF!</v>
      </c>
      <c r="U432" s="66">
        <v>6.9</v>
      </c>
      <c r="V432" s="317">
        <f t="shared" ref="V432:V495" si="146">SUM(W432-U432)</f>
        <v>0</v>
      </c>
      <c r="W432" s="66">
        <v>6.9</v>
      </c>
      <c r="X432" s="317">
        <f t="shared" ref="X432:X495" si="147">SUM(Y432-W432)</f>
        <v>0</v>
      </c>
      <c r="Y432" s="66">
        <v>6.9</v>
      </c>
      <c r="Z432" s="317" t="e">
        <f>SUM(#REF!-Y432)</f>
        <v>#REF!</v>
      </c>
      <c r="AA432" s="66">
        <v>6.9</v>
      </c>
      <c r="AB432" s="66">
        <f t="shared" si="143"/>
        <v>0</v>
      </c>
      <c r="AC432" s="66">
        <v>6.9</v>
      </c>
      <c r="AD432" s="66"/>
      <c r="AE432" s="364">
        <v>9.9</v>
      </c>
      <c r="AF432" s="364">
        <v>9.9</v>
      </c>
      <c r="AG432" s="364">
        <f t="shared" si="141"/>
        <v>100</v>
      </c>
    </row>
    <row r="433" spans="1:33" s="220" customFormat="1" ht="26.45" customHeight="1">
      <c r="A433" s="39" t="s">
        <v>616</v>
      </c>
      <c r="B433" s="321" t="s">
        <v>140</v>
      </c>
      <c r="C433" s="321" t="s">
        <v>11</v>
      </c>
      <c r="D433" s="321" t="s">
        <v>330</v>
      </c>
      <c r="E433" s="28" t="s">
        <v>152</v>
      </c>
      <c r="F433" s="321" t="s">
        <v>455</v>
      </c>
      <c r="G433" s="319"/>
      <c r="H433" s="319"/>
      <c r="I433" s="66"/>
      <c r="J433" s="317"/>
      <c r="K433" s="66"/>
      <c r="L433" s="317">
        <f t="shared" si="128"/>
        <v>7361.1</v>
      </c>
      <c r="M433" s="66">
        <f>SUM(M434)</f>
        <v>7361.1</v>
      </c>
      <c r="N433" s="317">
        <f t="shared" si="126"/>
        <v>0</v>
      </c>
      <c r="O433" s="66">
        <f>SUM(O434)</f>
        <v>7361.1</v>
      </c>
      <c r="P433" s="317">
        <f t="shared" si="124"/>
        <v>0</v>
      </c>
      <c r="Q433" s="66">
        <f>SUM(Q434)</f>
        <v>7361.1</v>
      </c>
      <c r="R433" s="317">
        <f t="shared" si="125"/>
        <v>0</v>
      </c>
      <c r="S433" s="66">
        <f>SUM(S434)</f>
        <v>7361.1</v>
      </c>
      <c r="T433" s="317" t="e">
        <f>SUM(#REF!-S433)</f>
        <v>#REF!</v>
      </c>
      <c r="U433" s="66">
        <f>SUM(U434)</f>
        <v>7361.1</v>
      </c>
      <c r="V433" s="317">
        <f t="shared" si="146"/>
        <v>3861</v>
      </c>
      <c r="W433" s="66">
        <f>SUM(W434)</f>
        <v>11222.1</v>
      </c>
      <c r="X433" s="317">
        <f t="shared" si="147"/>
        <v>0</v>
      </c>
      <c r="Y433" s="66">
        <f>SUM(Y434)</f>
        <v>11222.1</v>
      </c>
      <c r="Z433" s="317" t="e">
        <f>SUM(#REF!-Y433)</f>
        <v>#REF!</v>
      </c>
      <c r="AA433" s="66">
        <f>SUM(AA434)</f>
        <v>11222.1</v>
      </c>
      <c r="AB433" s="66">
        <f t="shared" si="143"/>
        <v>1126.5</v>
      </c>
      <c r="AC433" s="66">
        <f>SUM(AC434)</f>
        <v>12348.6</v>
      </c>
      <c r="AD433" s="259">
        <f>SUM(AD434)</f>
        <v>0</v>
      </c>
      <c r="AE433" s="260">
        <f>SUM(AE434)</f>
        <v>12480.9</v>
      </c>
      <c r="AF433" s="260">
        <f>SUM(AF434)</f>
        <v>12480.9</v>
      </c>
      <c r="AG433" s="364">
        <f t="shared" si="141"/>
        <v>100</v>
      </c>
    </row>
    <row r="434" spans="1:33" s="220" customFormat="1" ht="13.15" customHeight="1">
      <c r="A434" s="39" t="s">
        <v>617</v>
      </c>
      <c r="B434" s="321" t="s">
        <v>140</v>
      </c>
      <c r="C434" s="321" t="s">
        <v>11</v>
      </c>
      <c r="D434" s="321" t="s">
        <v>330</v>
      </c>
      <c r="E434" s="28" t="s">
        <v>152</v>
      </c>
      <c r="F434" s="321" t="s">
        <v>618</v>
      </c>
      <c r="G434" s="319"/>
      <c r="H434" s="319"/>
      <c r="I434" s="66"/>
      <c r="J434" s="317"/>
      <c r="K434" s="66"/>
      <c r="L434" s="317">
        <f t="shared" si="128"/>
        <v>7361.1</v>
      </c>
      <c r="M434" s="66">
        <v>7361.1</v>
      </c>
      <c r="N434" s="317">
        <f t="shared" si="126"/>
        <v>0</v>
      </c>
      <c r="O434" s="66">
        <v>7361.1</v>
      </c>
      <c r="P434" s="317">
        <f t="shared" si="124"/>
        <v>0</v>
      </c>
      <c r="Q434" s="66">
        <v>7361.1</v>
      </c>
      <c r="R434" s="317">
        <f t="shared" si="125"/>
        <v>0</v>
      </c>
      <c r="S434" s="66">
        <v>7361.1</v>
      </c>
      <c r="T434" s="317" t="e">
        <f>SUM(#REF!-S434)</f>
        <v>#REF!</v>
      </c>
      <c r="U434" s="66">
        <v>7361.1</v>
      </c>
      <c r="V434" s="317">
        <f t="shared" si="146"/>
        <v>3861</v>
      </c>
      <c r="W434" s="66">
        <v>11222.1</v>
      </c>
      <c r="X434" s="317">
        <f t="shared" si="147"/>
        <v>0</v>
      </c>
      <c r="Y434" s="66">
        <v>11222.1</v>
      </c>
      <c r="Z434" s="317" t="e">
        <f>SUM(#REF!-Y434)</f>
        <v>#REF!</v>
      </c>
      <c r="AA434" s="66">
        <v>11222.1</v>
      </c>
      <c r="AB434" s="66">
        <f t="shared" si="143"/>
        <v>1126.5</v>
      </c>
      <c r="AC434" s="66">
        <v>12348.6</v>
      </c>
      <c r="AD434" s="66"/>
      <c r="AE434" s="364">
        <v>12480.9</v>
      </c>
      <c r="AF434" s="364">
        <v>12480.9</v>
      </c>
      <c r="AG434" s="364">
        <f t="shared" si="141"/>
        <v>100</v>
      </c>
    </row>
    <row r="435" spans="1:33" ht="39.6" customHeight="1">
      <c r="A435" s="318" t="s">
        <v>153</v>
      </c>
      <c r="B435" s="321" t="s">
        <v>140</v>
      </c>
      <c r="C435" s="321" t="s">
        <v>11</v>
      </c>
      <c r="D435" s="321" t="s">
        <v>330</v>
      </c>
      <c r="E435" s="28" t="s">
        <v>154</v>
      </c>
      <c r="F435" s="321"/>
      <c r="G435" s="319"/>
      <c r="H435" s="319"/>
      <c r="I435" s="66">
        <f>I442+I436+I438</f>
        <v>2195.9</v>
      </c>
      <c r="J435" s="317">
        <f t="shared" si="145"/>
        <v>0</v>
      </c>
      <c r="K435" s="66">
        <f>K442+K436+K438</f>
        <v>2195.9</v>
      </c>
      <c r="L435" s="317">
        <f t="shared" si="128"/>
        <v>1</v>
      </c>
      <c r="M435" s="66">
        <f>M442+M436+M438+M440</f>
        <v>2196.9</v>
      </c>
      <c r="N435" s="317">
        <f t="shared" si="126"/>
        <v>0</v>
      </c>
      <c r="O435" s="66">
        <f>O442+O436+O438+O440</f>
        <v>2196.9</v>
      </c>
      <c r="P435" s="317">
        <f t="shared" si="124"/>
        <v>259.90000000000009</v>
      </c>
      <c r="Q435" s="66">
        <f>Q442+Q436+Q438+Q440</f>
        <v>2456.8000000000002</v>
      </c>
      <c r="R435" s="317">
        <f t="shared" si="125"/>
        <v>0</v>
      </c>
      <c r="S435" s="66">
        <f>S442+S436+S438+S440</f>
        <v>2456.8000000000002</v>
      </c>
      <c r="T435" s="317" t="e">
        <f>SUM(#REF!-S435)</f>
        <v>#REF!</v>
      </c>
      <c r="U435" s="66">
        <f>U442+U436+U438+U440</f>
        <v>1722.3000000000002</v>
      </c>
      <c r="V435" s="317">
        <f t="shared" si="146"/>
        <v>0</v>
      </c>
      <c r="W435" s="66">
        <f>W442+W436+W438+W440</f>
        <v>1722.3000000000002</v>
      </c>
      <c r="X435" s="317">
        <f t="shared" si="147"/>
        <v>0</v>
      </c>
      <c r="Y435" s="66">
        <f>Y442+Y436+Y438+Y440</f>
        <v>1722.3000000000002</v>
      </c>
      <c r="Z435" s="317" t="e">
        <f>SUM(#REF!-Y435)</f>
        <v>#REF!</v>
      </c>
      <c r="AA435" s="66">
        <f>AA442+AA436+AA438+AA440</f>
        <v>1722.3000000000002</v>
      </c>
      <c r="AB435" s="66">
        <f t="shared" si="143"/>
        <v>0</v>
      </c>
      <c r="AC435" s="66">
        <f>AC442+AC436+AC438+AC440</f>
        <v>1722.3000000000002</v>
      </c>
      <c r="AD435" s="259">
        <f>AD442+AD436+AD438+AD440</f>
        <v>0</v>
      </c>
      <c r="AE435" s="260">
        <f>AE442+AE436+AE438+AE440</f>
        <v>1722.3000000000002</v>
      </c>
      <c r="AF435" s="260">
        <f>AF442+AF436+AF438+AF440</f>
        <v>1722.3000000000002</v>
      </c>
      <c r="AG435" s="364">
        <f t="shared" si="141"/>
        <v>100</v>
      </c>
    </row>
    <row r="436" spans="1:33" ht="52.9" customHeight="1">
      <c r="A436" s="55" t="s">
        <v>352</v>
      </c>
      <c r="B436" s="321" t="s">
        <v>140</v>
      </c>
      <c r="C436" s="321" t="s">
        <v>11</v>
      </c>
      <c r="D436" s="321" t="s">
        <v>330</v>
      </c>
      <c r="E436" s="28" t="s">
        <v>154</v>
      </c>
      <c r="F436" s="321" t="s">
        <v>335</v>
      </c>
      <c r="G436" s="319"/>
      <c r="H436" s="319"/>
      <c r="I436" s="66">
        <f>I437</f>
        <v>1431.2</v>
      </c>
      <c r="J436" s="317">
        <f t="shared" si="145"/>
        <v>0</v>
      </c>
      <c r="K436" s="66">
        <f>K437</f>
        <v>1431.2</v>
      </c>
      <c r="L436" s="317">
        <f t="shared" si="128"/>
        <v>-1359.6000000000001</v>
      </c>
      <c r="M436" s="66">
        <f>M437</f>
        <v>71.599999999999994</v>
      </c>
      <c r="N436" s="317">
        <f t="shared" si="126"/>
        <v>0</v>
      </c>
      <c r="O436" s="66">
        <f>O437</f>
        <v>71.599999999999994</v>
      </c>
      <c r="P436" s="317">
        <f t="shared" si="124"/>
        <v>50</v>
      </c>
      <c r="Q436" s="66">
        <f>Q437</f>
        <v>121.6</v>
      </c>
      <c r="R436" s="317">
        <f t="shared" si="125"/>
        <v>0</v>
      </c>
      <c r="S436" s="66">
        <f>S437</f>
        <v>121.6</v>
      </c>
      <c r="T436" s="317" t="e">
        <f>SUM(#REF!-S436)</f>
        <v>#REF!</v>
      </c>
      <c r="U436" s="66">
        <f>U437</f>
        <v>94.2</v>
      </c>
      <c r="V436" s="317">
        <f t="shared" si="146"/>
        <v>0</v>
      </c>
      <c r="W436" s="66">
        <f>W437</f>
        <v>94.2</v>
      </c>
      <c r="X436" s="317">
        <f t="shared" si="147"/>
        <v>0</v>
      </c>
      <c r="Y436" s="66">
        <f>Y437</f>
        <v>94.2</v>
      </c>
      <c r="Z436" s="317" t="e">
        <f>SUM(#REF!-Y436)</f>
        <v>#REF!</v>
      </c>
      <c r="AA436" s="66">
        <f>AA437</f>
        <v>94.2</v>
      </c>
      <c r="AB436" s="66">
        <f t="shared" si="143"/>
        <v>0</v>
      </c>
      <c r="AC436" s="66">
        <f>AC437</f>
        <v>94.2</v>
      </c>
      <c r="AD436" s="259">
        <f>AD437</f>
        <v>0</v>
      </c>
      <c r="AE436" s="260">
        <f>AE437</f>
        <v>94.2</v>
      </c>
      <c r="AF436" s="260">
        <f>AF437</f>
        <v>94.2</v>
      </c>
      <c r="AG436" s="364">
        <f t="shared" si="141"/>
        <v>100</v>
      </c>
    </row>
    <row r="437" spans="1:33" ht="13.15" customHeight="1">
      <c r="A437" s="31" t="s">
        <v>16</v>
      </c>
      <c r="B437" s="321" t="s">
        <v>140</v>
      </c>
      <c r="C437" s="321" t="s">
        <v>11</v>
      </c>
      <c r="D437" s="321" t="s">
        <v>330</v>
      </c>
      <c r="E437" s="28" t="s">
        <v>154</v>
      </c>
      <c r="F437" s="321" t="s">
        <v>17</v>
      </c>
      <c r="G437" s="319"/>
      <c r="H437" s="319"/>
      <c r="I437" s="66">
        <v>1431.2</v>
      </c>
      <c r="J437" s="317">
        <f t="shared" si="145"/>
        <v>0</v>
      </c>
      <c r="K437" s="66">
        <v>1431.2</v>
      </c>
      <c r="L437" s="317">
        <f t="shared" si="128"/>
        <v>-1359.6000000000001</v>
      </c>
      <c r="M437" s="66">
        <v>71.599999999999994</v>
      </c>
      <c r="N437" s="317">
        <f t="shared" si="126"/>
        <v>0</v>
      </c>
      <c r="O437" s="66">
        <v>71.599999999999994</v>
      </c>
      <c r="P437" s="317">
        <f t="shared" si="124"/>
        <v>50</v>
      </c>
      <c r="Q437" s="66">
        <v>121.6</v>
      </c>
      <c r="R437" s="317">
        <f t="shared" si="125"/>
        <v>0</v>
      </c>
      <c r="S437" s="66">
        <v>121.6</v>
      </c>
      <c r="T437" s="317" t="e">
        <f>SUM(#REF!-S437)</f>
        <v>#REF!</v>
      </c>
      <c r="U437" s="66">
        <v>94.2</v>
      </c>
      <c r="V437" s="317">
        <f t="shared" si="146"/>
        <v>0</v>
      </c>
      <c r="W437" s="66">
        <v>94.2</v>
      </c>
      <c r="X437" s="317">
        <f t="shared" si="147"/>
        <v>0</v>
      </c>
      <c r="Y437" s="66">
        <v>94.2</v>
      </c>
      <c r="Z437" s="317" t="e">
        <f>SUM(#REF!-Y437)</f>
        <v>#REF!</v>
      </c>
      <c r="AA437" s="66">
        <v>94.2</v>
      </c>
      <c r="AB437" s="66">
        <f t="shared" si="143"/>
        <v>0</v>
      </c>
      <c r="AC437" s="66">
        <v>94.2</v>
      </c>
      <c r="AD437" s="66"/>
      <c r="AE437" s="364">
        <v>94.2</v>
      </c>
      <c r="AF437" s="364">
        <v>94.2</v>
      </c>
      <c r="AG437" s="364">
        <f t="shared" si="141"/>
        <v>100</v>
      </c>
    </row>
    <row r="438" spans="1:33" ht="26.45" customHeight="1">
      <c r="A438" s="8" t="s">
        <v>339</v>
      </c>
      <c r="B438" s="321" t="s">
        <v>140</v>
      </c>
      <c r="C438" s="321" t="s">
        <v>11</v>
      </c>
      <c r="D438" s="321" t="s">
        <v>330</v>
      </c>
      <c r="E438" s="28" t="s">
        <v>154</v>
      </c>
      <c r="F438" s="321" t="s">
        <v>340</v>
      </c>
      <c r="G438" s="319"/>
      <c r="H438" s="319"/>
      <c r="I438" s="66">
        <f>I439</f>
        <v>764.7</v>
      </c>
      <c r="J438" s="317">
        <f t="shared" si="145"/>
        <v>0</v>
      </c>
      <c r="K438" s="66">
        <f>K439</f>
        <v>764.7</v>
      </c>
      <c r="L438" s="317">
        <f t="shared" si="128"/>
        <v>-726.5</v>
      </c>
      <c r="M438" s="66">
        <f>M439</f>
        <v>38.200000000000003</v>
      </c>
      <c r="N438" s="317">
        <f t="shared" si="126"/>
        <v>0</v>
      </c>
      <c r="O438" s="66">
        <f>O439</f>
        <v>38.200000000000003</v>
      </c>
      <c r="P438" s="317">
        <f t="shared" si="124"/>
        <v>0</v>
      </c>
      <c r="Q438" s="66">
        <f>Q439</f>
        <v>38.200000000000003</v>
      </c>
      <c r="R438" s="317">
        <f t="shared" si="125"/>
        <v>0</v>
      </c>
      <c r="S438" s="66">
        <f>S439</f>
        <v>38.200000000000003</v>
      </c>
      <c r="T438" s="317" t="e">
        <f>SUM(#REF!-S438)</f>
        <v>#REF!</v>
      </c>
      <c r="U438" s="66">
        <f>U439</f>
        <v>2.8</v>
      </c>
      <c r="V438" s="317">
        <f t="shared" si="146"/>
        <v>0</v>
      </c>
      <c r="W438" s="66">
        <f>W439</f>
        <v>2.8</v>
      </c>
      <c r="X438" s="317">
        <f t="shared" si="147"/>
        <v>0</v>
      </c>
      <c r="Y438" s="66">
        <f>Y439</f>
        <v>2.8</v>
      </c>
      <c r="Z438" s="317" t="e">
        <f>SUM(#REF!-Y438)</f>
        <v>#REF!</v>
      </c>
      <c r="AA438" s="66">
        <f>AA439</f>
        <v>2.8</v>
      </c>
      <c r="AB438" s="66">
        <f t="shared" si="143"/>
        <v>0</v>
      </c>
      <c r="AC438" s="66">
        <f>AC439</f>
        <v>2.8</v>
      </c>
      <c r="AD438" s="259">
        <f>AD439</f>
        <v>0</v>
      </c>
      <c r="AE438" s="260">
        <f>AE439</f>
        <v>2.8</v>
      </c>
      <c r="AF438" s="260">
        <f>AF439</f>
        <v>2.8</v>
      </c>
      <c r="AG438" s="364">
        <f t="shared" si="141"/>
        <v>100</v>
      </c>
    </row>
    <row r="439" spans="1:33" ht="26.45" customHeight="1">
      <c r="A439" s="39" t="s">
        <v>341</v>
      </c>
      <c r="B439" s="321" t="s">
        <v>140</v>
      </c>
      <c r="C439" s="321" t="s">
        <v>11</v>
      </c>
      <c r="D439" s="321" t="s">
        <v>330</v>
      </c>
      <c r="E439" s="28" t="s">
        <v>154</v>
      </c>
      <c r="F439" s="321" t="s">
        <v>342</v>
      </c>
      <c r="G439" s="319"/>
      <c r="H439" s="319"/>
      <c r="I439" s="66">
        <v>764.7</v>
      </c>
      <c r="J439" s="317">
        <f t="shared" si="145"/>
        <v>0</v>
      </c>
      <c r="K439" s="66">
        <v>764.7</v>
      </c>
      <c r="L439" s="317">
        <f t="shared" si="128"/>
        <v>-726.5</v>
      </c>
      <c r="M439" s="66">
        <v>38.200000000000003</v>
      </c>
      <c r="N439" s="317">
        <f t="shared" si="126"/>
        <v>0</v>
      </c>
      <c r="O439" s="66">
        <v>38.200000000000003</v>
      </c>
      <c r="P439" s="317">
        <f t="shared" si="124"/>
        <v>0</v>
      </c>
      <c r="Q439" s="66">
        <v>38.200000000000003</v>
      </c>
      <c r="R439" s="317">
        <f t="shared" si="125"/>
        <v>0</v>
      </c>
      <c r="S439" s="66">
        <v>38.200000000000003</v>
      </c>
      <c r="T439" s="317" t="e">
        <f>SUM(#REF!-S439)</f>
        <v>#REF!</v>
      </c>
      <c r="U439" s="66">
        <v>2.8</v>
      </c>
      <c r="V439" s="317">
        <f t="shared" si="146"/>
        <v>0</v>
      </c>
      <c r="W439" s="66">
        <v>2.8</v>
      </c>
      <c r="X439" s="317">
        <f t="shared" si="147"/>
        <v>0</v>
      </c>
      <c r="Y439" s="66">
        <v>2.8</v>
      </c>
      <c r="Z439" s="317" t="e">
        <f>SUM(#REF!-Y439)</f>
        <v>#REF!</v>
      </c>
      <c r="AA439" s="66">
        <v>2.8</v>
      </c>
      <c r="AB439" s="66">
        <f t="shared" si="143"/>
        <v>0</v>
      </c>
      <c r="AC439" s="66">
        <v>2.8</v>
      </c>
      <c r="AD439" s="66"/>
      <c r="AE439" s="364">
        <v>2.8</v>
      </c>
      <c r="AF439" s="364">
        <v>2.8</v>
      </c>
      <c r="AG439" s="364">
        <f t="shared" si="141"/>
        <v>100</v>
      </c>
    </row>
    <row r="440" spans="1:33" s="220" customFormat="1" ht="26.45" customHeight="1">
      <c r="A440" s="39" t="s">
        <v>616</v>
      </c>
      <c r="B440" s="321" t="s">
        <v>140</v>
      </c>
      <c r="C440" s="321" t="s">
        <v>11</v>
      </c>
      <c r="D440" s="321" t="s">
        <v>330</v>
      </c>
      <c r="E440" s="28" t="s">
        <v>154</v>
      </c>
      <c r="F440" s="321" t="s">
        <v>455</v>
      </c>
      <c r="G440" s="319"/>
      <c r="H440" s="319"/>
      <c r="I440" s="66"/>
      <c r="J440" s="317"/>
      <c r="K440" s="66"/>
      <c r="L440" s="317">
        <f t="shared" si="128"/>
        <v>2086.1</v>
      </c>
      <c r="M440" s="66">
        <f>SUM(M441)</f>
        <v>2086.1</v>
      </c>
      <c r="N440" s="317">
        <f t="shared" si="126"/>
        <v>0</v>
      </c>
      <c r="O440" s="66">
        <f>SUM(O441)</f>
        <v>2086.1</v>
      </c>
      <c r="P440" s="317">
        <f t="shared" si="124"/>
        <v>202.90000000000009</v>
      </c>
      <c r="Q440" s="66">
        <f>SUM(Q441)</f>
        <v>2289</v>
      </c>
      <c r="R440" s="317">
        <f t="shared" si="125"/>
        <v>0</v>
      </c>
      <c r="S440" s="66">
        <f>SUM(S441)</f>
        <v>2289</v>
      </c>
      <c r="T440" s="317" t="e">
        <f>SUM(#REF!-S440)</f>
        <v>#REF!</v>
      </c>
      <c r="U440" s="66">
        <f>SUM(U441)</f>
        <v>1621.9</v>
      </c>
      <c r="V440" s="317">
        <f t="shared" si="146"/>
        <v>0</v>
      </c>
      <c r="W440" s="66">
        <f>SUM(W441)</f>
        <v>1621.9</v>
      </c>
      <c r="X440" s="317">
        <f t="shared" si="147"/>
        <v>0</v>
      </c>
      <c r="Y440" s="66">
        <f>SUM(Y441)</f>
        <v>1621.9</v>
      </c>
      <c r="Z440" s="317" t="e">
        <f>SUM(#REF!-Y440)</f>
        <v>#REF!</v>
      </c>
      <c r="AA440" s="66">
        <f>SUM(AA441)</f>
        <v>1621.9</v>
      </c>
      <c r="AB440" s="66">
        <f t="shared" si="143"/>
        <v>0</v>
      </c>
      <c r="AC440" s="66">
        <f>SUM(AC441)</f>
        <v>1621.9</v>
      </c>
      <c r="AD440" s="259">
        <f>SUM(AD441)</f>
        <v>0</v>
      </c>
      <c r="AE440" s="260">
        <f>SUM(AE441)</f>
        <v>1621.9</v>
      </c>
      <c r="AF440" s="260">
        <f>SUM(AF441)</f>
        <v>1621.9</v>
      </c>
      <c r="AG440" s="364">
        <f t="shared" si="141"/>
        <v>100</v>
      </c>
    </row>
    <row r="441" spans="1:33" s="220" customFormat="1" ht="13.15" customHeight="1">
      <c r="A441" s="39" t="s">
        <v>617</v>
      </c>
      <c r="B441" s="321" t="s">
        <v>140</v>
      </c>
      <c r="C441" s="321" t="s">
        <v>11</v>
      </c>
      <c r="D441" s="321" t="s">
        <v>330</v>
      </c>
      <c r="E441" s="28" t="s">
        <v>154</v>
      </c>
      <c r="F441" s="321" t="s">
        <v>618</v>
      </c>
      <c r="G441" s="319"/>
      <c r="H441" s="319"/>
      <c r="I441" s="66"/>
      <c r="J441" s="317"/>
      <c r="K441" s="66"/>
      <c r="L441" s="317">
        <f t="shared" si="128"/>
        <v>2086.1</v>
      </c>
      <c r="M441" s="66">
        <v>2086.1</v>
      </c>
      <c r="N441" s="317">
        <f t="shared" si="126"/>
        <v>0</v>
      </c>
      <c r="O441" s="66">
        <v>2086.1</v>
      </c>
      <c r="P441" s="317">
        <f t="shared" si="124"/>
        <v>202.90000000000009</v>
      </c>
      <c r="Q441" s="66">
        <v>2289</v>
      </c>
      <c r="R441" s="317">
        <f t="shared" si="125"/>
        <v>0</v>
      </c>
      <c r="S441" s="66">
        <v>2289</v>
      </c>
      <c r="T441" s="317" t="e">
        <f>SUM(#REF!-S441)</f>
        <v>#REF!</v>
      </c>
      <c r="U441" s="66">
        <v>1621.9</v>
      </c>
      <c r="V441" s="317">
        <f t="shared" si="146"/>
        <v>0</v>
      </c>
      <c r="W441" s="66">
        <v>1621.9</v>
      </c>
      <c r="X441" s="317">
        <f t="shared" si="147"/>
        <v>0</v>
      </c>
      <c r="Y441" s="66">
        <v>1621.9</v>
      </c>
      <c r="Z441" s="317" t="e">
        <f>SUM(#REF!-Y441)</f>
        <v>#REF!</v>
      </c>
      <c r="AA441" s="66">
        <v>1621.9</v>
      </c>
      <c r="AB441" s="66">
        <f t="shared" si="143"/>
        <v>0</v>
      </c>
      <c r="AC441" s="66">
        <v>1621.9</v>
      </c>
      <c r="AD441" s="66"/>
      <c r="AE441" s="364">
        <v>1621.9</v>
      </c>
      <c r="AF441" s="364">
        <v>1621.9</v>
      </c>
      <c r="AG441" s="364">
        <f t="shared" si="141"/>
        <v>100</v>
      </c>
    </row>
    <row r="442" spans="1:33" s="242" customFormat="1" ht="13.15" customHeight="1">
      <c r="A442" s="8" t="s">
        <v>354</v>
      </c>
      <c r="B442" s="321" t="s">
        <v>140</v>
      </c>
      <c r="C442" s="321" t="s">
        <v>11</v>
      </c>
      <c r="D442" s="321" t="s">
        <v>330</v>
      </c>
      <c r="E442" s="28" t="s">
        <v>154</v>
      </c>
      <c r="F442" s="321" t="s">
        <v>355</v>
      </c>
      <c r="G442" s="319"/>
      <c r="H442" s="319"/>
      <c r="I442" s="66">
        <f>I444+I443</f>
        <v>0</v>
      </c>
      <c r="J442" s="317">
        <f t="shared" si="145"/>
        <v>0</v>
      </c>
      <c r="K442" s="66">
        <f>K444+K443</f>
        <v>0</v>
      </c>
      <c r="L442" s="317">
        <f t="shared" si="128"/>
        <v>1</v>
      </c>
      <c r="M442" s="66">
        <f>M444+M443</f>
        <v>1</v>
      </c>
      <c r="N442" s="317">
        <f t="shared" si="126"/>
        <v>0</v>
      </c>
      <c r="O442" s="66">
        <f>O444+O443</f>
        <v>1</v>
      </c>
      <c r="P442" s="317">
        <f t="shared" ref="P442:P504" si="148">SUM(Q442-O442)</f>
        <v>7</v>
      </c>
      <c r="Q442" s="66">
        <f>Q444+Q443</f>
        <v>8</v>
      </c>
      <c r="R442" s="317">
        <f t="shared" ref="R442:R504" si="149">SUM(S442-Q442)</f>
        <v>0</v>
      </c>
      <c r="S442" s="66">
        <f>S444+S443</f>
        <v>8</v>
      </c>
      <c r="T442" s="317" t="e">
        <f>SUM(#REF!-S442)</f>
        <v>#REF!</v>
      </c>
      <c r="U442" s="66">
        <f>U444+U443</f>
        <v>3.4</v>
      </c>
      <c r="V442" s="317">
        <f t="shared" si="146"/>
        <v>0</v>
      </c>
      <c r="W442" s="66">
        <f>W444+W443</f>
        <v>3.4</v>
      </c>
      <c r="X442" s="317">
        <f t="shared" si="147"/>
        <v>0</v>
      </c>
      <c r="Y442" s="66">
        <f>Y444+Y443</f>
        <v>3.4</v>
      </c>
      <c r="Z442" s="317" t="e">
        <f>SUM(#REF!-Y442)</f>
        <v>#REF!</v>
      </c>
      <c r="AA442" s="66">
        <f>AA444+AA443</f>
        <v>3.4</v>
      </c>
      <c r="AB442" s="66">
        <f t="shared" si="143"/>
        <v>0</v>
      </c>
      <c r="AC442" s="66">
        <f>AC444+AC443</f>
        <v>3.4</v>
      </c>
      <c r="AD442" s="259">
        <f>AD444+AD443</f>
        <v>0</v>
      </c>
      <c r="AE442" s="260">
        <f>AE444+AE443</f>
        <v>3.4</v>
      </c>
      <c r="AF442" s="260">
        <f>AF444+AF443</f>
        <v>3.4</v>
      </c>
      <c r="AG442" s="364">
        <f t="shared" si="141"/>
        <v>100</v>
      </c>
    </row>
    <row r="443" spans="1:33" ht="13.15" customHeight="1">
      <c r="A443" s="56" t="s">
        <v>53</v>
      </c>
      <c r="B443" s="321" t="s">
        <v>140</v>
      </c>
      <c r="C443" s="321" t="s">
        <v>11</v>
      </c>
      <c r="D443" s="321" t="s">
        <v>330</v>
      </c>
      <c r="E443" s="28" t="s">
        <v>154</v>
      </c>
      <c r="F443" s="321" t="s">
        <v>60</v>
      </c>
      <c r="G443" s="319"/>
      <c r="H443" s="319"/>
      <c r="I443" s="66"/>
      <c r="J443" s="317">
        <f t="shared" si="145"/>
        <v>0</v>
      </c>
      <c r="K443" s="66"/>
      <c r="L443" s="317">
        <f t="shared" si="128"/>
        <v>0</v>
      </c>
      <c r="M443" s="66"/>
      <c r="N443" s="317">
        <f t="shared" si="126"/>
        <v>0</v>
      </c>
      <c r="O443" s="66"/>
      <c r="P443" s="317">
        <f t="shared" si="148"/>
        <v>2</v>
      </c>
      <c r="Q443" s="66">
        <v>2</v>
      </c>
      <c r="R443" s="317">
        <f t="shared" si="149"/>
        <v>0</v>
      </c>
      <c r="S443" s="66">
        <v>2</v>
      </c>
      <c r="T443" s="317" t="e">
        <f>SUM(#REF!-S443)</f>
        <v>#REF!</v>
      </c>
      <c r="U443" s="66">
        <v>2</v>
      </c>
      <c r="V443" s="317">
        <f t="shared" si="146"/>
        <v>0</v>
      </c>
      <c r="W443" s="66">
        <v>2</v>
      </c>
      <c r="X443" s="317">
        <f t="shared" si="147"/>
        <v>0</v>
      </c>
      <c r="Y443" s="66">
        <v>2</v>
      </c>
      <c r="Z443" s="317" t="e">
        <f>SUM(#REF!-Y443)</f>
        <v>#REF!</v>
      </c>
      <c r="AA443" s="66">
        <v>2</v>
      </c>
      <c r="AB443" s="66">
        <f t="shared" si="143"/>
        <v>0</v>
      </c>
      <c r="AC443" s="66">
        <v>2</v>
      </c>
      <c r="AD443" s="66"/>
      <c r="AE443" s="364">
        <v>2</v>
      </c>
      <c r="AF443" s="364">
        <v>2</v>
      </c>
      <c r="AG443" s="364">
        <f t="shared" si="141"/>
        <v>100</v>
      </c>
    </row>
    <row r="444" spans="1:33" ht="12" customHeight="1">
      <c r="A444" s="39" t="s">
        <v>356</v>
      </c>
      <c r="B444" s="321" t="s">
        <v>140</v>
      </c>
      <c r="C444" s="321" t="s">
        <v>11</v>
      </c>
      <c r="D444" s="321" t="s">
        <v>330</v>
      </c>
      <c r="E444" s="28" t="s">
        <v>154</v>
      </c>
      <c r="F444" s="321" t="s">
        <v>0</v>
      </c>
      <c r="G444" s="319"/>
      <c r="H444" s="319"/>
      <c r="I444" s="66"/>
      <c r="J444" s="317">
        <f t="shared" si="145"/>
        <v>0</v>
      </c>
      <c r="K444" s="66"/>
      <c r="L444" s="317">
        <f t="shared" si="128"/>
        <v>1</v>
      </c>
      <c r="M444" s="66">
        <v>1</v>
      </c>
      <c r="N444" s="317">
        <f t="shared" si="126"/>
        <v>0</v>
      </c>
      <c r="O444" s="66">
        <v>1</v>
      </c>
      <c r="P444" s="317">
        <f t="shared" si="148"/>
        <v>5</v>
      </c>
      <c r="Q444" s="66">
        <v>6</v>
      </c>
      <c r="R444" s="317">
        <f t="shared" si="149"/>
        <v>0</v>
      </c>
      <c r="S444" s="66">
        <v>6</v>
      </c>
      <c r="T444" s="317" t="e">
        <f>SUM(#REF!-S444)</f>
        <v>#REF!</v>
      </c>
      <c r="U444" s="66">
        <v>1.4</v>
      </c>
      <c r="V444" s="317">
        <f t="shared" si="146"/>
        <v>0</v>
      </c>
      <c r="W444" s="66">
        <v>1.4</v>
      </c>
      <c r="X444" s="317">
        <f t="shared" si="147"/>
        <v>0</v>
      </c>
      <c r="Y444" s="66">
        <v>1.4</v>
      </c>
      <c r="Z444" s="317" t="e">
        <f>SUM(#REF!-Y444)</f>
        <v>#REF!</v>
      </c>
      <c r="AA444" s="66">
        <v>1.4</v>
      </c>
      <c r="AB444" s="66">
        <f t="shared" si="143"/>
        <v>0</v>
      </c>
      <c r="AC444" s="66">
        <v>1.4</v>
      </c>
      <c r="AD444" s="66"/>
      <c r="AE444" s="364">
        <v>1.4</v>
      </c>
      <c r="AF444" s="364">
        <v>1.4</v>
      </c>
      <c r="AG444" s="364">
        <f t="shared" si="141"/>
        <v>100</v>
      </c>
    </row>
    <row r="445" spans="1:33" ht="29.25" hidden="1" customHeight="1">
      <c r="A445" s="8" t="s">
        <v>346</v>
      </c>
      <c r="B445" s="321" t="s">
        <v>140</v>
      </c>
      <c r="C445" s="321" t="s">
        <v>11</v>
      </c>
      <c r="D445" s="321" t="s">
        <v>330</v>
      </c>
      <c r="E445" s="40" t="s">
        <v>347</v>
      </c>
      <c r="F445" s="321"/>
      <c r="G445" s="319"/>
      <c r="H445" s="319"/>
      <c r="I445" s="66">
        <f>I446</f>
        <v>11.3</v>
      </c>
      <c r="J445" s="317">
        <f t="shared" si="145"/>
        <v>0</v>
      </c>
      <c r="K445" s="66">
        <f>K446</f>
        <v>11.3</v>
      </c>
      <c r="L445" s="317">
        <f t="shared" si="128"/>
        <v>-1.7763568394002505E-15</v>
      </c>
      <c r="M445" s="66">
        <f>M446</f>
        <v>11.299999999999999</v>
      </c>
      <c r="N445" s="317">
        <f t="shared" si="126"/>
        <v>0</v>
      </c>
      <c r="O445" s="66">
        <f>O446</f>
        <v>11.299999999999999</v>
      </c>
      <c r="P445" s="317">
        <f t="shared" si="148"/>
        <v>0</v>
      </c>
      <c r="Q445" s="66">
        <f>Q446</f>
        <v>11.299999999999999</v>
      </c>
      <c r="R445" s="317">
        <f t="shared" si="149"/>
        <v>0</v>
      </c>
      <c r="S445" s="66">
        <f>S446</f>
        <v>11.299999999999999</v>
      </c>
      <c r="T445" s="317" t="e">
        <f>SUM(#REF!-S445)</f>
        <v>#REF!</v>
      </c>
      <c r="U445" s="66">
        <f>U446</f>
        <v>11.299999999999999</v>
      </c>
      <c r="V445" s="317">
        <f t="shared" si="146"/>
        <v>0</v>
      </c>
      <c r="W445" s="66">
        <f>W446</f>
        <v>11.299999999999999</v>
      </c>
      <c r="X445" s="317">
        <f t="shared" si="147"/>
        <v>0</v>
      </c>
      <c r="Y445" s="66">
        <f>Y446</f>
        <v>11.299999999999999</v>
      </c>
      <c r="Z445" s="317" t="e">
        <f>SUM(#REF!-Y445)</f>
        <v>#REF!</v>
      </c>
      <c r="AA445" s="66">
        <f>AA446</f>
        <v>11.299999999999999</v>
      </c>
      <c r="AB445" s="66">
        <f t="shared" si="143"/>
        <v>0</v>
      </c>
      <c r="AC445" s="66">
        <f t="shared" ref="AC445:AF446" si="150">AC446</f>
        <v>11.299999999999999</v>
      </c>
      <c r="AD445" s="259">
        <f t="shared" si="150"/>
        <v>0</v>
      </c>
      <c r="AE445" s="260">
        <f t="shared" si="150"/>
        <v>0</v>
      </c>
      <c r="AF445" s="260">
        <f t="shared" si="150"/>
        <v>0</v>
      </c>
      <c r="AG445" s="364"/>
    </row>
    <row r="446" spans="1:33" ht="39" hidden="1" customHeight="1">
      <c r="A446" s="8" t="s">
        <v>25</v>
      </c>
      <c r="B446" s="321" t="s">
        <v>140</v>
      </c>
      <c r="C446" s="321" t="s">
        <v>11</v>
      </c>
      <c r="D446" s="321" t="s">
        <v>330</v>
      </c>
      <c r="E446" s="40" t="s">
        <v>26</v>
      </c>
      <c r="F446" s="321"/>
      <c r="G446" s="319"/>
      <c r="H446" s="319"/>
      <c r="I446" s="66">
        <f>I447</f>
        <v>11.3</v>
      </c>
      <c r="J446" s="317">
        <f t="shared" si="145"/>
        <v>0</v>
      </c>
      <c r="K446" s="66">
        <f>K447</f>
        <v>11.3</v>
      </c>
      <c r="L446" s="317">
        <f t="shared" si="128"/>
        <v>-1.7763568394002505E-15</v>
      </c>
      <c r="M446" s="66">
        <f>M447</f>
        <v>11.299999999999999</v>
      </c>
      <c r="N446" s="317">
        <f t="shared" ref="N446:N508" si="151">SUM(O446-M446)</f>
        <v>0</v>
      </c>
      <c r="O446" s="66">
        <f>O447</f>
        <v>11.299999999999999</v>
      </c>
      <c r="P446" s="317">
        <f t="shared" si="148"/>
        <v>0</v>
      </c>
      <c r="Q446" s="66">
        <f>Q447</f>
        <v>11.299999999999999</v>
      </c>
      <c r="R446" s="317">
        <f t="shared" si="149"/>
        <v>0</v>
      </c>
      <c r="S446" s="66">
        <f>S447</f>
        <v>11.299999999999999</v>
      </c>
      <c r="T446" s="317" t="e">
        <f>SUM(#REF!-S446)</f>
        <v>#REF!</v>
      </c>
      <c r="U446" s="66">
        <f>U447</f>
        <v>11.299999999999999</v>
      </c>
      <c r="V446" s="317">
        <f t="shared" si="146"/>
        <v>0</v>
      </c>
      <c r="W446" s="66">
        <f>W447</f>
        <v>11.299999999999999</v>
      </c>
      <c r="X446" s="317">
        <f t="shared" si="147"/>
        <v>0</v>
      </c>
      <c r="Y446" s="66">
        <f>Y447</f>
        <v>11.299999999999999</v>
      </c>
      <c r="Z446" s="317" t="e">
        <f>SUM(#REF!-Y446)</f>
        <v>#REF!</v>
      </c>
      <c r="AA446" s="66">
        <f>AA447</f>
        <v>11.299999999999999</v>
      </c>
      <c r="AB446" s="66">
        <f t="shared" si="143"/>
        <v>0</v>
      </c>
      <c r="AC446" s="66">
        <f t="shared" si="150"/>
        <v>11.299999999999999</v>
      </c>
      <c r="AD446" s="259">
        <f t="shared" si="150"/>
        <v>0</v>
      </c>
      <c r="AE446" s="260">
        <f t="shared" si="150"/>
        <v>0</v>
      </c>
      <c r="AF446" s="260">
        <f t="shared" si="150"/>
        <v>0</v>
      </c>
      <c r="AG446" s="364"/>
    </row>
    <row r="447" spans="1:33" ht="29.25" hidden="1" customHeight="1">
      <c r="A447" s="31" t="s">
        <v>637</v>
      </c>
      <c r="B447" s="321" t="s">
        <v>140</v>
      </c>
      <c r="C447" s="321" t="s">
        <v>11</v>
      </c>
      <c r="D447" s="321" t="s">
        <v>330</v>
      </c>
      <c r="E447" s="84" t="s">
        <v>27</v>
      </c>
      <c r="F447" s="321"/>
      <c r="G447" s="319"/>
      <c r="H447" s="319"/>
      <c r="I447" s="66">
        <f>I448</f>
        <v>11.3</v>
      </c>
      <c r="J447" s="317">
        <f t="shared" si="145"/>
        <v>0</v>
      </c>
      <c r="K447" s="66">
        <f>K448</f>
        <v>11.3</v>
      </c>
      <c r="L447" s="317">
        <f t="shared" si="128"/>
        <v>-1.7763568394002505E-15</v>
      </c>
      <c r="M447" s="66">
        <f>M448+M450</f>
        <v>11.299999999999999</v>
      </c>
      <c r="N447" s="317">
        <f t="shared" si="151"/>
        <v>0</v>
      </c>
      <c r="O447" s="66">
        <f>O448+O450</f>
        <v>11.299999999999999</v>
      </c>
      <c r="P447" s="317">
        <f t="shared" si="148"/>
        <v>0</v>
      </c>
      <c r="Q447" s="66">
        <f>Q448+Q450</f>
        <v>11.299999999999999</v>
      </c>
      <c r="R447" s="317">
        <f t="shared" si="149"/>
        <v>0</v>
      </c>
      <c r="S447" s="66">
        <f>S448+S450</f>
        <v>11.299999999999999</v>
      </c>
      <c r="T447" s="317" t="e">
        <f>SUM(#REF!-S447)</f>
        <v>#REF!</v>
      </c>
      <c r="U447" s="66">
        <f>U448+U450</f>
        <v>11.299999999999999</v>
      </c>
      <c r="V447" s="317">
        <f t="shared" si="146"/>
        <v>0</v>
      </c>
      <c r="W447" s="66">
        <f>W448+W450</f>
        <v>11.299999999999999</v>
      </c>
      <c r="X447" s="317">
        <f t="shared" si="147"/>
        <v>0</v>
      </c>
      <c r="Y447" s="66">
        <f>Y448+Y450</f>
        <v>11.299999999999999</v>
      </c>
      <c r="Z447" s="317" t="e">
        <f>SUM(#REF!-Y447)</f>
        <v>#REF!</v>
      </c>
      <c r="AA447" s="66">
        <f>AA448+AA450</f>
        <v>11.299999999999999</v>
      </c>
      <c r="AB447" s="66">
        <f t="shared" si="143"/>
        <v>0</v>
      </c>
      <c r="AC447" s="66">
        <f>AC448+AC450</f>
        <v>11.299999999999999</v>
      </c>
      <c r="AD447" s="259">
        <f>AD448+AD450</f>
        <v>0</v>
      </c>
      <c r="AE447" s="260">
        <f>AE448+AE450</f>
        <v>0</v>
      </c>
      <c r="AF447" s="260">
        <f>AF448+AF450</f>
        <v>0</v>
      </c>
      <c r="AG447" s="364"/>
    </row>
    <row r="448" spans="1:33" ht="26.25" hidden="1" customHeight="1">
      <c r="A448" s="8" t="s">
        <v>339</v>
      </c>
      <c r="B448" s="321" t="s">
        <v>140</v>
      </c>
      <c r="C448" s="321" t="s">
        <v>11</v>
      </c>
      <c r="D448" s="321" t="s">
        <v>330</v>
      </c>
      <c r="E448" s="84" t="s">
        <v>27</v>
      </c>
      <c r="F448" s="321" t="s">
        <v>340</v>
      </c>
      <c r="G448" s="319"/>
      <c r="H448" s="319"/>
      <c r="I448" s="66">
        <f>I449</f>
        <v>11.3</v>
      </c>
      <c r="J448" s="317">
        <f t="shared" si="145"/>
        <v>0</v>
      </c>
      <c r="K448" s="66">
        <f>K449</f>
        <v>11.3</v>
      </c>
      <c r="L448" s="317">
        <f t="shared" si="128"/>
        <v>-10.700000000000001</v>
      </c>
      <c r="M448" s="66">
        <f>M449</f>
        <v>0.6</v>
      </c>
      <c r="N448" s="317">
        <f t="shared" si="151"/>
        <v>0</v>
      </c>
      <c r="O448" s="66">
        <f>O449</f>
        <v>0.6</v>
      </c>
      <c r="P448" s="317">
        <f t="shared" si="148"/>
        <v>0</v>
      </c>
      <c r="Q448" s="66">
        <f>Q449</f>
        <v>0.6</v>
      </c>
      <c r="R448" s="317">
        <f t="shared" si="149"/>
        <v>0</v>
      </c>
      <c r="S448" s="66">
        <f>S449</f>
        <v>0.6</v>
      </c>
      <c r="T448" s="317" t="e">
        <f>SUM(#REF!-S448)</f>
        <v>#REF!</v>
      </c>
      <c r="U448" s="66">
        <f>U449</f>
        <v>0.6</v>
      </c>
      <c r="V448" s="317">
        <f t="shared" si="146"/>
        <v>0</v>
      </c>
      <c r="W448" s="66">
        <f>W449</f>
        <v>0.6</v>
      </c>
      <c r="X448" s="317">
        <f t="shared" si="147"/>
        <v>0</v>
      </c>
      <c r="Y448" s="66">
        <f>Y449</f>
        <v>0.6</v>
      </c>
      <c r="Z448" s="317" t="e">
        <f>SUM(#REF!-Y448)</f>
        <v>#REF!</v>
      </c>
      <c r="AA448" s="66">
        <f>AA449</f>
        <v>0.6</v>
      </c>
      <c r="AB448" s="66">
        <f t="shared" si="143"/>
        <v>0</v>
      </c>
      <c r="AC448" s="66">
        <f>AC449</f>
        <v>0.6</v>
      </c>
      <c r="AD448" s="259">
        <f>AD449</f>
        <v>0</v>
      </c>
      <c r="AE448" s="260">
        <f>AE449</f>
        <v>0</v>
      </c>
      <c r="AF448" s="260">
        <f>AF449</f>
        <v>0</v>
      </c>
      <c r="AG448" s="364"/>
    </row>
    <row r="449" spans="1:33" ht="26.25" hidden="1" customHeight="1">
      <c r="A449" s="39" t="s">
        <v>341</v>
      </c>
      <c r="B449" s="321" t="s">
        <v>140</v>
      </c>
      <c r="C449" s="321" t="s">
        <v>11</v>
      </c>
      <c r="D449" s="321" t="s">
        <v>330</v>
      </c>
      <c r="E449" s="84" t="s">
        <v>27</v>
      </c>
      <c r="F449" s="321" t="s">
        <v>342</v>
      </c>
      <c r="G449" s="319"/>
      <c r="H449" s="319"/>
      <c r="I449" s="66">
        <v>11.3</v>
      </c>
      <c r="J449" s="317">
        <f t="shared" si="145"/>
        <v>0</v>
      </c>
      <c r="K449" s="66">
        <v>11.3</v>
      </c>
      <c r="L449" s="317">
        <f t="shared" si="128"/>
        <v>-10.700000000000001</v>
      </c>
      <c r="M449" s="66">
        <v>0.6</v>
      </c>
      <c r="N449" s="317">
        <f t="shared" si="151"/>
        <v>0</v>
      </c>
      <c r="O449" s="66">
        <v>0.6</v>
      </c>
      <c r="P449" s="317">
        <f t="shared" si="148"/>
        <v>0</v>
      </c>
      <c r="Q449" s="66">
        <v>0.6</v>
      </c>
      <c r="R449" s="317">
        <f t="shared" si="149"/>
        <v>0</v>
      </c>
      <c r="S449" s="66">
        <v>0.6</v>
      </c>
      <c r="T449" s="317" t="e">
        <f>SUM(#REF!-S449)</f>
        <v>#REF!</v>
      </c>
      <c r="U449" s="66">
        <v>0.6</v>
      </c>
      <c r="V449" s="317">
        <f t="shared" si="146"/>
        <v>0</v>
      </c>
      <c r="W449" s="66">
        <v>0.6</v>
      </c>
      <c r="X449" s="317">
        <f t="shared" si="147"/>
        <v>0</v>
      </c>
      <c r="Y449" s="66">
        <v>0.6</v>
      </c>
      <c r="Z449" s="317" t="e">
        <f>SUM(#REF!-Y449)</f>
        <v>#REF!</v>
      </c>
      <c r="AA449" s="66">
        <v>0.6</v>
      </c>
      <c r="AB449" s="66">
        <f t="shared" si="143"/>
        <v>0</v>
      </c>
      <c r="AC449" s="66">
        <v>0.6</v>
      </c>
      <c r="AD449" s="66"/>
      <c r="AE449" s="364">
        <v>0</v>
      </c>
      <c r="AF449" s="364">
        <v>0</v>
      </c>
      <c r="AG449" s="364"/>
    </row>
    <row r="450" spans="1:33" s="220" customFormat="1" ht="26.25" hidden="1" customHeight="1">
      <c r="A450" s="39" t="s">
        <v>616</v>
      </c>
      <c r="B450" s="321" t="s">
        <v>140</v>
      </c>
      <c r="C450" s="321" t="s">
        <v>11</v>
      </c>
      <c r="D450" s="321" t="s">
        <v>330</v>
      </c>
      <c r="E450" s="84" t="s">
        <v>27</v>
      </c>
      <c r="F450" s="321" t="s">
        <v>455</v>
      </c>
      <c r="G450" s="319"/>
      <c r="H450" s="319"/>
      <c r="I450" s="66"/>
      <c r="J450" s="317"/>
      <c r="K450" s="66"/>
      <c r="L450" s="317">
        <f t="shared" si="128"/>
        <v>10.7</v>
      </c>
      <c r="M450" s="66">
        <f>SUM(M451)</f>
        <v>10.7</v>
      </c>
      <c r="N450" s="317">
        <f t="shared" si="151"/>
        <v>0</v>
      </c>
      <c r="O450" s="66">
        <f>SUM(O451)</f>
        <v>10.7</v>
      </c>
      <c r="P450" s="317">
        <f t="shared" si="148"/>
        <v>0</v>
      </c>
      <c r="Q450" s="66">
        <f>SUM(Q451)</f>
        <v>10.7</v>
      </c>
      <c r="R450" s="317">
        <f t="shared" si="149"/>
        <v>0</v>
      </c>
      <c r="S450" s="66">
        <f>SUM(S451)</f>
        <v>10.7</v>
      </c>
      <c r="T450" s="317" t="e">
        <f>SUM(#REF!-S450)</f>
        <v>#REF!</v>
      </c>
      <c r="U450" s="66">
        <f>SUM(U451)</f>
        <v>10.7</v>
      </c>
      <c r="V450" s="317">
        <f t="shared" si="146"/>
        <v>0</v>
      </c>
      <c r="W450" s="66">
        <f>SUM(W451)</f>
        <v>10.7</v>
      </c>
      <c r="X450" s="317">
        <f t="shared" si="147"/>
        <v>0</v>
      </c>
      <c r="Y450" s="66">
        <f>SUM(Y451)</f>
        <v>10.7</v>
      </c>
      <c r="Z450" s="317" t="e">
        <f>SUM(#REF!-Y450)</f>
        <v>#REF!</v>
      </c>
      <c r="AA450" s="66">
        <f>SUM(AA451)</f>
        <v>10.7</v>
      </c>
      <c r="AB450" s="66">
        <f t="shared" si="143"/>
        <v>0</v>
      </c>
      <c r="AC450" s="66">
        <f>SUM(AC451)</f>
        <v>10.7</v>
      </c>
      <c r="AD450" s="259">
        <f>SUM(AD451)</f>
        <v>0</v>
      </c>
      <c r="AE450" s="260">
        <f>SUM(AE451)</f>
        <v>0</v>
      </c>
      <c r="AF450" s="260">
        <f>SUM(AF451)</f>
        <v>0</v>
      </c>
      <c r="AG450" s="364"/>
    </row>
    <row r="451" spans="1:33" s="220" customFormat="1" ht="12.75" hidden="1" customHeight="1">
      <c r="A451" s="39" t="s">
        <v>617</v>
      </c>
      <c r="B451" s="321" t="s">
        <v>140</v>
      </c>
      <c r="C451" s="321" t="s">
        <v>11</v>
      </c>
      <c r="D451" s="321" t="s">
        <v>330</v>
      </c>
      <c r="E451" s="84" t="s">
        <v>27</v>
      </c>
      <c r="F451" s="321" t="s">
        <v>618</v>
      </c>
      <c r="G451" s="319"/>
      <c r="H451" s="319"/>
      <c r="I451" s="66"/>
      <c r="J451" s="317"/>
      <c r="K451" s="66"/>
      <c r="L451" s="317">
        <f t="shared" si="128"/>
        <v>10.7</v>
      </c>
      <c r="M451" s="66">
        <v>10.7</v>
      </c>
      <c r="N451" s="317">
        <f t="shared" si="151"/>
        <v>0</v>
      </c>
      <c r="O451" s="66">
        <v>10.7</v>
      </c>
      <c r="P451" s="317">
        <f t="shared" si="148"/>
        <v>0</v>
      </c>
      <c r="Q451" s="66">
        <v>10.7</v>
      </c>
      <c r="R451" s="317">
        <f t="shared" si="149"/>
        <v>0</v>
      </c>
      <c r="S451" s="66">
        <v>10.7</v>
      </c>
      <c r="T451" s="317" t="e">
        <f>SUM(#REF!-S451)</f>
        <v>#REF!</v>
      </c>
      <c r="U451" s="66">
        <v>10.7</v>
      </c>
      <c r="V451" s="317">
        <f t="shared" si="146"/>
        <v>0</v>
      </c>
      <c r="W451" s="66">
        <v>10.7</v>
      </c>
      <c r="X451" s="317">
        <f t="shared" si="147"/>
        <v>0</v>
      </c>
      <c r="Y451" s="66">
        <v>10.7</v>
      </c>
      <c r="Z451" s="317" t="e">
        <f>SUM(#REF!-Y451)</f>
        <v>#REF!</v>
      </c>
      <c r="AA451" s="66">
        <v>10.7</v>
      </c>
      <c r="AB451" s="66">
        <f t="shared" si="143"/>
        <v>0</v>
      </c>
      <c r="AC451" s="66">
        <v>10.7</v>
      </c>
      <c r="AD451" s="66"/>
      <c r="AE451" s="364">
        <v>0</v>
      </c>
      <c r="AF451" s="364">
        <v>0</v>
      </c>
      <c r="AG451" s="364"/>
    </row>
    <row r="452" spans="1:33" ht="39" hidden="1" customHeight="1">
      <c r="A452" s="53" t="s">
        <v>629</v>
      </c>
      <c r="B452" s="321" t="s">
        <v>140</v>
      </c>
      <c r="C452" s="321" t="s">
        <v>11</v>
      </c>
      <c r="D452" s="321" t="s">
        <v>330</v>
      </c>
      <c r="E452" s="40" t="s">
        <v>429</v>
      </c>
      <c r="F452" s="321"/>
      <c r="G452" s="319"/>
      <c r="H452" s="319"/>
      <c r="I452" s="66">
        <f>I453</f>
        <v>13.2</v>
      </c>
      <c r="J452" s="317">
        <f t="shared" si="145"/>
        <v>0</v>
      </c>
      <c r="K452" s="66">
        <f>K453</f>
        <v>13.2</v>
      </c>
      <c r="L452" s="317">
        <f t="shared" si="128"/>
        <v>0</v>
      </c>
      <c r="M452" s="66">
        <f>M453</f>
        <v>13.2</v>
      </c>
      <c r="N452" s="317">
        <f t="shared" si="151"/>
        <v>0</v>
      </c>
      <c r="O452" s="66">
        <f>O453</f>
        <v>13.2</v>
      </c>
      <c r="P452" s="317">
        <f t="shared" si="148"/>
        <v>0</v>
      </c>
      <c r="Q452" s="66">
        <f>Q453</f>
        <v>13.2</v>
      </c>
      <c r="R452" s="317">
        <f t="shared" si="149"/>
        <v>0</v>
      </c>
      <c r="S452" s="66">
        <f>S453</f>
        <v>13.2</v>
      </c>
      <c r="T452" s="317" t="e">
        <f>SUM(#REF!-S452)</f>
        <v>#REF!</v>
      </c>
      <c r="U452" s="66">
        <f>U453</f>
        <v>13.2</v>
      </c>
      <c r="V452" s="317">
        <f t="shared" si="146"/>
        <v>0</v>
      </c>
      <c r="W452" s="66">
        <f>W453</f>
        <v>13.2</v>
      </c>
      <c r="X452" s="317">
        <f t="shared" si="147"/>
        <v>0</v>
      </c>
      <c r="Y452" s="66">
        <f>Y453</f>
        <v>13.2</v>
      </c>
      <c r="Z452" s="317" t="e">
        <f>SUM(#REF!-Y452)</f>
        <v>#REF!</v>
      </c>
      <c r="AA452" s="66">
        <f>AA453</f>
        <v>13.2</v>
      </c>
      <c r="AB452" s="66">
        <f t="shared" si="143"/>
        <v>0</v>
      </c>
      <c r="AC452" s="66">
        <f>AC453</f>
        <v>13.2</v>
      </c>
      <c r="AD452" s="259">
        <f>AD453</f>
        <v>0</v>
      </c>
      <c r="AE452" s="260">
        <f>AE453</f>
        <v>0</v>
      </c>
      <c r="AF452" s="260">
        <f>AF453</f>
        <v>0</v>
      </c>
      <c r="AG452" s="364"/>
    </row>
    <row r="453" spans="1:33" ht="39" hidden="1" customHeight="1">
      <c r="A453" s="53" t="s">
        <v>625</v>
      </c>
      <c r="B453" s="321" t="s">
        <v>140</v>
      </c>
      <c r="C453" s="321" t="s">
        <v>11</v>
      </c>
      <c r="D453" s="321" t="s">
        <v>330</v>
      </c>
      <c r="E453" s="40" t="s">
        <v>430</v>
      </c>
      <c r="F453" s="321"/>
      <c r="G453" s="319"/>
      <c r="H453" s="319"/>
      <c r="I453" s="66">
        <f>I454</f>
        <v>13.2</v>
      </c>
      <c r="J453" s="317">
        <f t="shared" si="145"/>
        <v>0</v>
      </c>
      <c r="K453" s="66">
        <f>K454</f>
        <v>13.2</v>
      </c>
      <c r="L453" s="317">
        <f t="shared" si="128"/>
        <v>0</v>
      </c>
      <c r="M453" s="66">
        <f>M454+M456</f>
        <v>13.2</v>
      </c>
      <c r="N453" s="317">
        <f t="shared" si="151"/>
        <v>0</v>
      </c>
      <c r="O453" s="66">
        <f>O454+O456</f>
        <v>13.2</v>
      </c>
      <c r="P453" s="317">
        <f t="shared" si="148"/>
        <v>0</v>
      </c>
      <c r="Q453" s="66">
        <f>Q454+Q456</f>
        <v>13.2</v>
      </c>
      <c r="R453" s="317">
        <f t="shared" si="149"/>
        <v>0</v>
      </c>
      <c r="S453" s="66">
        <f>S454+S456</f>
        <v>13.2</v>
      </c>
      <c r="T453" s="317" t="e">
        <f>SUM(#REF!-S453)</f>
        <v>#REF!</v>
      </c>
      <c r="U453" s="66">
        <f>U454+U456</f>
        <v>13.2</v>
      </c>
      <c r="V453" s="317">
        <f t="shared" si="146"/>
        <v>0</v>
      </c>
      <c r="W453" s="66">
        <f>W454+W456</f>
        <v>13.2</v>
      </c>
      <c r="X453" s="317">
        <f t="shared" si="147"/>
        <v>0</v>
      </c>
      <c r="Y453" s="66">
        <f>Y454+Y456</f>
        <v>13.2</v>
      </c>
      <c r="Z453" s="317" t="e">
        <f>SUM(#REF!-Y453)</f>
        <v>#REF!</v>
      </c>
      <c r="AA453" s="66">
        <f>AA454+AA456</f>
        <v>13.2</v>
      </c>
      <c r="AB453" s="66">
        <f t="shared" si="143"/>
        <v>0</v>
      </c>
      <c r="AC453" s="66">
        <f>AC454+AC456</f>
        <v>13.2</v>
      </c>
      <c r="AD453" s="259">
        <f>AD454+AD456</f>
        <v>0</v>
      </c>
      <c r="AE453" s="260">
        <f>AE454+AE456</f>
        <v>0</v>
      </c>
      <c r="AF453" s="260">
        <f>AF454+AF456</f>
        <v>0</v>
      </c>
      <c r="AG453" s="364"/>
    </row>
    <row r="454" spans="1:33" ht="26.25" hidden="1" customHeight="1">
      <c r="A454" s="8" t="s">
        <v>339</v>
      </c>
      <c r="B454" s="321" t="s">
        <v>140</v>
      </c>
      <c r="C454" s="321" t="s">
        <v>11</v>
      </c>
      <c r="D454" s="321" t="s">
        <v>330</v>
      </c>
      <c r="E454" s="40" t="s">
        <v>430</v>
      </c>
      <c r="F454" s="321" t="s">
        <v>340</v>
      </c>
      <c r="G454" s="319"/>
      <c r="H454" s="319"/>
      <c r="I454" s="66">
        <f>I455</f>
        <v>13.2</v>
      </c>
      <c r="J454" s="317">
        <f t="shared" si="145"/>
        <v>0</v>
      </c>
      <c r="K454" s="66">
        <f>K455</f>
        <v>13.2</v>
      </c>
      <c r="L454" s="317">
        <f t="shared" si="128"/>
        <v>-12.5</v>
      </c>
      <c r="M454" s="66">
        <f>M455</f>
        <v>0.7</v>
      </c>
      <c r="N454" s="317">
        <f t="shared" si="151"/>
        <v>0</v>
      </c>
      <c r="O454" s="66">
        <f>O455</f>
        <v>0.7</v>
      </c>
      <c r="P454" s="317">
        <f t="shared" si="148"/>
        <v>0</v>
      </c>
      <c r="Q454" s="66">
        <f>Q455</f>
        <v>0.7</v>
      </c>
      <c r="R454" s="317">
        <f t="shared" si="149"/>
        <v>0</v>
      </c>
      <c r="S454" s="66">
        <f>S455</f>
        <v>0.7</v>
      </c>
      <c r="T454" s="317" t="e">
        <f>SUM(#REF!-S454)</f>
        <v>#REF!</v>
      </c>
      <c r="U454" s="66">
        <f>U455</f>
        <v>0.7</v>
      </c>
      <c r="V454" s="317">
        <f t="shared" si="146"/>
        <v>0</v>
      </c>
      <c r="W454" s="66">
        <f>W455</f>
        <v>0.7</v>
      </c>
      <c r="X454" s="317">
        <f t="shared" si="147"/>
        <v>0</v>
      </c>
      <c r="Y454" s="66">
        <f>Y455</f>
        <v>0.7</v>
      </c>
      <c r="Z454" s="317" t="e">
        <f>SUM(#REF!-Y454)</f>
        <v>#REF!</v>
      </c>
      <c r="AA454" s="66">
        <f>AA455</f>
        <v>0.7</v>
      </c>
      <c r="AB454" s="66">
        <f t="shared" si="143"/>
        <v>0</v>
      </c>
      <c r="AC454" s="66">
        <f>AC455</f>
        <v>0.7</v>
      </c>
      <c r="AD454" s="259">
        <f>AD455</f>
        <v>0</v>
      </c>
      <c r="AE454" s="260">
        <f>AE455</f>
        <v>0</v>
      </c>
      <c r="AF454" s="260">
        <f>AF455</f>
        <v>0</v>
      </c>
      <c r="AG454" s="364"/>
    </row>
    <row r="455" spans="1:33" ht="26.25" hidden="1" customHeight="1">
      <c r="A455" s="39" t="s">
        <v>341</v>
      </c>
      <c r="B455" s="321" t="s">
        <v>140</v>
      </c>
      <c r="C455" s="321" t="s">
        <v>11</v>
      </c>
      <c r="D455" s="321" t="s">
        <v>330</v>
      </c>
      <c r="E455" s="40" t="s">
        <v>430</v>
      </c>
      <c r="F455" s="321" t="s">
        <v>342</v>
      </c>
      <c r="G455" s="319"/>
      <c r="H455" s="319"/>
      <c r="I455" s="66">
        <v>13.2</v>
      </c>
      <c r="J455" s="317">
        <f t="shared" si="145"/>
        <v>0</v>
      </c>
      <c r="K455" s="66">
        <v>13.2</v>
      </c>
      <c r="L455" s="317">
        <f t="shared" si="128"/>
        <v>-12.5</v>
      </c>
      <c r="M455" s="66">
        <v>0.7</v>
      </c>
      <c r="N455" s="317">
        <f t="shared" si="151"/>
        <v>0</v>
      </c>
      <c r="O455" s="66">
        <v>0.7</v>
      </c>
      <c r="P455" s="317">
        <f t="shared" si="148"/>
        <v>0</v>
      </c>
      <c r="Q455" s="66">
        <v>0.7</v>
      </c>
      <c r="R455" s="317">
        <f t="shared" si="149"/>
        <v>0</v>
      </c>
      <c r="S455" s="66">
        <v>0.7</v>
      </c>
      <c r="T455" s="317" t="e">
        <f>SUM(#REF!-S455)</f>
        <v>#REF!</v>
      </c>
      <c r="U455" s="66">
        <v>0.7</v>
      </c>
      <c r="V455" s="317">
        <f t="shared" si="146"/>
        <v>0</v>
      </c>
      <c r="W455" s="66">
        <v>0.7</v>
      </c>
      <c r="X455" s="317">
        <f t="shared" si="147"/>
        <v>0</v>
      </c>
      <c r="Y455" s="66">
        <v>0.7</v>
      </c>
      <c r="Z455" s="317" t="e">
        <f>SUM(#REF!-Y455)</f>
        <v>#REF!</v>
      </c>
      <c r="AA455" s="66">
        <v>0.7</v>
      </c>
      <c r="AB455" s="66">
        <f t="shared" si="143"/>
        <v>0</v>
      </c>
      <c r="AC455" s="66">
        <v>0.7</v>
      </c>
      <c r="AD455" s="66"/>
      <c r="AE455" s="364">
        <v>0</v>
      </c>
      <c r="AF455" s="364">
        <v>0</v>
      </c>
      <c r="AG455" s="364"/>
    </row>
    <row r="456" spans="1:33" s="220" customFormat="1" ht="26.25" hidden="1" customHeight="1">
      <c r="A456" s="39" t="s">
        <v>616</v>
      </c>
      <c r="B456" s="321" t="s">
        <v>140</v>
      </c>
      <c r="C456" s="321" t="s">
        <v>11</v>
      </c>
      <c r="D456" s="321" t="s">
        <v>330</v>
      </c>
      <c r="E456" s="40" t="s">
        <v>430</v>
      </c>
      <c r="F456" s="321" t="s">
        <v>455</v>
      </c>
      <c r="G456" s="319"/>
      <c r="H456" s="319"/>
      <c r="I456" s="66"/>
      <c r="J456" s="317"/>
      <c r="K456" s="66"/>
      <c r="L456" s="317">
        <f t="shared" si="128"/>
        <v>12.5</v>
      </c>
      <c r="M456" s="66">
        <f>SUM(M457)</f>
        <v>12.5</v>
      </c>
      <c r="N456" s="317">
        <f t="shared" si="151"/>
        <v>0</v>
      </c>
      <c r="O456" s="66">
        <f>SUM(O457)</f>
        <v>12.5</v>
      </c>
      <c r="P456" s="317">
        <f t="shared" si="148"/>
        <v>0</v>
      </c>
      <c r="Q456" s="66">
        <f>SUM(Q457)</f>
        <v>12.5</v>
      </c>
      <c r="R456" s="317">
        <f t="shared" si="149"/>
        <v>0</v>
      </c>
      <c r="S456" s="66">
        <f>SUM(S457)</f>
        <v>12.5</v>
      </c>
      <c r="T456" s="317" t="e">
        <f>SUM(#REF!-S456)</f>
        <v>#REF!</v>
      </c>
      <c r="U456" s="66">
        <f>SUM(U457)</f>
        <v>12.5</v>
      </c>
      <c r="V456" s="317">
        <f t="shared" si="146"/>
        <v>0</v>
      </c>
      <c r="W456" s="66">
        <f>SUM(W457)</f>
        <v>12.5</v>
      </c>
      <c r="X456" s="317">
        <f t="shared" si="147"/>
        <v>0</v>
      </c>
      <c r="Y456" s="66">
        <f>SUM(Y457)</f>
        <v>12.5</v>
      </c>
      <c r="Z456" s="317" t="e">
        <f>SUM(#REF!-Y456)</f>
        <v>#REF!</v>
      </c>
      <c r="AA456" s="66">
        <f>SUM(AA457)</f>
        <v>12.5</v>
      </c>
      <c r="AB456" s="66">
        <f t="shared" si="143"/>
        <v>0</v>
      </c>
      <c r="AC456" s="66">
        <f>SUM(AC457)</f>
        <v>12.5</v>
      </c>
      <c r="AD456" s="259">
        <f>SUM(AD457)</f>
        <v>0</v>
      </c>
      <c r="AE456" s="260">
        <f>SUM(AE457)</f>
        <v>0</v>
      </c>
      <c r="AF456" s="260">
        <f>SUM(AF457)</f>
        <v>0</v>
      </c>
      <c r="AG456" s="364"/>
    </row>
    <row r="457" spans="1:33" s="220" customFormat="1" ht="12.75" hidden="1" customHeight="1">
      <c r="A457" s="39" t="s">
        <v>617</v>
      </c>
      <c r="B457" s="321" t="s">
        <v>140</v>
      </c>
      <c r="C457" s="321" t="s">
        <v>11</v>
      </c>
      <c r="D457" s="321" t="s">
        <v>330</v>
      </c>
      <c r="E457" s="40" t="s">
        <v>430</v>
      </c>
      <c r="F457" s="321" t="s">
        <v>618</v>
      </c>
      <c r="G457" s="319"/>
      <c r="H457" s="319"/>
      <c r="I457" s="66"/>
      <c r="J457" s="317"/>
      <c r="K457" s="66"/>
      <c r="L457" s="317">
        <f t="shared" si="128"/>
        <v>12.5</v>
      </c>
      <c r="M457" s="66">
        <v>12.5</v>
      </c>
      <c r="N457" s="317">
        <f t="shared" si="151"/>
        <v>0</v>
      </c>
      <c r="O457" s="66">
        <v>12.5</v>
      </c>
      <c r="P457" s="317">
        <f t="shared" si="148"/>
        <v>0</v>
      </c>
      <c r="Q457" s="66">
        <v>12.5</v>
      </c>
      <c r="R457" s="317">
        <f t="shared" si="149"/>
        <v>0</v>
      </c>
      <c r="S457" s="66">
        <v>12.5</v>
      </c>
      <c r="T457" s="317" t="e">
        <f>SUM(#REF!-S457)</f>
        <v>#REF!</v>
      </c>
      <c r="U457" s="66">
        <v>12.5</v>
      </c>
      <c r="V457" s="317">
        <f t="shared" si="146"/>
        <v>0</v>
      </c>
      <c r="W457" s="66">
        <v>12.5</v>
      </c>
      <c r="X457" s="317">
        <f t="shared" si="147"/>
        <v>0</v>
      </c>
      <c r="Y457" s="66">
        <v>12.5</v>
      </c>
      <c r="Z457" s="317" t="e">
        <f>SUM(#REF!-Y457)</f>
        <v>#REF!</v>
      </c>
      <c r="AA457" s="66">
        <v>12.5</v>
      </c>
      <c r="AB457" s="66">
        <f t="shared" si="143"/>
        <v>0</v>
      </c>
      <c r="AC457" s="66">
        <v>12.5</v>
      </c>
      <c r="AD457" s="66"/>
      <c r="AE457" s="364">
        <v>0</v>
      </c>
      <c r="AF457" s="364">
        <v>0</v>
      </c>
      <c r="AG457" s="364"/>
    </row>
    <row r="458" spans="1:33" s="239" customFormat="1" ht="13.15" customHeight="1">
      <c r="A458" s="318" t="s">
        <v>155</v>
      </c>
      <c r="B458" s="321" t="s">
        <v>140</v>
      </c>
      <c r="C458" s="321" t="s">
        <v>11</v>
      </c>
      <c r="D458" s="321" t="s">
        <v>428</v>
      </c>
      <c r="E458" s="321"/>
      <c r="F458" s="321"/>
      <c r="G458" s="319" t="e">
        <f>#REF!+#REF!+#REF!+#REF!+#REF!+#REF!+#REF!</f>
        <v>#REF!</v>
      </c>
      <c r="H458" s="319" t="e">
        <f>#REF!+#REF!+#REF!+#REF!+#REF!+#REF!+#REF!</f>
        <v>#REF!</v>
      </c>
      <c r="I458" s="66">
        <f>I582+I550+I459+I565+I576+I588</f>
        <v>79296.200000000012</v>
      </c>
      <c r="J458" s="317">
        <f t="shared" si="145"/>
        <v>9940</v>
      </c>
      <c r="K458" s="66">
        <f>K582+K550+K459+K565+K576+K588</f>
        <v>89236.200000000012</v>
      </c>
      <c r="L458" s="317" t="e">
        <f t="shared" si="128"/>
        <v>#REF!</v>
      </c>
      <c r="M458" s="66" t="e">
        <f>M582+M550+M459+M565+M576+M588</f>
        <v>#REF!</v>
      </c>
      <c r="N458" s="317" t="e">
        <f t="shared" si="151"/>
        <v>#REF!</v>
      </c>
      <c r="O458" s="66" t="e">
        <f>O582+O550+O459+O565+O576+O588</f>
        <v>#REF!</v>
      </c>
      <c r="P458" s="317" t="e">
        <f t="shared" si="148"/>
        <v>#REF!</v>
      </c>
      <c r="Q458" s="66" t="e">
        <f>Q582+Q550+Q459+Q565+Q576+Q588</f>
        <v>#REF!</v>
      </c>
      <c r="R458" s="317" t="e">
        <f t="shared" si="149"/>
        <v>#REF!</v>
      </c>
      <c r="S458" s="66" t="e">
        <f>S582+S550+S459+S565+S576+S588</f>
        <v>#REF!</v>
      </c>
      <c r="T458" s="317" t="e">
        <f>SUM(#REF!-S458)</f>
        <v>#REF!</v>
      </c>
      <c r="U458" s="66" t="e">
        <f>U582+U550+U459+U565+U576+U588</f>
        <v>#REF!</v>
      </c>
      <c r="V458" s="317" t="e">
        <f t="shared" si="146"/>
        <v>#REF!</v>
      </c>
      <c r="W458" s="66" t="e">
        <f>W582+W550+W459+W565+W576+W588</f>
        <v>#REF!</v>
      </c>
      <c r="X458" s="317" t="e">
        <f t="shared" si="147"/>
        <v>#REF!</v>
      </c>
      <c r="Y458" s="66" t="e">
        <f>Y582+Y550+Y459+Y565+Y576+Y588</f>
        <v>#REF!</v>
      </c>
      <c r="Z458" s="317" t="e">
        <f>SUM(#REF!-Y458)</f>
        <v>#REF!</v>
      </c>
      <c r="AA458" s="66">
        <f>AA582+AA550+AA459+AA565+AA576+AA588</f>
        <v>116334.49999999999</v>
      </c>
      <c r="AB458" s="66">
        <f t="shared" si="143"/>
        <v>5297.8000000000029</v>
      </c>
      <c r="AC458" s="66">
        <f>AC582+AC550+AC459+AC565+AC576+AC588</f>
        <v>121632.29999999999</v>
      </c>
      <c r="AD458" s="259">
        <f>AD582+AD550+AD459+AD565+AD576+AD588</f>
        <v>483</v>
      </c>
      <c r="AE458" s="260">
        <f>AE582+AE550+AE459+AE565+AE576+AE588</f>
        <v>119708.20000000001</v>
      </c>
      <c r="AF458" s="260">
        <f>AF582+AF550+AF459+AF565+AF576+AF588</f>
        <v>117800.00000000001</v>
      </c>
      <c r="AG458" s="364">
        <f t="shared" si="141"/>
        <v>98.405957152475779</v>
      </c>
    </row>
    <row r="459" spans="1:33" ht="39.6" customHeight="1">
      <c r="A459" s="318" t="s">
        <v>145</v>
      </c>
      <c r="B459" s="321" t="s">
        <v>140</v>
      </c>
      <c r="C459" s="321" t="s">
        <v>11</v>
      </c>
      <c r="D459" s="321" t="s">
        <v>428</v>
      </c>
      <c r="E459" s="84" t="s">
        <v>146</v>
      </c>
      <c r="F459" s="321"/>
      <c r="G459" s="319"/>
      <c r="H459" s="319"/>
      <c r="I459" s="66">
        <f>I460+I506+I544</f>
        <v>79006.100000000006</v>
      </c>
      <c r="J459" s="317">
        <f t="shared" si="145"/>
        <v>9940</v>
      </c>
      <c r="K459" s="66">
        <f>K460+K506+K544</f>
        <v>88946.1</v>
      </c>
      <c r="L459" s="317" t="e">
        <f t="shared" si="128"/>
        <v>#REF!</v>
      </c>
      <c r="M459" s="66" t="e">
        <f>M460+M506+M544</f>
        <v>#REF!</v>
      </c>
      <c r="N459" s="317" t="e">
        <f t="shared" si="151"/>
        <v>#REF!</v>
      </c>
      <c r="O459" s="66" t="e">
        <f>O460+O506+O544</f>
        <v>#REF!</v>
      </c>
      <c r="P459" s="317" t="e">
        <f t="shared" si="148"/>
        <v>#REF!</v>
      </c>
      <c r="Q459" s="66" t="e">
        <f>Q460+Q506+Q544</f>
        <v>#REF!</v>
      </c>
      <c r="R459" s="317" t="e">
        <f t="shared" si="149"/>
        <v>#REF!</v>
      </c>
      <c r="S459" s="66" t="e">
        <f>S460+S506+S544</f>
        <v>#REF!</v>
      </c>
      <c r="T459" s="317" t="e">
        <f>SUM(#REF!-S459)</f>
        <v>#REF!</v>
      </c>
      <c r="U459" s="66" t="e">
        <f>U460+U506+U544</f>
        <v>#REF!</v>
      </c>
      <c r="V459" s="317" t="e">
        <f t="shared" si="146"/>
        <v>#REF!</v>
      </c>
      <c r="W459" s="66" t="e">
        <f>W460+W506+W544</f>
        <v>#REF!</v>
      </c>
      <c r="X459" s="317" t="e">
        <f t="shared" si="147"/>
        <v>#REF!</v>
      </c>
      <c r="Y459" s="66" t="e">
        <f>Y460+Y506+Y544</f>
        <v>#REF!</v>
      </c>
      <c r="Z459" s="317" t="e">
        <f>SUM(#REF!-Y459)</f>
        <v>#REF!</v>
      </c>
      <c r="AA459" s="66">
        <f>AA460+AA506+AA544</f>
        <v>116044.39999999998</v>
      </c>
      <c r="AB459" s="66">
        <f t="shared" si="143"/>
        <v>5297.8000000000029</v>
      </c>
      <c r="AC459" s="66">
        <f>AC460+AC506+AC544</f>
        <v>121342.19999999998</v>
      </c>
      <c r="AD459" s="259">
        <f>AD460+AD506+AD544</f>
        <v>483</v>
      </c>
      <c r="AE459" s="260">
        <f>AE460+AE506+AE544</f>
        <v>119708.20000000001</v>
      </c>
      <c r="AF459" s="260">
        <f>AF460+AF506+AF544</f>
        <v>117800.00000000001</v>
      </c>
      <c r="AG459" s="364">
        <f t="shared" si="141"/>
        <v>98.405957152475779</v>
      </c>
    </row>
    <row r="460" spans="1:33" ht="13.15" customHeight="1">
      <c r="A460" s="56" t="s">
        <v>156</v>
      </c>
      <c r="B460" s="321" t="s">
        <v>140</v>
      </c>
      <c r="C460" s="321" t="s">
        <v>11</v>
      </c>
      <c r="D460" s="321" t="s">
        <v>428</v>
      </c>
      <c r="E460" s="84" t="s">
        <v>157</v>
      </c>
      <c r="F460" s="321"/>
      <c r="G460" s="319"/>
      <c r="H460" s="319"/>
      <c r="I460" s="66">
        <f>I461+I471+I478+I488</f>
        <v>76265.3</v>
      </c>
      <c r="J460" s="317">
        <f t="shared" si="145"/>
        <v>5949.1999999999971</v>
      </c>
      <c r="K460" s="66">
        <f>K461+K471+K478+K488+K498+K501</f>
        <v>82214.5</v>
      </c>
      <c r="L460" s="317" t="e">
        <f t="shared" si="128"/>
        <v>#REF!</v>
      </c>
      <c r="M460" s="66" t="e">
        <f>M461+M471+M478+M488+M501</f>
        <v>#REF!</v>
      </c>
      <c r="N460" s="317" t="e">
        <f t="shared" si="151"/>
        <v>#REF!</v>
      </c>
      <c r="O460" s="66" t="e">
        <f>O461+O471+O478+O488+O501</f>
        <v>#REF!</v>
      </c>
      <c r="P460" s="317" t="e">
        <f t="shared" si="148"/>
        <v>#REF!</v>
      </c>
      <c r="Q460" s="66" t="e">
        <f>Q461+Q471+Q478+Q488+Q501</f>
        <v>#REF!</v>
      </c>
      <c r="R460" s="317" t="e">
        <f t="shared" si="149"/>
        <v>#REF!</v>
      </c>
      <c r="S460" s="66" t="e">
        <f>S461+S471+S478+S488+S501</f>
        <v>#REF!</v>
      </c>
      <c r="T460" s="317" t="e">
        <f>SUM(#REF!-S460)</f>
        <v>#REF!</v>
      </c>
      <c r="U460" s="66" t="e">
        <f>U461+U471+U478+U488+U501</f>
        <v>#REF!</v>
      </c>
      <c r="V460" s="317" t="e">
        <f t="shared" si="146"/>
        <v>#REF!</v>
      </c>
      <c r="W460" s="66" t="e">
        <f>W461+W471+W478+W488+W501</f>
        <v>#REF!</v>
      </c>
      <c r="X460" s="317" t="e">
        <f t="shared" si="147"/>
        <v>#REF!</v>
      </c>
      <c r="Y460" s="66" t="e">
        <f>Y461+Y471+Y478+Y488+Y501</f>
        <v>#REF!</v>
      </c>
      <c r="Z460" s="317" t="e">
        <f>SUM(#REF!-Y460)</f>
        <v>#REF!</v>
      </c>
      <c r="AA460" s="66">
        <f>AA461+AA471+AA478+AA488+AA501</f>
        <v>108012.99999999999</v>
      </c>
      <c r="AB460" s="66">
        <f t="shared" si="143"/>
        <v>5297.8000000000029</v>
      </c>
      <c r="AC460" s="66">
        <f>AC461+AC471+AC478+AC488+AC501</f>
        <v>113310.79999999999</v>
      </c>
      <c r="AD460" s="259">
        <f>AD461+AD471+AD478+AD488+AD501</f>
        <v>483</v>
      </c>
      <c r="AE460" s="260">
        <f>AE461+AE471+AE478+AE488+AE501</f>
        <v>113335.5</v>
      </c>
      <c r="AF460" s="260">
        <f>AF461+AF471+AF478+AF488+AF501</f>
        <v>111656.3</v>
      </c>
      <c r="AG460" s="364">
        <f t="shared" si="141"/>
        <v>98.518381266240496</v>
      </c>
    </row>
    <row r="461" spans="1:33" ht="39.6" customHeight="1">
      <c r="A461" s="318" t="s">
        <v>158</v>
      </c>
      <c r="B461" s="321" t="s">
        <v>140</v>
      </c>
      <c r="C461" s="321" t="s">
        <v>11</v>
      </c>
      <c r="D461" s="321" t="s">
        <v>428</v>
      </c>
      <c r="E461" s="28" t="s">
        <v>159</v>
      </c>
      <c r="F461" s="321"/>
      <c r="G461" s="319"/>
      <c r="H461" s="319"/>
      <c r="I461" s="66">
        <f>I462+I464+I466</f>
        <v>20458.7</v>
      </c>
      <c r="J461" s="317">
        <f t="shared" si="145"/>
        <v>-244</v>
      </c>
      <c r="K461" s="66">
        <f>K462+K464+K466+K469</f>
        <v>20214.7</v>
      </c>
      <c r="L461" s="317">
        <f t="shared" ref="L461:L527" si="152">SUM(M461-K461)</f>
        <v>-80.099999999998545</v>
      </c>
      <c r="M461" s="66">
        <f>M462+M464+M466+M469</f>
        <v>20134.600000000002</v>
      </c>
      <c r="N461" s="317">
        <f t="shared" si="151"/>
        <v>285.69999999999709</v>
      </c>
      <c r="O461" s="66">
        <f>O462+O464+O466+O469</f>
        <v>20420.3</v>
      </c>
      <c r="P461" s="317">
        <f t="shared" si="148"/>
        <v>100</v>
      </c>
      <c r="Q461" s="66">
        <f>Q462+Q464+Q466+Q469</f>
        <v>20520.3</v>
      </c>
      <c r="R461" s="317">
        <f t="shared" si="149"/>
        <v>0</v>
      </c>
      <c r="S461" s="66">
        <f>S462+S464+S466+S469</f>
        <v>20520.3</v>
      </c>
      <c r="T461" s="317" t="e">
        <f>SUM(#REF!-S461)</f>
        <v>#REF!</v>
      </c>
      <c r="U461" s="66">
        <f>U462+U464+U466+U469</f>
        <v>22279.300000000003</v>
      </c>
      <c r="V461" s="317">
        <f t="shared" si="146"/>
        <v>0</v>
      </c>
      <c r="W461" s="66">
        <f>W462+W464+W466+W469</f>
        <v>22279.300000000003</v>
      </c>
      <c r="X461" s="317">
        <f t="shared" si="147"/>
        <v>20.69999999999709</v>
      </c>
      <c r="Y461" s="66">
        <f>Y462+Y464+Y466+Y469</f>
        <v>22300</v>
      </c>
      <c r="Z461" s="317" t="e">
        <f>SUM(#REF!-Y461)</f>
        <v>#REF!</v>
      </c>
      <c r="AA461" s="66">
        <f>AA462+AA464+AA466+AA469</f>
        <v>22693.200000000001</v>
      </c>
      <c r="AB461" s="66">
        <f t="shared" si="143"/>
        <v>178.70000000000073</v>
      </c>
      <c r="AC461" s="66">
        <f>AC462+AC464+AC466+AC469</f>
        <v>22871.9</v>
      </c>
      <c r="AD461" s="259">
        <f>AD462+AD464+AD466+AD469</f>
        <v>483</v>
      </c>
      <c r="AE461" s="260">
        <f>AE462+AE464+AE466+AE469</f>
        <v>23625.4</v>
      </c>
      <c r="AF461" s="260">
        <f>AF462+AF464+AF466+AF469</f>
        <v>22043.599999999999</v>
      </c>
      <c r="AG461" s="364">
        <f t="shared" si="141"/>
        <v>93.304663624742844</v>
      </c>
    </row>
    <row r="462" spans="1:33" ht="52.9" customHeight="1">
      <c r="A462" s="55" t="s">
        <v>352</v>
      </c>
      <c r="B462" s="321" t="s">
        <v>140</v>
      </c>
      <c r="C462" s="321" t="s">
        <v>11</v>
      </c>
      <c r="D462" s="321" t="s">
        <v>428</v>
      </c>
      <c r="E462" s="28" t="s">
        <v>159</v>
      </c>
      <c r="F462" s="321" t="s">
        <v>335</v>
      </c>
      <c r="G462" s="319"/>
      <c r="H462" s="319"/>
      <c r="I462" s="66">
        <f>I463</f>
        <v>6597</v>
      </c>
      <c r="J462" s="317">
        <f t="shared" si="145"/>
        <v>-3896</v>
      </c>
      <c r="K462" s="66">
        <f>K463</f>
        <v>2701</v>
      </c>
      <c r="L462" s="317">
        <f t="shared" si="152"/>
        <v>-1653.8</v>
      </c>
      <c r="M462" s="66">
        <f>M463</f>
        <v>1047.2</v>
      </c>
      <c r="N462" s="317">
        <f t="shared" si="151"/>
        <v>420.09999999999991</v>
      </c>
      <c r="O462" s="66">
        <f>O463</f>
        <v>1467.3</v>
      </c>
      <c r="P462" s="317">
        <f t="shared" si="148"/>
        <v>0</v>
      </c>
      <c r="Q462" s="66">
        <f>Q463</f>
        <v>1467.3</v>
      </c>
      <c r="R462" s="317">
        <f t="shared" si="149"/>
        <v>0</v>
      </c>
      <c r="S462" s="66">
        <f>S463</f>
        <v>1467.3</v>
      </c>
      <c r="T462" s="317" t="e">
        <f>SUM(#REF!-S462)</f>
        <v>#REF!</v>
      </c>
      <c r="U462" s="66">
        <f>U463</f>
        <v>2283.9</v>
      </c>
      <c r="V462" s="317">
        <f t="shared" si="146"/>
        <v>0</v>
      </c>
      <c r="W462" s="66">
        <f>W463</f>
        <v>2283.9</v>
      </c>
      <c r="X462" s="317">
        <f t="shared" si="147"/>
        <v>0.59999999999990905</v>
      </c>
      <c r="Y462" s="66">
        <f>Y463</f>
        <v>2284.5</v>
      </c>
      <c r="Z462" s="317" t="e">
        <f>SUM(#REF!-Y462)</f>
        <v>#REF!</v>
      </c>
      <c r="AA462" s="66">
        <f>AA463</f>
        <v>2344.3000000000002</v>
      </c>
      <c r="AB462" s="66">
        <f t="shared" si="143"/>
        <v>156.09999999999991</v>
      </c>
      <c r="AC462" s="66">
        <f>AC463</f>
        <v>2500.4</v>
      </c>
      <c r="AD462" s="259">
        <f>AD463</f>
        <v>474.7</v>
      </c>
      <c r="AE462" s="260">
        <f>AE463</f>
        <v>3340</v>
      </c>
      <c r="AF462" s="260">
        <f>AF463</f>
        <v>3328.9</v>
      </c>
      <c r="AG462" s="364">
        <f t="shared" si="141"/>
        <v>99.667664670658681</v>
      </c>
    </row>
    <row r="463" spans="1:33" ht="13.15" customHeight="1">
      <c r="A463" s="31" t="s">
        <v>16</v>
      </c>
      <c r="B463" s="321" t="s">
        <v>140</v>
      </c>
      <c r="C463" s="321" t="s">
        <v>11</v>
      </c>
      <c r="D463" s="321" t="s">
        <v>428</v>
      </c>
      <c r="E463" s="28" t="s">
        <v>159</v>
      </c>
      <c r="F463" s="321" t="s">
        <v>17</v>
      </c>
      <c r="G463" s="319"/>
      <c r="H463" s="319"/>
      <c r="I463" s="66">
        <v>6597</v>
      </c>
      <c r="J463" s="317">
        <f t="shared" si="145"/>
        <v>-3896</v>
      </c>
      <c r="K463" s="66">
        <f>6597-3896</f>
        <v>2701</v>
      </c>
      <c r="L463" s="317">
        <f t="shared" si="152"/>
        <v>-1653.8</v>
      </c>
      <c r="M463" s="66">
        <v>1047.2</v>
      </c>
      <c r="N463" s="317">
        <f t="shared" si="151"/>
        <v>420.09999999999991</v>
      </c>
      <c r="O463" s="66">
        <v>1467.3</v>
      </c>
      <c r="P463" s="317">
        <f t="shared" si="148"/>
        <v>0</v>
      </c>
      <c r="Q463" s="66">
        <v>1467.3</v>
      </c>
      <c r="R463" s="317">
        <f t="shared" si="149"/>
        <v>0</v>
      </c>
      <c r="S463" s="66">
        <v>1467.3</v>
      </c>
      <c r="T463" s="317" t="e">
        <f>SUM(#REF!-S463)</f>
        <v>#REF!</v>
      </c>
      <c r="U463" s="66">
        <f>2146.9+137</f>
        <v>2283.9</v>
      </c>
      <c r="V463" s="317">
        <f t="shared" si="146"/>
        <v>0</v>
      </c>
      <c r="W463" s="66">
        <f>2146.9+137</f>
        <v>2283.9</v>
      </c>
      <c r="X463" s="317">
        <f t="shared" si="147"/>
        <v>0.59999999999990905</v>
      </c>
      <c r="Y463" s="66">
        <v>2284.5</v>
      </c>
      <c r="Z463" s="317" t="e">
        <f>SUM(#REF!-Y463)</f>
        <v>#REF!</v>
      </c>
      <c r="AA463" s="66">
        <v>2344.3000000000002</v>
      </c>
      <c r="AB463" s="66">
        <f t="shared" si="143"/>
        <v>156.09999999999991</v>
      </c>
      <c r="AC463" s="66">
        <v>2500.4</v>
      </c>
      <c r="AD463" s="66">
        <v>474.7</v>
      </c>
      <c r="AE463" s="364">
        <v>3340</v>
      </c>
      <c r="AF463" s="364">
        <v>3328.9</v>
      </c>
      <c r="AG463" s="364">
        <f t="shared" ref="AG463:AG524" si="153">AF463/AE463*100</f>
        <v>99.667664670658681</v>
      </c>
    </row>
    <row r="464" spans="1:33" ht="26.45" customHeight="1">
      <c r="A464" s="8" t="s">
        <v>339</v>
      </c>
      <c r="B464" s="321" t="s">
        <v>140</v>
      </c>
      <c r="C464" s="321" t="s">
        <v>11</v>
      </c>
      <c r="D464" s="321" t="s">
        <v>428</v>
      </c>
      <c r="E464" s="28" t="s">
        <v>159</v>
      </c>
      <c r="F464" s="321" t="s">
        <v>340</v>
      </c>
      <c r="G464" s="319"/>
      <c r="H464" s="319"/>
      <c r="I464" s="66">
        <f>I465</f>
        <v>13768.7</v>
      </c>
      <c r="J464" s="317">
        <f t="shared" si="145"/>
        <v>-8124</v>
      </c>
      <c r="K464" s="66">
        <f>K465</f>
        <v>5644.7000000000007</v>
      </c>
      <c r="L464" s="317">
        <f t="shared" si="152"/>
        <v>-3556.2000000000007</v>
      </c>
      <c r="M464" s="66">
        <f>M465</f>
        <v>2088.5</v>
      </c>
      <c r="N464" s="317">
        <f t="shared" si="151"/>
        <v>-135.09999999999991</v>
      </c>
      <c r="O464" s="66">
        <f>O465</f>
        <v>1953.4</v>
      </c>
      <c r="P464" s="317">
        <f t="shared" si="148"/>
        <v>100</v>
      </c>
      <c r="Q464" s="66">
        <f>Q465</f>
        <v>2053.4</v>
      </c>
      <c r="R464" s="317">
        <f t="shared" si="149"/>
        <v>0</v>
      </c>
      <c r="S464" s="66">
        <f>S465</f>
        <v>2053.4</v>
      </c>
      <c r="T464" s="317" t="e">
        <f>SUM(#REF!-S464)</f>
        <v>#REF!</v>
      </c>
      <c r="U464" s="66">
        <f>U465</f>
        <v>2173.9</v>
      </c>
      <c r="V464" s="317">
        <f t="shared" si="146"/>
        <v>0</v>
      </c>
      <c r="W464" s="66">
        <f>W465</f>
        <v>2173.9</v>
      </c>
      <c r="X464" s="317">
        <f t="shared" si="147"/>
        <v>20.099999999999909</v>
      </c>
      <c r="Y464" s="66">
        <f>Y465</f>
        <v>2194</v>
      </c>
      <c r="Z464" s="317" t="e">
        <f>SUM(#REF!-Y464)</f>
        <v>#REF!</v>
      </c>
      <c r="AA464" s="66">
        <f>AA465</f>
        <v>2508</v>
      </c>
      <c r="AB464" s="66">
        <f t="shared" si="143"/>
        <v>1</v>
      </c>
      <c r="AC464" s="66">
        <f>AC465</f>
        <v>2509</v>
      </c>
      <c r="AD464" s="259">
        <f>AD465</f>
        <v>0</v>
      </c>
      <c r="AE464" s="260">
        <f>AE465</f>
        <v>3647.6</v>
      </c>
      <c r="AF464" s="260">
        <f>AF465</f>
        <v>2078</v>
      </c>
      <c r="AG464" s="364">
        <f t="shared" si="153"/>
        <v>56.96896589538327</v>
      </c>
    </row>
    <row r="465" spans="1:33" ht="26.45" customHeight="1">
      <c r="A465" s="39" t="s">
        <v>341</v>
      </c>
      <c r="B465" s="321" t="s">
        <v>140</v>
      </c>
      <c r="C465" s="321" t="s">
        <v>11</v>
      </c>
      <c r="D465" s="321" t="s">
        <v>428</v>
      </c>
      <c r="E465" s="28" t="s">
        <v>159</v>
      </c>
      <c r="F465" s="321" t="s">
        <v>342</v>
      </c>
      <c r="G465" s="319"/>
      <c r="H465" s="319"/>
      <c r="I465" s="66">
        <v>13768.7</v>
      </c>
      <c r="J465" s="317">
        <f t="shared" si="145"/>
        <v>-8124</v>
      </c>
      <c r="K465" s="66">
        <f>13768.7-8124</f>
        <v>5644.7000000000007</v>
      </c>
      <c r="L465" s="317">
        <f t="shared" si="152"/>
        <v>-3556.2000000000007</v>
      </c>
      <c r="M465" s="66">
        <v>2088.5</v>
      </c>
      <c r="N465" s="317">
        <f t="shared" si="151"/>
        <v>-135.09999999999991</v>
      </c>
      <c r="O465" s="66">
        <v>1953.4</v>
      </c>
      <c r="P465" s="317">
        <f t="shared" si="148"/>
        <v>100</v>
      </c>
      <c r="Q465" s="66">
        <v>2053.4</v>
      </c>
      <c r="R465" s="317">
        <f t="shared" si="149"/>
        <v>0</v>
      </c>
      <c r="S465" s="66">
        <v>2053.4</v>
      </c>
      <c r="T465" s="317" t="e">
        <f>SUM(#REF!-S465)</f>
        <v>#REF!</v>
      </c>
      <c r="U465" s="66">
        <v>2173.9</v>
      </c>
      <c r="V465" s="317">
        <f t="shared" si="146"/>
        <v>0</v>
      </c>
      <c r="W465" s="66">
        <v>2173.9</v>
      </c>
      <c r="X465" s="317">
        <f t="shared" si="147"/>
        <v>20.099999999999909</v>
      </c>
      <c r="Y465" s="66">
        <v>2194</v>
      </c>
      <c r="Z465" s="317" t="e">
        <f>SUM(#REF!-Y465)</f>
        <v>#REF!</v>
      </c>
      <c r="AA465" s="66">
        <v>2508</v>
      </c>
      <c r="AB465" s="66">
        <f t="shared" si="143"/>
        <v>1</v>
      </c>
      <c r="AC465" s="66">
        <v>2509</v>
      </c>
      <c r="AD465" s="66"/>
      <c r="AE465" s="364">
        <v>3647.6</v>
      </c>
      <c r="AF465" s="364">
        <v>2078</v>
      </c>
      <c r="AG465" s="364">
        <f t="shared" si="153"/>
        <v>56.96896589538327</v>
      </c>
    </row>
    <row r="466" spans="1:33" ht="13.15" customHeight="1">
      <c r="A466" s="8" t="s">
        <v>354</v>
      </c>
      <c r="B466" s="321" t="s">
        <v>140</v>
      </c>
      <c r="C466" s="321" t="s">
        <v>11</v>
      </c>
      <c r="D466" s="321" t="s">
        <v>428</v>
      </c>
      <c r="E466" s="28" t="s">
        <v>159</v>
      </c>
      <c r="F466" s="321" t="s">
        <v>355</v>
      </c>
      <c r="G466" s="319"/>
      <c r="H466" s="319"/>
      <c r="I466" s="66">
        <f>I468</f>
        <v>93</v>
      </c>
      <c r="J466" s="317">
        <f t="shared" si="145"/>
        <v>-55</v>
      </c>
      <c r="K466" s="66">
        <f>K468</f>
        <v>38</v>
      </c>
      <c r="L466" s="317">
        <f t="shared" si="152"/>
        <v>-25</v>
      </c>
      <c r="M466" s="66">
        <f>M468</f>
        <v>13</v>
      </c>
      <c r="N466" s="317">
        <f t="shared" si="151"/>
        <v>-1.4000000000000004</v>
      </c>
      <c r="O466" s="66">
        <f>O468</f>
        <v>11.6</v>
      </c>
      <c r="P466" s="317">
        <f t="shared" si="148"/>
        <v>0</v>
      </c>
      <c r="Q466" s="66">
        <f>Q468</f>
        <v>11.6</v>
      </c>
      <c r="R466" s="317">
        <f t="shared" si="149"/>
        <v>0</v>
      </c>
      <c r="S466" s="66">
        <f>S468</f>
        <v>11.6</v>
      </c>
      <c r="T466" s="317" t="e">
        <f>SUM(#REF!-S466)</f>
        <v>#REF!</v>
      </c>
      <c r="U466" s="66">
        <f>U468+U467</f>
        <v>77.3</v>
      </c>
      <c r="V466" s="317">
        <f t="shared" si="146"/>
        <v>0</v>
      </c>
      <c r="W466" s="66">
        <f>W468+W467</f>
        <v>77.3</v>
      </c>
      <c r="X466" s="317">
        <f t="shared" si="147"/>
        <v>0</v>
      </c>
      <c r="Y466" s="66">
        <f>Y468+Y467</f>
        <v>77.3</v>
      </c>
      <c r="Z466" s="317" t="e">
        <f>SUM(#REF!-Y466)</f>
        <v>#REF!</v>
      </c>
      <c r="AA466" s="66">
        <f>AA468+AA467</f>
        <v>96.699999999999989</v>
      </c>
      <c r="AB466" s="66">
        <f t="shared" si="143"/>
        <v>21.600000000000009</v>
      </c>
      <c r="AC466" s="66">
        <f>AC468+AC467</f>
        <v>118.3</v>
      </c>
      <c r="AD466" s="259">
        <f>AD468+AD467</f>
        <v>8.3000000000000007</v>
      </c>
      <c r="AE466" s="260">
        <f>AE468+AE467</f>
        <v>495.9</v>
      </c>
      <c r="AF466" s="260">
        <f>AF468+AF467</f>
        <v>494.8</v>
      </c>
      <c r="AG466" s="364">
        <f t="shared" si="153"/>
        <v>99.778181084896161</v>
      </c>
    </row>
    <row r="467" spans="1:33" s="220" customFormat="1" ht="13.15" customHeight="1">
      <c r="A467" s="56" t="s">
        <v>53</v>
      </c>
      <c r="B467" s="321" t="s">
        <v>140</v>
      </c>
      <c r="C467" s="321" t="s">
        <v>11</v>
      </c>
      <c r="D467" s="321" t="s">
        <v>428</v>
      </c>
      <c r="E467" s="28" t="s">
        <v>159</v>
      </c>
      <c r="F467" s="321" t="s">
        <v>60</v>
      </c>
      <c r="G467" s="319"/>
      <c r="H467" s="319"/>
      <c r="I467" s="66"/>
      <c r="J467" s="317"/>
      <c r="K467" s="66"/>
      <c r="L467" s="317"/>
      <c r="M467" s="66"/>
      <c r="N467" s="317"/>
      <c r="O467" s="66"/>
      <c r="P467" s="317"/>
      <c r="Q467" s="66"/>
      <c r="R467" s="317"/>
      <c r="S467" s="66"/>
      <c r="T467" s="317" t="e">
        <f>SUM(#REF!-S467)</f>
        <v>#REF!</v>
      </c>
      <c r="U467" s="66">
        <v>26</v>
      </c>
      <c r="V467" s="317">
        <f t="shared" si="146"/>
        <v>0</v>
      </c>
      <c r="W467" s="66">
        <v>26</v>
      </c>
      <c r="X467" s="317">
        <f t="shared" si="147"/>
        <v>0</v>
      </c>
      <c r="Y467" s="66">
        <v>26</v>
      </c>
      <c r="Z467" s="317" t="e">
        <f>SUM(#REF!-Y467)</f>
        <v>#REF!</v>
      </c>
      <c r="AA467" s="66">
        <v>44.3</v>
      </c>
      <c r="AB467" s="66">
        <f t="shared" si="143"/>
        <v>-3</v>
      </c>
      <c r="AC467" s="66">
        <v>41.3</v>
      </c>
      <c r="AD467" s="66"/>
      <c r="AE467" s="364">
        <v>346.3</v>
      </c>
      <c r="AF467" s="364">
        <v>346.3</v>
      </c>
      <c r="AG467" s="364">
        <f t="shared" si="153"/>
        <v>100</v>
      </c>
    </row>
    <row r="468" spans="1:33" ht="13.15" customHeight="1">
      <c r="A468" s="39" t="s">
        <v>356</v>
      </c>
      <c r="B468" s="321" t="s">
        <v>140</v>
      </c>
      <c r="C468" s="321" t="s">
        <v>11</v>
      </c>
      <c r="D468" s="321" t="s">
        <v>428</v>
      </c>
      <c r="E468" s="28" t="s">
        <v>159</v>
      </c>
      <c r="F468" s="321" t="s">
        <v>0</v>
      </c>
      <c r="G468" s="319"/>
      <c r="H468" s="319"/>
      <c r="I468" s="66">
        <v>93</v>
      </c>
      <c r="J468" s="317">
        <f t="shared" si="145"/>
        <v>-55</v>
      </c>
      <c r="K468" s="66">
        <f>93-55</f>
        <v>38</v>
      </c>
      <c r="L468" s="317">
        <f t="shared" si="152"/>
        <v>-25</v>
      </c>
      <c r="M468" s="66">
        <v>13</v>
      </c>
      <c r="N468" s="317">
        <f t="shared" si="151"/>
        <v>-1.4000000000000004</v>
      </c>
      <c r="O468" s="66">
        <v>11.6</v>
      </c>
      <c r="P468" s="317">
        <f t="shared" si="148"/>
        <v>0</v>
      </c>
      <c r="Q468" s="66">
        <v>11.6</v>
      </c>
      <c r="R468" s="317">
        <f t="shared" si="149"/>
        <v>0</v>
      </c>
      <c r="S468" s="66">
        <v>11.6</v>
      </c>
      <c r="T468" s="317" t="e">
        <f>SUM(#REF!-S468)</f>
        <v>#REF!</v>
      </c>
      <c r="U468" s="66">
        <v>51.3</v>
      </c>
      <c r="V468" s="317">
        <f t="shared" si="146"/>
        <v>0</v>
      </c>
      <c r="W468" s="66">
        <v>51.3</v>
      </c>
      <c r="X468" s="317">
        <f t="shared" si="147"/>
        <v>0</v>
      </c>
      <c r="Y468" s="66">
        <v>51.3</v>
      </c>
      <c r="Z468" s="317" t="e">
        <f>SUM(#REF!-Y468)</f>
        <v>#REF!</v>
      </c>
      <c r="AA468" s="66">
        <v>52.4</v>
      </c>
      <c r="AB468" s="66">
        <f t="shared" si="143"/>
        <v>24.6</v>
      </c>
      <c r="AC468" s="66">
        <v>77</v>
      </c>
      <c r="AD468" s="66">
        <v>8.3000000000000007</v>
      </c>
      <c r="AE468" s="364">
        <v>149.6</v>
      </c>
      <c r="AF468" s="364">
        <v>148.5</v>
      </c>
      <c r="AG468" s="364">
        <f t="shared" si="153"/>
        <v>99.264705882352942</v>
      </c>
    </row>
    <row r="469" spans="1:33" s="220" customFormat="1" ht="26.45" customHeight="1">
      <c r="A469" s="39" t="s">
        <v>616</v>
      </c>
      <c r="B469" s="321" t="s">
        <v>140</v>
      </c>
      <c r="C469" s="321" t="s">
        <v>11</v>
      </c>
      <c r="D469" s="321" t="s">
        <v>428</v>
      </c>
      <c r="E469" s="28" t="s">
        <v>159</v>
      </c>
      <c r="F469" s="321" t="s">
        <v>455</v>
      </c>
      <c r="G469" s="319"/>
      <c r="H469" s="319"/>
      <c r="I469" s="66"/>
      <c r="J469" s="317"/>
      <c r="K469" s="66">
        <f>SUM(K470)</f>
        <v>11831</v>
      </c>
      <c r="L469" s="317">
        <f t="shared" si="152"/>
        <v>5154.9000000000015</v>
      </c>
      <c r="M469" s="66">
        <f>SUM(M470)</f>
        <v>16985.900000000001</v>
      </c>
      <c r="N469" s="317">
        <f t="shared" si="151"/>
        <v>2.0999999999985448</v>
      </c>
      <c r="O469" s="66">
        <f>SUM(O470)</f>
        <v>16988</v>
      </c>
      <c r="P469" s="317">
        <f t="shared" si="148"/>
        <v>0</v>
      </c>
      <c r="Q469" s="66">
        <f>SUM(Q470)</f>
        <v>16988</v>
      </c>
      <c r="R469" s="317">
        <f t="shared" si="149"/>
        <v>0</v>
      </c>
      <c r="S469" s="66">
        <f>SUM(S470)</f>
        <v>16988</v>
      </c>
      <c r="T469" s="317" t="e">
        <f>SUM(#REF!-S469)</f>
        <v>#REF!</v>
      </c>
      <c r="U469" s="66">
        <f>SUM(U470)</f>
        <v>17744.2</v>
      </c>
      <c r="V469" s="317">
        <f t="shared" si="146"/>
        <v>0</v>
      </c>
      <c r="W469" s="66">
        <f>SUM(W470)</f>
        <v>17744.2</v>
      </c>
      <c r="X469" s="317">
        <f t="shared" si="147"/>
        <v>0</v>
      </c>
      <c r="Y469" s="66">
        <f>SUM(Y470)</f>
        <v>17744.2</v>
      </c>
      <c r="Z469" s="317" t="e">
        <f>SUM(#REF!-Y469)</f>
        <v>#REF!</v>
      </c>
      <c r="AA469" s="66">
        <f>SUM(AA470)</f>
        <v>17744.2</v>
      </c>
      <c r="AB469" s="66">
        <f t="shared" si="143"/>
        <v>0</v>
      </c>
      <c r="AC469" s="66">
        <f>SUM(AC470)</f>
        <v>17744.2</v>
      </c>
      <c r="AD469" s="259">
        <f>SUM(AD470)</f>
        <v>0</v>
      </c>
      <c r="AE469" s="260">
        <f>SUM(AE470)</f>
        <v>16141.9</v>
      </c>
      <c r="AF469" s="260">
        <f>SUM(AF470)</f>
        <v>16141.9</v>
      </c>
      <c r="AG469" s="364">
        <f t="shared" si="153"/>
        <v>100</v>
      </c>
    </row>
    <row r="470" spans="1:33" s="220" customFormat="1" ht="13.15" customHeight="1">
      <c r="A470" s="39" t="s">
        <v>617</v>
      </c>
      <c r="B470" s="321" t="s">
        <v>140</v>
      </c>
      <c r="C470" s="321" t="s">
        <v>11</v>
      </c>
      <c r="D470" s="321" t="s">
        <v>428</v>
      </c>
      <c r="E470" s="28" t="s">
        <v>159</v>
      </c>
      <c r="F470" s="321" t="s">
        <v>618</v>
      </c>
      <c r="G470" s="319"/>
      <c r="H470" s="319"/>
      <c r="I470" s="66"/>
      <c r="J470" s="317"/>
      <c r="K470" s="66">
        <f>12075-244</f>
        <v>11831</v>
      </c>
      <c r="L470" s="317">
        <f t="shared" si="152"/>
        <v>5154.9000000000015</v>
      </c>
      <c r="M470" s="66">
        <v>16985.900000000001</v>
      </c>
      <c r="N470" s="317">
        <f t="shared" si="151"/>
        <v>2.0999999999985448</v>
      </c>
      <c r="O470" s="66">
        <v>16988</v>
      </c>
      <c r="P470" s="317">
        <f t="shared" si="148"/>
        <v>0</v>
      </c>
      <c r="Q470" s="66">
        <v>16988</v>
      </c>
      <c r="R470" s="317">
        <f t="shared" si="149"/>
        <v>0</v>
      </c>
      <c r="S470" s="66">
        <v>16988</v>
      </c>
      <c r="T470" s="317" t="e">
        <f>SUM(#REF!-S470)</f>
        <v>#REF!</v>
      </c>
      <c r="U470" s="66">
        <f>18401.5-657.3</f>
        <v>17744.2</v>
      </c>
      <c r="V470" s="317">
        <f t="shared" si="146"/>
        <v>0</v>
      </c>
      <c r="W470" s="66">
        <f>18401.5-657.3</f>
        <v>17744.2</v>
      </c>
      <c r="X470" s="317">
        <f t="shared" si="147"/>
        <v>0</v>
      </c>
      <c r="Y470" s="66">
        <f>18401.5-657.3</f>
        <v>17744.2</v>
      </c>
      <c r="Z470" s="317" t="e">
        <f>SUM(#REF!-Y470)</f>
        <v>#REF!</v>
      </c>
      <c r="AA470" s="66">
        <f>18401.5-657.3</f>
        <v>17744.2</v>
      </c>
      <c r="AB470" s="66">
        <f t="shared" si="143"/>
        <v>0</v>
      </c>
      <c r="AC470" s="66">
        <f>18401.5-657.3</f>
        <v>17744.2</v>
      </c>
      <c r="AD470" s="66"/>
      <c r="AE470" s="364">
        <v>16141.9</v>
      </c>
      <c r="AF470" s="364">
        <v>16141.9</v>
      </c>
      <c r="AG470" s="364">
        <f t="shared" si="153"/>
        <v>100</v>
      </c>
    </row>
    <row r="471" spans="1:33" ht="30.75" customHeight="1">
      <c r="A471" s="56" t="s">
        <v>847</v>
      </c>
      <c r="B471" s="321" t="s">
        <v>140</v>
      </c>
      <c r="C471" s="321" t="s">
        <v>11</v>
      </c>
      <c r="D471" s="321" t="s">
        <v>428</v>
      </c>
      <c r="E471" s="84" t="s">
        <v>161</v>
      </c>
      <c r="F471" s="321"/>
      <c r="G471" s="319"/>
      <c r="H471" s="319"/>
      <c r="I471" s="66">
        <f>I472+I474</f>
        <v>54405.5</v>
      </c>
      <c r="J471" s="317">
        <f t="shared" si="145"/>
        <v>35</v>
      </c>
      <c r="K471" s="66">
        <f>K472+K474+K476</f>
        <v>54440.5</v>
      </c>
      <c r="L471" s="317">
        <f t="shared" si="152"/>
        <v>1809.6000000000058</v>
      </c>
      <c r="M471" s="66">
        <f>M472+M474+M476</f>
        <v>56250.100000000006</v>
      </c>
      <c r="N471" s="317">
        <f t="shared" si="151"/>
        <v>0</v>
      </c>
      <c r="O471" s="66">
        <f>O472+O474+O476</f>
        <v>56250.100000000006</v>
      </c>
      <c r="P471" s="317">
        <f t="shared" si="148"/>
        <v>0</v>
      </c>
      <c r="Q471" s="66">
        <f>Q472+Q474+Q476</f>
        <v>56250.100000000006</v>
      </c>
      <c r="R471" s="317">
        <f t="shared" si="149"/>
        <v>0</v>
      </c>
      <c r="S471" s="66">
        <f>S472+S474+S476</f>
        <v>56250.100000000006</v>
      </c>
      <c r="T471" s="317" t="e">
        <f>SUM(#REF!-S471)</f>
        <v>#REF!</v>
      </c>
      <c r="U471" s="66">
        <f>U472+U474+U476</f>
        <v>56250.100000000006</v>
      </c>
      <c r="V471" s="317">
        <f t="shared" si="146"/>
        <v>22230.799999999988</v>
      </c>
      <c r="W471" s="66">
        <f>W472+W474+W476</f>
        <v>78480.899999999994</v>
      </c>
      <c r="X471" s="317">
        <f t="shared" si="147"/>
        <v>0</v>
      </c>
      <c r="Y471" s="66">
        <f>Y472+Y474+Y476</f>
        <v>78480.899999999994</v>
      </c>
      <c r="Z471" s="317" t="e">
        <f>SUM(#REF!-Y471)</f>
        <v>#REF!</v>
      </c>
      <c r="AA471" s="66">
        <f>AA472+AA474+AA476</f>
        <v>78480.899999999994</v>
      </c>
      <c r="AB471" s="66">
        <f t="shared" ref="AB471:AB534" si="154">AC471-AA471</f>
        <v>5119.1000000000058</v>
      </c>
      <c r="AC471" s="66">
        <f>AC472+AC474+AC476</f>
        <v>83600</v>
      </c>
      <c r="AD471" s="259">
        <f>AD472+AD474+AD476</f>
        <v>0</v>
      </c>
      <c r="AE471" s="260">
        <f>AE472+AE474+AE476</f>
        <v>83600.100000000006</v>
      </c>
      <c r="AF471" s="260">
        <f>AF472+AF474+AF476</f>
        <v>83600.100000000006</v>
      </c>
      <c r="AG471" s="364">
        <f t="shared" si="153"/>
        <v>100</v>
      </c>
    </row>
    <row r="472" spans="1:33" ht="52.9" customHeight="1">
      <c r="A472" s="55" t="s">
        <v>352</v>
      </c>
      <c r="B472" s="321" t="s">
        <v>140</v>
      </c>
      <c r="C472" s="321" t="s">
        <v>11</v>
      </c>
      <c r="D472" s="321" t="s">
        <v>428</v>
      </c>
      <c r="E472" s="84" t="s">
        <v>161</v>
      </c>
      <c r="F472" s="321" t="s">
        <v>335</v>
      </c>
      <c r="G472" s="319"/>
      <c r="H472" s="319"/>
      <c r="I472" s="66">
        <f>I473</f>
        <v>53556.3</v>
      </c>
      <c r="J472" s="317">
        <f t="shared" si="145"/>
        <v>-31965</v>
      </c>
      <c r="K472" s="66">
        <f>K473</f>
        <v>21591.300000000003</v>
      </c>
      <c r="L472" s="317">
        <f t="shared" si="152"/>
        <v>-11792.900000000003</v>
      </c>
      <c r="M472" s="66">
        <f>M473</f>
        <v>9798.4</v>
      </c>
      <c r="N472" s="317">
        <f t="shared" si="151"/>
        <v>0</v>
      </c>
      <c r="O472" s="66">
        <f>O473</f>
        <v>9798.4</v>
      </c>
      <c r="P472" s="317">
        <f t="shared" si="148"/>
        <v>0</v>
      </c>
      <c r="Q472" s="66">
        <f>Q473</f>
        <v>9798.4</v>
      </c>
      <c r="R472" s="317">
        <f t="shared" si="149"/>
        <v>0</v>
      </c>
      <c r="S472" s="66">
        <f>S473</f>
        <v>9798.4</v>
      </c>
      <c r="T472" s="317" t="e">
        <f>SUM(#REF!-S472)</f>
        <v>#REF!</v>
      </c>
      <c r="U472" s="66">
        <f>U473</f>
        <v>9798.4</v>
      </c>
      <c r="V472" s="317">
        <f t="shared" si="146"/>
        <v>7315.0000000000018</v>
      </c>
      <c r="W472" s="66">
        <f>W473</f>
        <v>17113.400000000001</v>
      </c>
      <c r="X472" s="317">
        <f t="shared" si="147"/>
        <v>0</v>
      </c>
      <c r="Y472" s="66">
        <f>Y473</f>
        <v>17113.400000000001</v>
      </c>
      <c r="Z472" s="317" t="e">
        <f>SUM(#REF!-Y472)</f>
        <v>#REF!</v>
      </c>
      <c r="AA472" s="66">
        <f>AA473</f>
        <v>17113.400000000001</v>
      </c>
      <c r="AB472" s="66">
        <f t="shared" si="154"/>
        <v>0</v>
      </c>
      <c r="AC472" s="66">
        <f>AC473</f>
        <v>17113.400000000001</v>
      </c>
      <c r="AD472" s="259">
        <f>AD473</f>
        <v>0</v>
      </c>
      <c r="AE472" s="260">
        <f>AE473</f>
        <v>16710.900000000001</v>
      </c>
      <c r="AF472" s="260">
        <f>AF473</f>
        <v>16710.900000000001</v>
      </c>
      <c r="AG472" s="364">
        <f t="shared" si="153"/>
        <v>100</v>
      </c>
    </row>
    <row r="473" spans="1:33" ht="13.15" customHeight="1">
      <c r="A473" s="31" t="s">
        <v>16</v>
      </c>
      <c r="B473" s="321" t="s">
        <v>140</v>
      </c>
      <c r="C473" s="321" t="s">
        <v>11</v>
      </c>
      <c r="D473" s="321" t="s">
        <v>428</v>
      </c>
      <c r="E473" s="84" t="s">
        <v>161</v>
      </c>
      <c r="F473" s="321" t="s">
        <v>17</v>
      </c>
      <c r="G473" s="319"/>
      <c r="H473" s="319"/>
      <c r="I473" s="66">
        <v>53556.3</v>
      </c>
      <c r="J473" s="317">
        <f t="shared" si="145"/>
        <v>-31965</v>
      </c>
      <c r="K473" s="66">
        <f>53556.3+35-32000</f>
        <v>21591.300000000003</v>
      </c>
      <c r="L473" s="317">
        <f t="shared" si="152"/>
        <v>-11792.900000000003</v>
      </c>
      <c r="M473" s="66">
        <v>9798.4</v>
      </c>
      <c r="N473" s="317">
        <f t="shared" si="151"/>
        <v>0</v>
      </c>
      <c r="O473" s="66">
        <v>9798.4</v>
      </c>
      <c r="P473" s="317">
        <f t="shared" si="148"/>
        <v>0</v>
      </c>
      <c r="Q473" s="66">
        <v>9798.4</v>
      </c>
      <c r="R473" s="317">
        <f t="shared" si="149"/>
        <v>0</v>
      </c>
      <c r="S473" s="66">
        <v>9798.4</v>
      </c>
      <c r="T473" s="317" t="e">
        <f>SUM(#REF!-S473)</f>
        <v>#REF!</v>
      </c>
      <c r="U473" s="66">
        <v>9798.4</v>
      </c>
      <c r="V473" s="317">
        <f t="shared" si="146"/>
        <v>7315.0000000000018</v>
      </c>
      <c r="W473" s="66">
        <v>17113.400000000001</v>
      </c>
      <c r="X473" s="317">
        <f t="shared" si="147"/>
        <v>0</v>
      </c>
      <c r="Y473" s="66">
        <v>17113.400000000001</v>
      </c>
      <c r="Z473" s="317" t="e">
        <f>SUM(#REF!-Y473)</f>
        <v>#REF!</v>
      </c>
      <c r="AA473" s="66">
        <v>17113.400000000001</v>
      </c>
      <c r="AB473" s="66">
        <f t="shared" si="154"/>
        <v>0</v>
      </c>
      <c r="AC473" s="66">
        <v>17113.400000000001</v>
      </c>
      <c r="AD473" s="66"/>
      <c r="AE473" s="364">
        <v>16710.900000000001</v>
      </c>
      <c r="AF473" s="364">
        <v>16710.900000000001</v>
      </c>
      <c r="AG473" s="364">
        <f t="shared" si="153"/>
        <v>100</v>
      </c>
    </row>
    <row r="474" spans="1:33" ht="26.45" customHeight="1">
      <c r="A474" s="8" t="s">
        <v>339</v>
      </c>
      <c r="B474" s="321" t="s">
        <v>140</v>
      </c>
      <c r="C474" s="321" t="s">
        <v>11</v>
      </c>
      <c r="D474" s="321" t="s">
        <v>428</v>
      </c>
      <c r="E474" s="84" t="s">
        <v>161</v>
      </c>
      <c r="F474" s="321" t="s">
        <v>340</v>
      </c>
      <c r="G474" s="319"/>
      <c r="H474" s="319"/>
      <c r="I474" s="66">
        <f>I475</f>
        <v>849.2</v>
      </c>
      <c r="J474" s="317">
        <f t="shared" si="145"/>
        <v>-598</v>
      </c>
      <c r="K474" s="66">
        <f>K475</f>
        <v>251.20000000000005</v>
      </c>
      <c r="L474" s="317">
        <f t="shared" si="152"/>
        <v>-155.80000000000004</v>
      </c>
      <c r="M474" s="66">
        <f>M475</f>
        <v>95.4</v>
      </c>
      <c r="N474" s="317">
        <f t="shared" si="151"/>
        <v>0</v>
      </c>
      <c r="O474" s="66">
        <f>O475</f>
        <v>95.4</v>
      </c>
      <c r="P474" s="317">
        <f t="shared" si="148"/>
        <v>0</v>
      </c>
      <c r="Q474" s="66">
        <f>Q475</f>
        <v>95.4</v>
      </c>
      <c r="R474" s="317">
        <f t="shared" si="149"/>
        <v>0</v>
      </c>
      <c r="S474" s="66">
        <f>S475</f>
        <v>95.4</v>
      </c>
      <c r="T474" s="317" t="e">
        <f>SUM(#REF!-S474)</f>
        <v>#REF!</v>
      </c>
      <c r="U474" s="66">
        <f>U475</f>
        <v>95.4</v>
      </c>
      <c r="V474" s="317">
        <f t="shared" si="146"/>
        <v>0</v>
      </c>
      <c r="W474" s="66">
        <f>W475</f>
        <v>95.4</v>
      </c>
      <c r="X474" s="317">
        <f t="shared" si="147"/>
        <v>0</v>
      </c>
      <c r="Y474" s="66">
        <f>Y475</f>
        <v>95.4</v>
      </c>
      <c r="Z474" s="317" t="e">
        <f>SUM(#REF!-Y474)</f>
        <v>#REF!</v>
      </c>
      <c r="AA474" s="66">
        <f>AA475</f>
        <v>95.4</v>
      </c>
      <c r="AB474" s="66">
        <f t="shared" si="154"/>
        <v>0</v>
      </c>
      <c r="AC474" s="66">
        <f>AC475</f>
        <v>95.4</v>
      </c>
      <c r="AD474" s="259">
        <f>AD475</f>
        <v>0</v>
      </c>
      <c r="AE474" s="260">
        <f>AE475</f>
        <v>23.2</v>
      </c>
      <c r="AF474" s="260">
        <f>AF475</f>
        <v>23.2</v>
      </c>
      <c r="AG474" s="364">
        <f t="shared" si="153"/>
        <v>100</v>
      </c>
    </row>
    <row r="475" spans="1:33" ht="26.45" customHeight="1">
      <c r="A475" s="39" t="s">
        <v>341</v>
      </c>
      <c r="B475" s="321" t="s">
        <v>140</v>
      </c>
      <c r="C475" s="321" t="s">
        <v>11</v>
      </c>
      <c r="D475" s="321" t="s">
        <v>428</v>
      </c>
      <c r="E475" s="84" t="s">
        <v>161</v>
      </c>
      <c r="F475" s="321" t="s">
        <v>342</v>
      </c>
      <c r="G475" s="319"/>
      <c r="H475" s="319"/>
      <c r="I475" s="66">
        <v>849.2</v>
      </c>
      <c r="J475" s="317">
        <f t="shared" si="145"/>
        <v>-598</v>
      </c>
      <c r="K475" s="66">
        <f>849.2-598</f>
        <v>251.20000000000005</v>
      </c>
      <c r="L475" s="317">
        <f t="shared" si="152"/>
        <v>-155.80000000000004</v>
      </c>
      <c r="M475" s="66">
        <v>95.4</v>
      </c>
      <c r="N475" s="317">
        <f t="shared" si="151"/>
        <v>0</v>
      </c>
      <c r="O475" s="66">
        <v>95.4</v>
      </c>
      <c r="P475" s="317">
        <f t="shared" si="148"/>
        <v>0</v>
      </c>
      <c r="Q475" s="66">
        <v>95.4</v>
      </c>
      <c r="R475" s="317">
        <f t="shared" si="149"/>
        <v>0</v>
      </c>
      <c r="S475" s="66">
        <v>95.4</v>
      </c>
      <c r="T475" s="317" t="e">
        <f>SUM(#REF!-S475)</f>
        <v>#REF!</v>
      </c>
      <c r="U475" s="66">
        <v>95.4</v>
      </c>
      <c r="V475" s="317">
        <f t="shared" si="146"/>
        <v>0</v>
      </c>
      <c r="W475" s="66">
        <v>95.4</v>
      </c>
      <c r="X475" s="317">
        <f t="shared" si="147"/>
        <v>0</v>
      </c>
      <c r="Y475" s="66">
        <v>95.4</v>
      </c>
      <c r="Z475" s="317" t="e">
        <f>SUM(#REF!-Y475)</f>
        <v>#REF!</v>
      </c>
      <c r="AA475" s="66">
        <v>95.4</v>
      </c>
      <c r="AB475" s="66">
        <f t="shared" si="154"/>
        <v>0</v>
      </c>
      <c r="AC475" s="66">
        <v>95.4</v>
      </c>
      <c r="AD475" s="66"/>
      <c r="AE475" s="364">
        <v>23.2</v>
      </c>
      <c r="AF475" s="364">
        <v>23.2</v>
      </c>
      <c r="AG475" s="364">
        <f t="shared" si="153"/>
        <v>100</v>
      </c>
    </row>
    <row r="476" spans="1:33" s="220" customFormat="1" ht="26.45" customHeight="1">
      <c r="A476" s="39" t="s">
        <v>616</v>
      </c>
      <c r="B476" s="321" t="s">
        <v>140</v>
      </c>
      <c r="C476" s="321" t="s">
        <v>11</v>
      </c>
      <c r="D476" s="321" t="s">
        <v>428</v>
      </c>
      <c r="E476" s="84" t="s">
        <v>161</v>
      </c>
      <c r="F476" s="321" t="s">
        <v>455</v>
      </c>
      <c r="G476" s="319"/>
      <c r="H476" s="319"/>
      <c r="I476" s="66"/>
      <c r="J476" s="317"/>
      <c r="K476" s="66">
        <f>SUM(K477)</f>
        <v>32598</v>
      </c>
      <c r="L476" s="317">
        <f t="shared" si="152"/>
        <v>13758.300000000003</v>
      </c>
      <c r="M476" s="66">
        <f>SUM(M477)</f>
        <v>46356.3</v>
      </c>
      <c r="N476" s="317">
        <f t="shared" si="151"/>
        <v>0</v>
      </c>
      <c r="O476" s="66">
        <f>SUM(O477)</f>
        <v>46356.3</v>
      </c>
      <c r="P476" s="317">
        <f t="shared" si="148"/>
        <v>0</v>
      </c>
      <c r="Q476" s="66">
        <f>SUM(Q477)</f>
        <v>46356.3</v>
      </c>
      <c r="R476" s="317">
        <f t="shared" si="149"/>
        <v>0</v>
      </c>
      <c r="S476" s="66">
        <f>SUM(S477)</f>
        <v>46356.3</v>
      </c>
      <c r="T476" s="317" t="e">
        <f>SUM(#REF!-S476)</f>
        <v>#REF!</v>
      </c>
      <c r="U476" s="66">
        <f>SUM(U477)</f>
        <v>46356.3</v>
      </c>
      <c r="V476" s="317">
        <f t="shared" si="146"/>
        <v>14915.799999999996</v>
      </c>
      <c r="W476" s="66">
        <f>SUM(W477)</f>
        <v>61272.1</v>
      </c>
      <c r="X476" s="317">
        <f t="shared" si="147"/>
        <v>0</v>
      </c>
      <c r="Y476" s="66">
        <f>SUM(Y477)</f>
        <v>61272.1</v>
      </c>
      <c r="Z476" s="317" t="e">
        <f>SUM(#REF!-Y476)</f>
        <v>#REF!</v>
      </c>
      <c r="AA476" s="66">
        <f>SUM(AA477)</f>
        <v>61272.1</v>
      </c>
      <c r="AB476" s="66">
        <f t="shared" si="154"/>
        <v>5119.0999999999985</v>
      </c>
      <c r="AC476" s="66">
        <f>SUM(AC477)</f>
        <v>66391.199999999997</v>
      </c>
      <c r="AD476" s="259">
        <f>SUM(AD477)</f>
        <v>0</v>
      </c>
      <c r="AE476" s="260">
        <f>SUM(AE477)</f>
        <v>66866</v>
      </c>
      <c r="AF476" s="260">
        <f>SUM(AF477)</f>
        <v>66866</v>
      </c>
      <c r="AG476" s="364">
        <f t="shared" si="153"/>
        <v>100</v>
      </c>
    </row>
    <row r="477" spans="1:33" s="220" customFormat="1" ht="13.15" customHeight="1">
      <c r="A477" s="39" t="s">
        <v>617</v>
      </c>
      <c r="B477" s="321" t="s">
        <v>140</v>
      </c>
      <c r="C477" s="321" t="s">
        <v>11</v>
      </c>
      <c r="D477" s="321" t="s">
        <v>428</v>
      </c>
      <c r="E477" s="84" t="s">
        <v>161</v>
      </c>
      <c r="F477" s="321" t="s">
        <v>618</v>
      </c>
      <c r="G477" s="319"/>
      <c r="H477" s="319"/>
      <c r="I477" s="66"/>
      <c r="J477" s="317"/>
      <c r="K477" s="66">
        <v>32598</v>
      </c>
      <c r="L477" s="317">
        <f t="shared" si="152"/>
        <v>13758.300000000003</v>
      </c>
      <c r="M477" s="66">
        <v>46356.3</v>
      </c>
      <c r="N477" s="317">
        <f t="shared" si="151"/>
        <v>0</v>
      </c>
      <c r="O477" s="66">
        <v>46356.3</v>
      </c>
      <c r="P477" s="317">
        <f t="shared" si="148"/>
        <v>0</v>
      </c>
      <c r="Q477" s="66">
        <v>46356.3</v>
      </c>
      <c r="R477" s="317">
        <f t="shared" si="149"/>
        <v>0</v>
      </c>
      <c r="S477" s="66">
        <v>46356.3</v>
      </c>
      <c r="T477" s="317" t="e">
        <f>SUM(#REF!-S477)</f>
        <v>#REF!</v>
      </c>
      <c r="U477" s="66">
        <v>46356.3</v>
      </c>
      <c r="V477" s="317">
        <f t="shared" si="146"/>
        <v>14915.799999999996</v>
      </c>
      <c r="W477" s="66">
        <v>61272.1</v>
      </c>
      <c r="X477" s="317">
        <f t="shared" si="147"/>
        <v>0</v>
      </c>
      <c r="Y477" s="66">
        <v>61272.1</v>
      </c>
      <c r="Z477" s="317" t="e">
        <f>SUM(#REF!-Y477)</f>
        <v>#REF!</v>
      </c>
      <c r="AA477" s="66">
        <v>61272.1</v>
      </c>
      <c r="AB477" s="66">
        <f t="shared" si="154"/>
        <v>5119.0999999999985</v>
      </c>
      <c r="AC477" s="66">
        <v>66391.199999999997</v>
      </c>
      <c r="AD477" s="66"/>
      <c r="AE477" s="364">
        <v>66866</v>
      </c>
      <c r="AF477" s="364">
        <v>66866</v>
      </c>
      <c r="AG477" s="364">
        <f t="shared" si="153"/>
        <v>100</v>
      </c>
    </row>
    <row r="478" spans="1:33" ht="39.6" customHeight="1">
      <c r="A478" s="318" t="s">
        <v>162</v>
      </c>
      <c r="B478" s="321" t="s">
        <v>140</v>
      </c>
      <c r="C478" s="321" t="s">
        <v>11</v>
      </c>
      <c r="D478" s="321" t="s">
        <v>428</v>
      </c>
      <c r="E478" s="28" t="s">
        <v>163</v>
      </c>
      <c r="F478" s="321"/>
      <c r="G478" s="319"/>
      <c r="H478" s="319"/>
      <c r="I478" s="66">
        <f>I483+I479+I481</f>
        <v>1401.1</v>
      </c>
      <c r="J478" s="317">
        <f t="shared" si="145"/>
        <v>0</v>
      </c>
      <c r="K478" s="66">
        <f>K483+K479+K481+K486</f>
        <v>1401.1</v>
      </c>
      <c r="L478" s="317">
        <f t="shared" si="152"/>
        <v>181.00000000000023</v>
      </c>
      <c r="M478" s="66">
        <f>M483+M479+M481+M486</f>
        <v>1582.1000000000001</v>
      </c>
      <c r="N478" s="317">
        <f t="shared" si="151"/>
        <v>157.79999999999995</v>
      </c>
      <c r="O478" s="66">
        <f>O483+O479+O481+O486</f>
        <v>1739.9</v>
      </c>
      <c r="P478" s="317">
        <f t="shared" si="148"/>
        <v>272.59999999999991</v>
      </c>
      <c r="Q478" s="66">
        <f>Q483+Q479+Q481+Q486</f>
        <v>2012.5</v>
      </c>
      <c r="R478" s="317">
        <f t="shared" si="149"/>
        <v>0</v>
      </c>
      <c r="S478" s="66">
        <f>S483+S479+S481+S486</f>
        <v>2012.5</v>
      </c>
      <c r="T478" s="317" t="e">
        <f>SUM(#REF!-S478)</f>
        <v>#REF!</v>
      </c>
      <c r="U478" s="66">
        <f>U483+U479+U481+U486</f>
        <v>1028.5</v>
      </c>
      <c r="V478" s="317">
        <f t="shared" si="146"/>
        <v>0</v>
      </c>
      <c r="W478" s="66">
        <f>W483+W479+W481+W486</f>
        <v>1028.5</v>
      </c>
      <c r="X478" s="317">
        <f t="shared" si="147"/>
        <v>0</v>
      </c>
      <c r="Y478" s="66">
        <f>Y483+Y479+Y481+Y486</f>
        <v>1028.5</v>
      </c>
      <c r="Z478" s="317" t="e">
        <f>SUM(#REF!-Y478)</f>
        <v>#REF!</v>
      </c>
      <c r="AA478" s="66">
        <f>AA483+AA479+AA481+AA486</f>
        <v>1028.5</v>
      </c>
      <c r="AB478" s="66">
        <f t="shared" si="154"/>
        <v>0</v>
      </c>
      <c r="AC478" s="66">
        <f>AC483+AC479+AC481+AC486</f>
        <v>1028.5</v>
      </c>
      <c r="AD478" s="259">
        <f>AD483+AD479+AD481+AD486</f>
        <v>0</v>
      </c>
      <c r="AE478" s="260">
        <f>AE483+AE479+AE481+AE486</f>
        <v>1028.5</v>
      </c>
      <c r="AF478" s="260">
        <f>AF483+AF479+AF481+AF486</f>
        <v>1028.5</v>
      </c>
      <c r="AG478" s="364">
        <f t="shared" si="153"/>
        <v>100</v>
      </c>
    </row>
    <row r="479" spans="1:33" ht="52.9" customHeight="1">
      <c r="A479" s="55" t="s">
        <v>352</v>
      </c>
      <c r="B479" s="321" t="s">
        <v>140</v>
      </c>
      <c r="C479" s="321" t="s">
        <v>11</v>
      </c>
      <c r="D479" s="321" t="s">
        <v>428</v>
      </c>
      <c r="E479" s="28" t="s">
        <v>163</v>
      </c>
      <c r="F479" s="321" t="s">
        <v>335</v>
      </c>
      <c r="G479" s="319"/>
      <c r="H479" s="319"/>
      <c r="I479" s="66">
        <f>I480</f>
        <v>728</v>
      </c>
      <c r="J479" s="317">
        <f t="shared" si="145"/>
        <v>-429.5</v>
      </c>
      <c r="K479" s="66">
        <f>K480</f>
        <v>298.5</v>
      </c>
      <c r="L479" s="317">
        <f t="shared" si="152"/>
        <v>-108.1</v>
      </c>
      <c r="M479" s="66">
        <f>M480</f>
        <v>190.4</v>
      </c>
      <c r="N479" s="317">
        <f t="shared" si="151"/>
        <v>155.70000000000002</v>
      </c>
      <c r="O479" s="66">
        <f>O480</f>
        <v>346.1</v>
      </c>
      <c r="P479" s="317">
        <f t="shared" si="148"/>
        <v>130</v>
      </c>
      <c r="Q479" s="66">
        <f>Q480</f>
        <v>476.1</v>
      </c>
      <c r="R479" s="317">
        <f t="shared" si="149"/>
        <v>0</v>
      </c>
      <c r="S479" s="66">
        <f>S480</f>
        <v>476.1</v>
      </c>
      <c r="T479" s="317" t="e">
        <f>SUM(#REF!-S479)</f>
        <v>#REF!</v>
      </c>
      <c r="U479" s="66">
        <f>U480</f>
        <v>363</v>
      </c>
      <c r="V479" s="317">
        <f t="shared" si="146"/>
        <v>0</v>
      </c>
      <c r="W479" s="66">
        <f>W480</f>
        <v>363</v>
      </c>
      <c r="X479" s="317">
        <f t="shared" si="147"/>
        <v>0</v>
      </c>
      <c r="Y479" s="66">
        <f>Y480</f>
        <v>363</v>
      </c>
      <c r="Z479" s="317" t="e">
        <f>SUM(#REF!-Y479)</f>
        <v>#REF!</v>
      </c>
      <c r="AA479" s="66">
        <f>AA480</f>
        <v>363</v>
      </c>
      <c r="AB479" s="66">
        <f t="shared" si="154"/>
        <v>0</v>
      </c>
      <c r="AC479" s="66">
        <f>AC480</f>
        <v>363</v>
      </c>
      <c r="AD479" s="259">
        <f>AD480</f>
        <v>0</v>
      </c>
      <c r="AE479" s="260">
        <f>AE480</f>
        <v>363</v>
      </c>
      <c r="AF479" s="260">
        <f>AF480</f>
        <v>363</v>
      </c>
      <c r="AG479" s="364">
        <f t="shared" si="153"/>
        <v>100</v>
      </c>
    </row>
    <row r="480" spans="1:33" ht="13.15" customHeight="1">
      <c r="A480" s="31" t="s">
        <v>16</v>
      </c>
      <c r="B480" s="321" t="s">
        <v>140</v>
      </c>
      <c r="C480" s="321" t="s">
        <v>11</v>
      </c>
      <c r="D480" s="321" t="s">
        <v>428</v>
      </c>
      <c r="E480" s="28" t="s">
        <v>163</v>
      </c>
      <c r="F480" s="321" t="s">
        <v>17</v>
      </c>
      <c r="G480" s="319"/>
      <c r="H480" s="319"/>
      <c r="I480" s="66">
        <v>728</v>
      </c>
      <c r="J480" s="317">
        <f t="shared" si="145"/>
        <v>-429.5</v>
      </c>
      <c r="K480" s="66">
        <f>728-429.5</f>
        <v>298.5</v>
      </c>
      <c r="L480" s="317">
        <f t="shared" si="152"/>
        <v>-108.1</v>
      </c>
      <c r="M480" s="66">
        <v>190.4</v>
      </c>
      <c r="N480" s="317">
        <f t="shared" si="151"/>
        <v>155.70000000000002</v>
      </c>
      <c r="O480" s="66">
        <v>346.1</v>
      </c>
      <c r="P480" s="317">
        <f t="shared" si="148"/>
        <v>130</v>
      </c>
      <c r="Q480" s="66">
        <v>476.1</v>
      </c>
      <c r="R480" s="317">
        <f t="shared" si="149"/>
        <v>0</v>
      </c>
      <c r="S480" s="66">
        <v>476.1</v>
      </c>
      <c r="T480" s="317" t="e">
        <f>SUM(#REF!-S480)</f>
        <v>#REF!</v>
      </c>
      <c r="U480" s="66">
        <v>363</v>
      </c>
      <c r="V480" s="317">
        <f t="shared" si="146"/>
        <v>0</v>
      </c>
      <c r="W480" s="66">
        <v>363</v>
      </c>
      <c r="X480" s="317">
        <f t="shared" si="147"/>
        <v>0</v>
      </c>
      <c r="Y480" s="66">
        <v>363</v>
      </c>
      <c r="Z480" s="317" t="e">
        <f>SUM(#REF!-Y480)</f>
        <v>#REF!</v>
      </c>
      <c r="AA480" s="66">
        <v>363</v>
      </c>
      <c r="AB480" s="66">
        <f t="shared" si="154"/>
        <v>0</v>
      </c>
      <c r="AC480" s="66">
        <v>363</v>
      </c>
      <c r="AD480" s="66"/>
      <c r="AE480" s="364">
        <v>363</v>
      </c>
      <c r="AF480" s="364">
        <v>363</v>
      </c>
      <c r="AG480" s="364">
        <f t="shared" si="153"/>
        <v>100</v>
      </c>
    </row>
    <row r="481" spans="1:33" ht="26.45" customHeight="1">
      <c r="A481" s="8" t="s">
        <v>339</v>
      </c>
      <c r="B481" s="321" t="s">
        <v>140</v>
      </c>
      <c r="C481" s="321" t="s">
        <v>11</v>
      </c>
      <c r="D481" s="321" t="s">
        <v>428</v>
      </c>
      <c r="E481" s="28" t="s">
        <v>163</v>
      </c>
      <c r="F481" s="321" t="s">
        <v>340</v>
      </c>
      <c r="G481" s="319"/>
      <c r="H481" s="319"/>
      <c r="I481" s="66">
        <f>I482</f>
        <v>673.1</v>
      </c>
      <c r="J481" s="317">
        <f t="shared" si="145"/>
        <v>-398</v>
      </c>
      <c r="K481" s="66">
        <f>K482</f>
        <v>275.10000000000002</v>
      </c>
      <c r="L481" s="317">
        <f t="shared" si="152"/>
        <v>-173.3</v>
      </c>
      <c r="M481" s="66">
        <f>M482</f>
        <v>101.8</v>
      </c>
      <c r="N481" s="317">
        <f t="shared" si="151"/>
        <v>0</v>
      </c>
      <c r="O481" s="66">
        <f>O482</f>
        <v>101.8</v>
      </c>
      <c r="P481" s="317">
        <f t="shared" si="148"/>
        <v>0</v>
      </c>
      <c r="Q481" s="66">
        <f>Q482</f>
        <v>101.8</v>
      </c>
      <c r="R481" s="317">
        <f t="shared" si="149"/>
        <v>0</v>
      </c>
      <c r="S481" s="66">
        <f>S482</f>
        <v>101.8</v>
      </c>
      <c r="T481" s="317" t="e">
        <f>SUM(#REF!-S481)</f>
        <v>#REF!</v>
      </c>
      <c r="U481" s="66">
        <f>U482</f>
        <v>2.8</v>
      </c>
      <c r="V481" s="317">
        <f t="shared" si="146"/>
        <v>0</v>
      </c>
      <c r="W481" s="66">
        <f>W482</f>
        <v>2.8</v>
      </c>
      <c r="X481" s="317">
        <f t="shared" si="147"/>
        <v>0</v>
      </c>
      <c r="Y481" s="66">
        <f>Y482</f>
        <v>2.8</v>
      </c>
      <c r="Z481" s="317" t="e">
        <f>SUM(#REF!-Y481)</f>
        <v>#REF!</v>
      </c>
      <c r="AA481" s="66">
        <f>AA482</f>
        <v>2.8</v>
      </c>
      <c r="AB481" s="66">
        <f t="shared" si="154"/>
        <v>0</v>
      </c>
      <c r="AC481" s="66">
        <f>AC482</f>
        <v>2.8</v>
      </c>
      <c r="AD481" s="259">
        <f>AD482</f>
        <v>0</v>
      </c>
      <c r="AE481" s="260">
        <f>AE482</f>
        <v>2.8</v>
      </c>
      <c r="AF481" s="260">
        <f>AF482</f>
        <v>2.8</v>
      </c>
      <c r="AG481" s="364">
        <f t="shared" si="153"/>
        <v>100</v>
      </c>
    </row>
    <row r="482" spans="1:33" ht="26.45" customHeight="1">
      <c r="A482" s="39" t="s">
        <v>341</v>
      </c>
      <c r="B482" s="321" t="s">
        <v>140</v>
      </c>
      <c r="C482" s="321" t="s">
        <v>11</v>
      </c>
      <c r="D482" s="321" t="s">
        <v>428</v>
      </c>
      <c r="E482" s="28" t="s">
        <v>163</v>
      </c>
      <c r="F482" s="321" t="s">
        <v>342</v>
      </c>
      <c r="G482" s="319"/>
      <c r="H482" s="319"/>
      <c r="I482" s="66">
        <v>673.1</v>
      </c>
      <c r="J482" s="317">
        <f t="shared" si="145"/>
        <v>-398</v>
      </c>
      <c r="K482" s="66">
        <f>673.1-398</f>
        <v>275.10000000000002</v>
      </c>
      <c r="L482" s="317">
        <f t="shared" si="152"/>
        <v>-173.3</v>
      </c>
      <c r="M482" s="66">
        <v>101.8</v>
      </c>
      <c r="N482" s="317">
        <f t="shared" si="151"/>
        <v>0</v>
      </c>
      <c r="O482" s="66">
        <v>101.8</v>
      </c>
      <c r="P482" s="317">
        <f t="shared" si="148"/>
        <v>0</v>
      </c>
      <c r="Q482" s="66">
        <v>101.8</v>
      </c>
      <c r="R482" s="317">
        <f t="shared" si="149"/>
        <v>0</v>
      </c>
      <c r="S482" s="66">
        <v>101.8</v>
      </c>
      <c r="T482" s="317" t="e">
        <f>SUM(#REF!-S482)</f>
        <v>#REF!</v>
      </c>
      <c r="U482" s="66">
        <v>2.8</v>
      </c>
      <c r="V482" s="317">
        <f t="shared" si="146"/>
        <v>0</v>
      </c>
      <c r="W482" s="66">
        <v>2.8</v>
      </c>
      <c r="X482" s="317">
        <f t="shared" si="147"/>
        <v>0</v>
      </c>
      <c r="Y482" s="66">
        <v>2.8</v>
      </c>
      <c r="Z482" s="317" t="e">
        <f>SUM(#REF!-Y482)</f>
        <v>#REF!</v>
      </c>
      <c r="AA482" s="66">
        <v>2.8</v>
      </c>
      <c r="AB482" s="66">
        <f t="shared" si="154"/>
        <v>0</v>
      </c>
      <c r="AC482" s="66">
        <v>2.8</v>
      </c>
      <c r="AD482" s="66"/>
      <c r="AE482" s="364">
        <v>2.8</v>
      </c>
      <c r="AF482" s="364">
        <v>2.8</v>
      </c>
      <c r="AG482" s="364">
        <f t="shared" si="153"/>
        <v>100</v>
      </c>
    </row>
    <row r="483" spans="1:33" ht="13.15" customHeight="1">
      <c r="A483" s="8" t="s">
        <v>354</v>
      </c>
      <c r="B483" s="321" t="s">
        <v>140</v>
      </c>
      <c r="C483" s="321" t="s">
        <v>11</v>
      </c>
      <c r="D483" s="321" t="s">
        <v>428</v>
      </c>
      <c r="E483" s="28" t="s">
        <v>163</v>
      </c>
      <c r="F483" s="321" t="s">
        <v>355</v>
      </c>
      <c r="G483" s="319"/>
      <c r="H483" s="319"/>
      <c r="I483" s="66">
        <f>I485+I484</f>
        <v>0</v>
      </c>
      <c r="J483" s="317">
        <f t="shared" si="145"/>
        <v>0</v>
      </c>
      <c r="K483" s="66">
        <f>K485+K484</f>
        <v>0</v>
      </c>
      <c r="L483" s="317">
        <f t="shared" si="152"/>
        <v>1</v>
      </c>
      <c r="M483" s="66">
        <f>M485+M484</f>
        <v>1</v>
      </c>
      <c r="N483" s="317">
        <f t="shared" si="151"/>
        <v>2.1</v>
      </c>
      <c r="O483" s="66">
        <f>O485+O484</f>
        <v>3.1</v>
      </c>
      <c r="P483" s="317">
        <f t="shared" si="148"/>
        <v>18</v>
      </c>
      <c r="Q483" s="66">
        <f>Q485+Q484</f>
        <v>21.1</v>
      </c>
      <c r="R483" s="317">
        <f t="shared" si="149"/>
        <v>0</v>
      </c>
      <c r="S483" s="66">
        <f>S485+S484</f>
        <v>21.1</v>
      </c>
      <c r="T483" s="317" t="e">
        <f>SUM(#REF!-S483)</f>
        <v>#REF!</v>
      </c>
      <c r="U483" s="66">
        <f>U485+U484</f>
        <v>5.4</v>
      </c>
      <c r="V483" s="317">
        <f t="shared" si="146"/>
        <v>0</v>
      </c>
      <c r="W483" s="66">
        <f>W485+W484</f>
        <v>5.4</v>
      </c>
      <c r="X483" s="317">
        <f t="shared" si="147"/>
        <v>0</v>
      </c>
      <c r="Y483" s="66">
        <f>Y485+Y484</f>
        <v>5.4</v>
      </c>
      <c r="Z483" s="317" t="e">
        <f>SUM(#REF!-Y483)</f>
        <v>#REF!</v>
      </c>
      <c r="AA483" s="66">
        <f>AA485+AA484</f>
        <v>5.4</v>
      </c>
      <c r="AB483" s="66">
        <f t="shared" si="154"/>
        <v>0</v>
      </c>
      <c r="AC483" s="66">
        <f>AC485+AC484</f>
        <v>5.4</v>
      </c>
      <c r="AD483" s="259">
        <f>AD485+AD484</f>
        <v>0</v>
      </c>
      <c r="AE483" s="260">
        <f>AE485+AE484</f>
        <v>5.4</v>
      </c>
      <c r="AF483" s="260">
        <f>AF485+AF484</f>
        <v>5.4</v>
      </c>
      <c r="AG483" s="364">
        <f t="shared" si="153"/>
        <v>100</v>
      </c>
    </row>
    <row r="484" spans="1:33" ht="13.15" customHeight="1">
      <c r="A484" s="56" t="s">
        <v>53</v>
      </c>
      <c r="B484" s="321" t="s">
        <v>140</v>
      </c>
      <c r="C484" s="321" t="s">
        <v>11</v>
      </c>
      <c r="D484" s="321" t="s">
        <v>428</v>
      </c>
      <c r="E484" s="28" t="s">
        <v>163</v>
      </c>
      <c r="F484" s="321" t="s">
        <v>60</v>
      </c>
      <c r="G484" s="319"/>
      <c r="H484" s="319"/>
      <c r="I484" s="66"/>
      <c r="J484" s="317">
        <f t="shared" si="145"/>
        <v>0</v>
      </c>
      <c r="K484" s="66"/>
      <c r="L484" s="317">
        <f t="shared" si="152"/>
        <v>0</v>
      </c>
      <c r="M484" s="66"/>
      <c r="N484" s="317">
        <f t="shared" si="151"/>
        <v>0</v>
      </c>
      <c r="O484" s="66"/>
      <c r="P484" s="317">
        <f t="shared" si="148"/>
        <v>5</v>
      </c>
      <c r="Q484" s="66">
        <v>5</v>
      </c>
      <c r="R484" s="317">
        <f t="shared" si="149"/>
        <v>0</v>
      </c>
      <c r="S484" s="66">
        <v>5</v>
      </c>
      <c r="T484" s="317" t="e">
        <f>SUM(#REF!-S484)</f>
        <v>#REF!</v>
      </c>
      <c r="U484" s="66">
        <v>1</v>
      </c>
      <c r="V484" s="317">
        <f t="shared" si="146"/>
        <v>0</v>
      </c>
      <c r="W484" s="66">
        <v>1</v>
      </c>
      <c r="X484" s="317">
        <f t="shared" si="147"/>
        <v>0</v>
      </c>
      <c r="Y484" s="66">
        <v>1</v>
      </c>
      <c r="Z484" s="317" t="e">
        <f>SUM(#REF!-Y484)</f>
        <v>#REF!</v>
      </c>
      <c r="AA484" s="66">
        <v>1</v>
      </c>
      <c r="AB484" s="66">
        <f t="shared" si="154"/>
        <v>0</v>
      </c>
      <c r="AC484" s="66">
        <v>1</v>
      </c>
      <c r="AD484" s="66"/>
      <c r="AE484" s="364">
        <v>1</v>
      </c>
      <c r="AF484" s="364">
        <v>1</v>
      </c>
      <c r="AG484" s="364">
        <f t="shared" si="153"/>
        <v>100</v>
      </c>
    </row>
    <row r="485" spans="1:33" ht="13.15" customHeight="1">
      <c r="A485" s="39" t="s">
        <v>356</v>
      </c>
      <c r="B485" s="321" t="s">
        <v>140</v>
      </c>
      <c r="C485" s="321" t="s">
        <v>11</v>
      </c>
      <c r="D485" s="321" t="s">
        <v>428</v>
      </c>
      <c r="E485" s="28" t="s">
        <v>163</v>
      </c>
      <c r="F485" s="321" t="s">
        <v>0</v>
      </c>
      <c r="G485" s="319"/>
      <c r="H485" s="319"/>
      <c r="I485" s="66"/>
      <c r="J485" s="317">
        <f t="shared" si="145"/>
        <v>0</v>
      </c>
      <c r="K485" s="66"/>
      <c r="L485" s="317">
        <f t="shared" si="152"/>
        <v>1</v>
      </c>
      <c r="M485" s="66">
        <v>1</v>
      </c>
      <c r="N485" s="317">
        <f t="shared" si="151"/>
        <v>2.1</v>
      </c>
      <c r="O485" s="66">
        <v>3.1</v>
      </c>
      <c r="P485" s="317">
        <f t="shared" si="148"/>
        <v>13.000000000000002</v>
      </c>
      <c r="Q485" s="66">
        <v>16.100000000000001</v>
      </c>
      <c r="R485" s="317">
        <f t="shared" si="149"/>
        <v>0</v>
      </c>
      <c r="S485" s="66">
        <v>16.100000000000001</v>
      </c>
      <c r="T485" s="317" t="e">
        <f>SUM(#REF!-S485)</f>
        <v>#REF!</v>
      </c>
      <c r="U485" s="66">
        <v>4.4000000000000004</v>
      </c>
      <c r="V485" s="317">
        <f t="shared" si="146"/>
        <v>0</v>
      </c>
      <c r="W485" s="66">
        <v>4.4000000000000004</v>
      </c>
      <c r="X485" s="317">
        <f t="shared" si="147"/>
        <v>0</v>
      </c>
      <c r="Y485" s="66">
        <v>4.4000000000000004</v>
      </c>
      <c r="Z485" s="317" t="e">
        <f>SUM(#REF!-Y485)</f>
        <v>#REF!</v>
      </c>
      <c r="AA485" s="66">
        <v>4.4000000000000004</v>
      </c>
      <c r="AB485" s="66">
        <f t="shared" si="154"/>
        <v>0</v>
      </c>
      <c r="AC485" s="66">
        <v>4.4000000000000004</v>
      </c>
      <c r="AD485" s="66"/>
      <c r="AE485" s="364">
        <v>4.4000000000000004</v>
      </c>
      <c r="AF485" s="364">
        <v>4.4000000000000004</v>
      </c>
      <c r="AG485" s="364">
        <f t="shared" si="153"/>
        <v>100</v>
      </c>
    </row>
    <row r="486" spans="1:33" s="220" customFormat="1" ht="26.45" customHeight="1">
      <c r="A486" s="39" t="s">
        <v>616</v>
      </c>
      <c r="B486" s="321" t="s">
        <v>140</v>
      </c>
      <c r="C486" s="321" t="s">
        <v>11</v>
      </c>
      <c r="D486" s="321" t="s">
        <v>428</v>
      </c>
      <c r="E486" s="28" t="s">
        <v>163</v>
      </c>
      <c r="F486" s="321" t="s">
        <v>455</v>
      </c>
      <c r="G486" s="319"/>
      <c r="H486" s="319"/>
      <c r="I486" s="66"/>
      <c r="J486" s="317"/>
      <c r="K486" s="66">
        <f>SUM(K487)</f>
        <v>827.5</v>
      </c>
      <c r="L486" s="317">
        <f t="shared" si="152"/>
        <v>461.40000000000009</v>
      </c>
      <c r="M486" s="66">
        <f>SUM(M487)</f>
        <v>1288.9000000000001</v>
      </c>
      <c r="N486" s="317">
        <f t="shared" si="151"/>
        <v>0</v>
      </c>
      <c r="O486" s="66">
        <f>SUM(O487)</f>
        <v>1288.9000000000001</v>
      </c>
      <c r="P486" s="317">
        <f t="shared" si="148"/>
        <v>124.59999999999991</v>
      </c>
      <c r="Q486" s="66">
        <f>SUM(Q487)</f>
        <v>1413.5</v>
      </c>
      <c r="R486" s="317">
        <f t="shared" si="149"/>
        <v>0</v>
      </c>
      <c r="S486" s="66">
        <f>SUM(S487)</f>
        <v>1413.5</v>
      </c>
      <c r="T486" s="317" t="e">
        <f>SUM(#REF!-S486)</f>
        <v>#REF!</v>
      </c>
      <c r="U486" s="66">
        <f>SUM(U487)</f>
        <v>657.3</v>
      </c>
      <c r="V486" s="317">
        <f t="shared" si="146"/>
        <v>0</v>
      </c>
      <c r="W486" s="66">
        <f>SUM(W487)</f>
        <v>657.3</v>
      </c>
      <c r="X486" s="317">
        <f t="shared" si="147"/>
        <v>0</v>
      </c>
      <c r="Y486" s="66">
        <f>SUM(Y487)</f>
        <v>657.3</v>
      </c>
      <c r="Z486" s="317" t="e">
        <f>SUM(#REF!-Y486)</f>
        <v>#REF!</v>
      </c>
      <c r="AA486" s="66">
        <f>SUM(AA487)</f>
        <v>657.3</v>
      </c>
      <c r="AB486" s="66">
        <f t="shared" si="154"/>
        <v>0</v>
      </c>
      <c r="AC486" s="66">
        <f>SUM(AC487)</f>
        <v>657.3</v>
      </c>
      <c r="AD486" s="259">
        <f>SUM(AD487)</f>
        <v>0</v>
      </c>
      <c r="AE486" s="260">
        <f>SUM(AE487)</f>
        <v>657.3</v>
      </c>
      <c r="AF486" s="260">
        <f>SUM(AF487)</f>
        <v>657.3</v>
      </c>
      <c r="AG486" s="364">
        <f t="shared" si="153"/>
        <v>100</v>
      </c>
    </row>
    <row r="487" spans="1:33" s="220" customFormat="1" ht="13.15" customHeight="1">
      <c r="A487" s="39" t="s">
        <v>617</v>
      </c>
      <c r="B487" s="321" t="s">
        <v>140</v>
      </c>
      <c r="C487" s="321" t="s">
        <v>11</v>
      </c>
      <c r="D487" s="321" t="s">
        <v>428</v>
      </c>
      <c r="E487" s="28" t="s">
        <v>163</v>
      </c>
      <c r="F487" s="321" t="s">
        <v>618</v>
      </c>
      <c r="G487" s="319"/>
      <c r="H487" s="319"/>
      <c r="I487" s="66"/>
      <c r="J487" s="317"/>
      <c r="K487" s="66">
        <v>827.5</v>
      </c>
      <c r="L487" s="317">
        <f t="shared" si="152"/>
        <v>461.40000000000009</v>
      </c>
      <c r="M487" s="66">
        <v>1288.9000000000001</v>
      </c>
      <c r="N487" s="317">
        <f t="shared" si="151"/>
        <v>0</v>
      </c>
      <c r="O487" s="66">
        <v>1288.9000000000001</v>
      </c>
      <c r="P487" s="317">
        <f t="shared" si="148"/>
        <v>124.59999999999991</v>
      </c>
      <c r="Q487" s="66">
        <v>1413.5</v>
      </c>
      <c r="R487" s="317">
        <f t="shared" si="149"/>
        <v>0</v>
      </c>
      <c r="S487" s="66">
        <v>1413.5</v>
      </c>
      <c r="T487" s="317" t="e">
        <f>SUM(#REF!-S487)</f>
        <v>#REF!</v>
      </c>
      <c r="U487" s="66">
        <v>657.3</v>
      </c>
      <c r="V487" s="317">
        <f t="shared" si="146"/>
        <v>0</v>
      </c>
      <c r="W487" s="66">
        <v>657.3</v>
      </c>
      <c r="X487" s="317">
        <f t="shared" si="147"/>
        <v>0</v>
      </c>
      <c r="Y487" s="66">
        <v>657.3</v>
      </c>
      <c r="Z487" s="317" t="e">
        <f>SUM(#REF!-Y487)</f>
        <v>#REF!</v>
      </c>
      <c r="AA487" s="66">
        <v>657.3</v>
      </c>
      <c r="AB487" s="66">
        <f t="shared" si="154"/>
        <v>0</v>
      </c>
      <c r="AC487" s="66">
        <v>657.3</v>
      </c>
      <c r="AD487" s="66"/>
      <c r="AE487" s="364">
        <v>657.3</v>
      </c>
      <c r="AF487" s="364">
        <v>657.3</v>
      </c>
      <c r="AG487" s="364">
        <f t="shared" si="153"/>
        <v>100</v>
      </c>
    </row>
    <row r="488" spans="1:33" ht="13.15" customHeight="1">
      <c r="A488" s="39" t="s">
        <v>164</v>
      </c>
      <c r="B488" s="321" t="s">
        <v>140</v>
      </c>
      <c r="C488" s="321" t="s">
        <v>11</v>
      </c>
      <c r="D488" s="321" t="s">
        <v>428</v>
      </c>
      <c r="E488" s="28" t="s">
        <v>165</v>
      </c>
      <c r="F488" s="321"/>
      <c r="G488" s="319"/>
      <c r="H488" s="319"/>
      <c r="I488" s="66">
        <f>I489+I492+I495</f>
        <v>0</v>
      </c>
      <c r="J488" s="317">
        <f t="shared" si="145"/>
        <v>413.4</v>
      </c>
      <c r="K488" s="66">
        <f>K489+K492+K495</f>
        <v>413.4</v>
      </c>
      <c r="L488" s="317" t="e">
        <f t="shared" si="152"/>
        <v>#REF!</v>
      </c>
      <c r="M488" s="66" t="e">
        <f>SUM(M492+M498)</f>
        <v>#REF!</v>
      </c>
      <c r="N488" s="317" t="e">
        <f t="shared" si="151"/>
        <v>#REF!</v>
      </c>
      <c r="O488" s="66" t="e">
        <f>SUM(O492+O498+O593)</f>
        <v>#REF!</v>
      </c>
      <c r="P488" s="317" t="e">
        <f t="shared" si="148"/>
        <v>#REF!</v>
      </c>
      <c r="Q488" s="66" t="e">
        <f>SUM(Q492+Q498)</f>
        <v>#REF!</v>
      </c>
      <c r="R488" s="317" t="e">
        <f t="shared" si="149"/>
        <v>#REF!</v>
      </c>
      <c r="S488" s="66" t="e">
        <f>SUM(S492+S498)</f>
        <v>#REF!</v>
      </c>
      <c r="T488" s="317" t="e">
        <f>SUM(#REF!-S488)</f>
        <v>#REF!</v>
      </c>
      <c r="U488" s="66" t="e">
        <f>SUM(U492+U498)</f>
        <v>#REF!</v>
      </c>
      <c r="V488" s="317" t="e">
        <f t="shared" si="146"/>
        <v>#REF!</v>
      </c>
      <c r="W488" s="66" t="e">
        <f>SUM(W492+W498)</f>
        <v>#REF!</v>
      </c>
      <c r="X488" s="317" t="e">
        <f t="shared" si="147"/>
        <v>#REF!</v>
      </c>
      <c r="Y488" s="66" t="e">
        <f>SUM(Y492+Y498)</f>
        <v>#REF!</v>
      </c>
      <c r="Z488" s="317" t="e">
        <f>SUM(#REF!-Y488)</f>
        <v>#REF!</v>
      </c>
      <c r="AA488" s="66">
        <f>SUM(AA492+AA498)</f>
        <v>413.4</v>
      </c>
      <c r="AB488" s="66">
        <f t="shared" si="154"/>
        <v>0</v>
      </c>
      <c r="AC488" s="66">
        <f>SUM(AC492+AC498)</f>
        <v>413.4</v>
      </c>
      <c r="AD488" s="259">
        <f>SUM(AD492+AD498)</f>
        <v>0</v>
      </c>
      <c r="AE488" s="260">
        <f>SUM(AE492+AE498)</f>
        <v>413.4</v>
      </c>
      <c r="AF488" s="260">
        <f>SUM(AF492+AF498)</f>
        <v>413.4</v>
      </c>
      <c r="AG488" s="364">
        <f t="shared" si="153"/>
        <v>100</v>
      </c>
    </row>
    <row r="489" spans="1:33" ht="39" hidden="1" customHeight="1">
      <c r="A489" s="39" t="s">
        <v>166</v>
      </c>
      <c r="B489" s="321" t="s">
        <v>140</v>
      </c>
      <c r="C489" s="321" t="s">
        <v>11</v>
      </c>
      <c r="D489" s="321" t="s">
        <v>428</v>
      </c>
      <c r="E489" s="28" t="s">
        <v>167</v>
      </c>
      <c r="F489" s="321"/>
      <c r="G489" s="319"/>
      <c r="H489" s="319"/>
      <c r="I489" s="66">
        <f t="shared" ref="I489:AF490" si="155">I490</f>
        <v>0</v>
      </c>
      <c r="J489" s="317">
        <f t="shared" si="145"/>
        <v>0</v>
      </c>
      <c r="K489" s="66">
        <f t="shared" si="155"/>
        <v>0</v>
      </c>
      <c r="L489" s="317">
        <f t="shared" si="152"/>
        <v>0</v>
      </c>
      <c r="M489" s="66">
        <f t="shared" si="155"/>
        <v>0</v>
      </c>
      <c r="N489" s="317">
        <f t="shared" si="151"/>
        <v>0</v>
      </c>
      <c r="O489" s="66">
        <f t="shared" si="155"/>
        <v>0</v>
      </c>
      <c r="P489" s="317">
        <f t="shared" si="148"/>
        <v>0</v>
      </c>
      <c r="Q489" s="66">
        <f t="shared" si="155"/>
        <v>0</v>
      </c>
      <c r="R489" s="317">
        <f t="shared" si="149"/>
        <v>0</v>
      </c>
      <c r="S489" s="66">
        <f t="shared" si="155"/>
        <v>0</v>
      </c>
      <c r="T489" s="317" t="e">
        <f>SUM(#REF!-S489)</f>
        <v>#REF!</v>
      </c>
      <c r="U489" s="66">
        <f t="shared" si="155"/>
        <v>0</v>
      </c>
      <c r="V489" s="317">
        <f t="shared" si="146"/>
        <v>0</v>
      </c>
      <c r="W489" s="66">
        <f t="shared" si="155"/>
        <v>0</v>
      </c>
      <c r="X489" s="317">
        <f t="shared" si="147"/>
        <v>0</v>
      </c>
      <c r="Y489" s="66">
        <f t="shared" si="155"/>
        <v>0</v>
      </c>
      <c r="Z489" s="317" t="e">
        <f>SUM(#REF!-Y489)</f>
        <v>#REF!</v>
      </c>
      <c r="AA489" s="66">
        <f t="shared" si="155"/>
        <v>0</v>
      </c>
      <c r="AB489" s="66">
        <f t="shared" si="154"/>
        <v>0</v>
      </c>
      <c r="AC489" s="66">
        <f t="shared" si="155"/>
        <v>0</v>
      </c>
      <c r="AD489" s="259">
        <f t="shared" si="155"/>
        <v>0</v>
      </c>
      <c r="AE489" s="260">
        <f t="shared" si="155"/>
        <v>0</v>
      </c>
      <c r="AF489" s="260">
        <f t="shared" si="155"/>
        <v>0</v>
      </c>
      <c r="AG489" s="364"/>
    </row>
    <row r="490" spans="1:33" ht="26.25" hidden="1" customHeight="1">
      <c r="A490" s="39" t="s">
        <v>339</v>
      </c>
      <c r="B490" s="321" t="s">
        <v>140</v>
      </c>
      <c r="C490" s="321" t="s">
        <v>11</v>
      </c>
      <c r="D490" s="321" t="s">
        <v>428</v>
      </c>
      <c r="E490" s="28" t="s">
        <v>167</v>
      </c>
      <c r="F490" s="321" t="s">
        <v>340</v>
      </c>
      <c r="G490" s="319"/>
      <c r="H490" s="319"/>
      <c r="I490" s="66">
        <f t="shared" si="155"/>
        <v>0</v>
      </c>
      <c r="J490" s="317">
        <f t="shared" si="145"/>
        <v>0</v>
      </c>
      <c r="K490" s="66">
        <f t="shared" si="155"/>
        <v>0</v>
      </c>
      <c r="L490" s="317">
        <f t="shared" si="152"/>
        <v>0</v>
      </c>
      <c r="M490" s="66">
        <f t="shared" si="155"/>
        <v>0</v>
      </c>
      <c r="N490" s="317">
        <f t="shared" si="151"/>
        <v>0</v>
      </c>
      <c r="O490" s="66">
        <f t="shared" si="155"/>
        <v>0</v>
      </c>
      <c r="P490" s="317">
        <f t="shared" si="148"/>
        <v>0</v>
      </c>
      <c r="Q490" s="66">
        <f t="shared" si="155"/>
        <v>0</v>
      </c>
      <c r="R490" s="317">
        <f t="shared" si="149"/>
        <v>0</v>
      </c>
      <c r="S490" s="66">
        <f t="shared" si="155"/>
        <v>0</v>
      </c>
      <c r="T490" s="317" t="e">
        <f>SUM(#REF!-S490)</f>
        <v>#REF!</v>
      </c>
      <c r="U490" s="66">
        <f t="shared" si="155"/>
        <v>0</v>
      </c>
      <c r="V490" s="317">
        <f t="shared" si="146"/>
        <v>0</v>
      </c>
      <c r="W490" s="66">
        <f t="shared" si="155"/>
        <v>0</v>
      </c>
      <c r="X490" s="317">
        <f t="shared" si="147"/>
        <v>0</v>
      </c>
      <c r="Y490" s="66">
        <f t="shared" si="155"/>
        <v>0</v>
      </c>
      <c r="Z490" s="317" t="e">
        <f>SUM(#REF!-Y490)</f>
        <v>#REF!</v>
      </c>
      <c r="AA490" s="66">
        <f t="shared" si="155"/>
        <v>0</v>
      </c>
      <c r="AB490" s="66">
        <f t="shared" si="154"/>
        <v>0</v>
      </c>
      <c r="AC490" s="66">
        <f t="shared" si="155"/>
        <v>0</v>
      </c>
      <c r="AD490" s="259">
        <f t="shared" si="155"/>
        <v>0</v>
      </c>
      <c r="AE490" s="260">
        <f t="shared" si="155"/>
        <v>0</v>
      </c>
      <c r="AF490" s="260">
        <f t="shared" si="155"/>
        <v>0</v>
      </c>
      <c r="AG490" s="364"/>
    </row>
    <row r="491" spans="1:33" ht="26.25" hidden="1" customHeight="1">
      <c r="A491" s="39" t="s">
        <v>341</v>
      </c>
      <c r="B491" s="321" t="s">
        <v>140</v>
      </c>
      <c r="C491" s="321" t="s">
        <v>11</v>
      </c>
      <c r="D491" s="321" t="s">
        <v>428</v>
      </c>
      <c r="E491" s="28" t="s">
        <v>167</v>
      </c>
      <c r="F491" s="321" t="s">
        <v>342</v>
      </c>
      <c r="G491" s="319"/>
      <c r="H491" s="319"/>
      <c r="I491" s="66"/>
      <c r="J491" s="317">
        <f t="shared" si="145"/>
        <v>0</v>
      </c>
      <c r="K491" s="66"/>
      <c r="L491" s="317">
        <f t="shared" si="152"/>
        <v>0</v>
      </c>
      <c r="M491" s="66"/>
      <c r="N491" s="317">
        <f t="shared" si="151"/>
        <v>0</v>
      </c>
      <c r="O491" s="66"/>
      <c r="P491" s="317">
        <f t="shared" si="148"/>
        <v>0</v>
      </c>
      <c r="Q491" s="66"/>
      <c r="R491" s="317">
        <f t="shared" si="149"/>
        <v>0</v>
      </c>
      <c r="S491" s="66"/>
      <c r="T491" s="317" t="e">
        <f>SUM(#REF!-S491)</f>
        <v>#REF!</v>
      </c>
      <c r="U491" s="66"/>
      <c r="V491" s="317">
        <f t="shared" si="146"/>
        <v>0</v>
      </c>
      <c r="W491" s="66"/>
      <c r="X491" s="317">
        <f t="shared" si="147"/>
        <v>0</v>
      </c>
      <c r="Y491" s="66"/>
      <c r="Z491" s="317" t="e">
        <f>SUM(#REF!-Y491)</f>
        <v>#REF!</v>
      </c>
      <c r="AA491" s="66"/>
      <c r="AB491" s="66">
        <f t="shared" si="154"/>
        <v>0</v>
      </c>
      <c r="AC491" s="66"/>
      <c r="AD491" s="66"/>
      <c r="AE491" s="364"/>
      <c r="AF491" s="364"/>
      <c r="AG491" s="364"/>
    </row>
    <row r="492" spans="1:33" ht="13.9" customHeight="1">
      <c r="A492" s="39" t="s">
        <v>816</v>
      </c>
      <c r="B492" s="321" t="s">
        <v>140</v>
      </c>
      <c r="C492" s="321" t="s">
        <v>11</v>
      </c>
      <c r="D492" s="321" t="s">
        <v>428</v>
      </c>
      <c r="E492" s="28" t="s">
        <v>169</v>
      </c>
      <c r="F492" s="321"/>
      <c r="G492" s="319"/>
      <c r="H492" s="319"/>
      <c r="I492" s="66">
        <f>I493</f>
        <v>0</v>
      </c>
      <c r="J492" s="317">
        <f t="shared" si="145"/>
        <v>0</v>
      </c>
      <c r="K492" s="66">
        <f>K493</f>
        <v>0</v>
      </c>
      <c r="L492" s="317">
        <f t="shared" si="152"/>
        <v>413.4</v>
      </c>
      <c r="M492" s="66">
        <f>SUM(M495)</f>
        <v>413.4</v>
      </c>
      <c r="N492" s="317">
        <f t="shared" si="151"/>
        <v>0</v>
      </c>
      <c r="O492" s="66">
        <f>SUM(O495)</f>
        <v>413.4</v>
      </c>
      <c r="P492" s="317">
        <f t="shared" si="148"/>
        <v>0</v>
      </c>
      <c r="Q492" s="66">
        <f>SUM(Q495)</f>
        <v>413.4</v>
      </c>
      <c r="R492" s="317">
        <f t="shared" si="149"/>
        <v>0</v>
      </c>
      <c r="S492" s="66">
        <f>SUM(S495)</f>
        <v>413.4</v>
      </c>
      <c r="T492" s="317" t="e">
        <f>SUM(#REF!-S492)</f>
        <v>#REF!</v>
      </c>
      <c r="U492" s="66">
        <f>SUM(U495)</f>
        <v>413.4</v>
      </c>
      <c r="V492" s="317">
        <f t="shared" si="146"/>
        <v>0</v>
      </c>
      <c r="W492" s="66">
        <f>SUM(W495)</f>
        <v>413.4</v>
      </c>
      <c r="X492" s="317">
        <f t="shared" si="147"/>
        <v>0</v>
      </c>
      <c r="Y492" s="66">
        <f>SUM(Y495)</f>
        <v>413.4</v>
      </c>
      <c r="Z492" s="317" t="e">
        <f>SUM(#REF!-Y492)</f>
        <v>#REF!</v>
      </c>
      <c r="AA492" s="66">
        <f>SUM(AA495)</f>
        <v>413.4</v>
      </c>
      <c r="AB492" s="66">
        <f t="shared" si="154"/>
        <v>0</v>
      </c>
      <c r="AC492" s="66">
        <f>SUM(AC495)</f>
        <v>413.4</v>
      </c>
      <c r="AD492" s="259">
        <f>SUM(AD495)</f>
        <v>0</v>
      </c>
      <c r="AE492" s="260">
        <f>SUM(AE495)</f>
        <v>413.4</v>
      </c>
      <c r="AF492" s="260">
        <f>SUM(AF495)</f>
        <v>413.4</v>
      </c>
      <c r="AG492" s="364">
        <f t="shared" si="153"/>
        <v>100</v>
      </c>
    </row>
    <row r="493" spans="1:33" ht="26.45" customHeight="1">
      <c r="A493" s="39" t="s">
        <v>339</v>
      </c>
      <c r="B493" s="321" t="s">
        <v>140</v>
      </c>
      <c r="C493" s="321" t="s">
        <v>11</v>
      </c>
      <c r="D493" s="321" t="s">
        <v>428</v>
      </c>
      <c r="E493" s="28" t="s">
        <v>169</v>
      </c>
      <c r="F493" s="321" t="s">
        <v>340</v>
      </c>
      <c r="G493" s="319"/>
      <c r="H493" s="319"/>
      <c r="I493" s="66">
        <f>I494</f>
        <v>0</v>
      </c>
      <c r="J493" s="317">
        <f t="shared" si="145"/>
        <v>0</v>
      </c>
      <c r="K493" s="66">
        <f>K494</f>
        <v>0</v>
      </c>
      <c r="L493" s="317">
        <f t="shared" si="152"/>
        <v>0</v>
      </c>
      <c r="M493" s="66">
        <f>M494</f>
        <v>0</v>
      </c>
      <c r="N493" s="317">
        <f t="shared" si="151"/>
        <v>0</v>
      </c>
      <c r="O493" s="66">
        <f>O494</f>
        <v>0</v>
      </c>
      <c r="P493" s="317">
        <f t="shared" si="148"/>
        <v>0</v>
      </c>
      <c r="Q493" s="66">
        <f>Q494</f>
        <v>0</v>
      </c>
      <c r="R493" s="317">
        <f t="shared" si="149"/>
        <v>0</v>
      </c>
      <c r="S493" s="66">
        <f>S494</f>
        <v>0</v>
      </c>
      <c r="T493" s="317" t="e">
        <f>SUM(#REF!-S493)</f>
        <v>#REF!</v>
      </c>
      <c r="U493" s="66">
        <f>U494</f>
        <v>0</v>
      </c>
      <c r="V493" s="317">
        <f t="shared" si="146"/>
        <v>0</v>
      </c>
      <c r="W493" s="66">
        <f>W494</f>
        <v>0</v>
      </c>
      <c r="X493" s="317">
        <f t="shared" si="147"/>
        <v>0</v>
      </c>
      <c r="Y493" s="66">
        <f>Y494</f>
        <v>0</v>
      </c>
      <c r="Z493" s="317" t="e">
        <f>SUM(#REF!-Y493)</f>
        <v>#REF!</v>
      </c>
      <c r="AA493" s="66">
        <f>AA494</f>
        <v>0</v>
      </c>
      <c r="AB493" s="66">
        <f t="shared" si="154"/>
        <v>0</v>
      </c>
      <c r="AC493" s="66">
        <f>AC494</f>
        <v>0</v>
      </c>
      <c r="AD493" s="259">
        <f>AD494</f>
        <v>0</v>
      </c>
      <c r="AE493" s="260">
        <f>AE494</f>
        <v>413.4</v>
      </c>
      <c r="AF493" s="260">
        <f>AF494</f>
        <v>413.4</v>
      </c>
      <c r="AG493" s="364">
        <f t="shared" si="153"/>
        <v>100</v>
      </c>
    </row>
    <row r="494" spans="1:33" ht="26.45" customHeight="1">
      <c r="A494" s="39" t="s">
        <v>341</v>
      </c>
      <c r="B494" s="321" t="s">
        <v>140</v>
      </c>
      <c r="C494" s="321" t="s">
        <v>11</v>
      </c>
      <c r="D494" s="321" t="s">
        <v>428</v>
      </c>
      <c r="E494" s="28" t="s">
        <v>169</v>
      </c>
      <c r="F494" s="321" t="s">
        <v>342</v>
      </c>
      <c r="G494" s="319"/>
      <c r="H494" s="319"/>
      <c r="I494" s="66"/>
      <c r="J494" s="317">
        <f t="shared" si="145"/>
        <v>0</v>
      </c>
      <c r="K494" s="66"/>
      <c r="L494" s="317">
        <f t="shared" si="152"/>
        <v>0</v>
      </c>
      <c r="M494" s="66"/>
      <c r="N494" s="317">
        <f t="shared" si="151"/>
        <v>0</v>
      </c>
      <c r="O494" s="66"/>
      <c r="P494" s="317">
        <f t="shared" si="148"/>
        <v>0</v>
      </c>
      <c r="Q494" s="66"/>
      <c r="R494" s="317">
        <f t="shared" si="149"/>
        <v>0</v>
      </c>
      <c r="S494" s="66"/>
      <c r="T494" s="317" t="e">
        <f>SUM(#REF!-S494)</f>
        <v>#REF!</v>
      </c>
      <c r="U494" s="66"/>
      <c r="V494" s="317">
        <f t="shared" si="146"/>
        <v>0</v>
      </c>
      <c r="W494" s="66"/>
      <c r="X494" s="317">
        <f t="shared" si="147"/>
        <v>0</v>
      </c>
      <c r="Y494" s="66"/>
      <c r="Z494" s="317" t="e">
        <f>SUM(#REF!-Y494)</f>
        <v>#REF!</v>
      </c>
      <c r="AA494" s="66"/>
      <c r="AB494" s="66">
        <f t="shared" si="154"/>
        <v>0</v>
      </c>
      <c r="AC494" s="66"/>
      <c r="AD494" s="66"/>
      <c r="AE494" s="364">
        <f>AE495</f>
        <v>413.4</v>
      </c>
      <c r="AF494" s="364">
        <f>AF495</f>
        <v>413.4</v>
      </c>
      <c r="AG494" s="364">
        <f t="shared" si="153"/>
        <v>100</v>
      </c>
    </row>
    <row r="495" spans="1:33" ht="39.6" customHeight="1">
      <c r="A495" s="39" t="s">
        <v>170</v>
      </c>
      <c r="B495" s="321" t="s">
        <v>140</v>
      </c>
      <c r="C495" s="321" t="s">
        <v>11</v>
      </c>
      <c r="D495" s="321" t="s">
        <v>428</v>
      </c>
      <c r="E495" s="28" t="s">
        <v>171</v>
      </c>
      <c r="F495" s="321"/>
      <c r="G495" s="319"/>
      <c r="H495" s="319"/>
      <c r="I495" s="66">
        <f>I496</f>
        <v>0</v>
      </c>
      <c r="J495" s="317">
        <f t="shared" si="145"/>
        <v>413.4</v>
      </c>
      <c r="K495" s="66">
        <f>K496</f>
        <v>413.4</v>
      </c>
      <c r="L495" s="317">
        <f t="shared" si="152"/>
        <v>0</v>
      </c>
      <c r="M495" s="66">
        <f>SUM(M496)</f>
        <v>413.4</v>
      </c>
      <c r="N495" s="317">
        <f t="shared" si="151"/>
        <v>0</v>
      </c>
      <c r="O495" s="66">
        <f>SUM(O496)</f>
        <v>413.4</v>
      </c>
      <c r="P495" s="317">
        <f t="shared" si="148"/>
        <v>0</v>
      </c>
      <c r="Q495" s="66">
        <f>SUM(Q496)</f>
        <v>413.4</v>
      </c>
      <c r="R495" s="317">
        <f t="shared" si="149"/>
        <v>0</v>
      </c>
      <c r="S495" s="66">
        <f>SUM(S496)</f>
        <v>413.4</v>
      </c>
      <c r="T495" s="317" t="e">
        <f>SUM(#REF!-S495)</f>
        <v>#REF!</v>
      </c>
      <c r="U495" s="66">
        <f>SUM(U496)</f>
        <v>413.4</v>
      </c>
      <c r="V495" s="317">
        <f t="shared" si="146"/>
        <v>0</v>
      </c>
      <c r="W495" s="66">
        <f>SUM(W496)</f>
        <v>413.4</v>
      </c>
      <c r="X495" s="317">
        <f t="shared" si="147"/>
        <v>0</v>
      </c>
      <c r="Y495" s="66">
        <f>SUM(Y496)</f>
        <v>413.4</v>
      </c>
      <c r="Z495" s="317" t="e">
        <f>SUM(#REF!-Y495)</f>
        <v>#REF!</v>
      </c>
      <c r="AA495" s="66">
        <f>SUM(AA496)</f>
        <v>413.4</v>
      </c>
      <c r="AB495" s="66">
        <f t="shared" si="154"/>
        <v>0</v>
      </c>
      <c r="AC495" s="66">
        <f>SUM(AC496)</f>
        <v>413.4</v>
      </c>
      <c r="AD495" s="259">
        <f>SUM(AD496)</f>
        <v>0</v>
      </c>
      <c r="AE495" s="260">
        <f>SUM(AE496)</f>
        <v>413.4</v>
      </c>
      <c r="AF495" s="260">
        <f>SUM(AF496)</f>
        <v>413.4</v>
      </c>
      <c r="AG495" s="364">
        <f t="shared" si="153"/>
        <v>100</v>
      </c>
    </row>
    <row r="496" spans="1:33" ht="26.45" customHeight="1">
      <c r="A496" s="39" t="s">
        <v>339</v>
      </c>
      <c r="B496" s="321" t="s">
        <v>140</v>
      </c>
      <c r="C496" s="321" t="s">
        <v>11</v>
      </c>
      <c r="D496" s="321" t="s">
        <v>428</v>
      </c>
      <c r="E496" s="28" t="s">
        <v>171</v>
      </c>
      <c r="F496" s="321" t="s">
        <v>340</v>
      </c>
      <c r="G496" s="319"/>
      <c r="H496" s="319"/>
      <c r="I496" s="66">
        <f>I497</f>
        <v>0</v>
      </c>
      <c r="J496" s="317">
        <f t="shared" si="145"/>
        <v>413.4</v>
      </c>
      <c r="K496" s="66">
        <f>K497</f>
        <v>413.4</v>
      </c>
      <c r="L496" s="317">
        <f t="shared" si="152"/>
        <v>0</v>
      </c>
      <c r="M496" s="66">
        <f>M497</f>
        <v>413.4</v>
      </c>
      <c r="N496" s="317">
        <f t="shared" si="151"/>
        <v>0</v>
      </c>
      <c r="O496" s="66">
        <f>O497</f>
        <v>413.4</v>
      </c>
      <c r="P496" s="317">
        <f t="shared" si="148"/>
        <v>0</v>
      </c>
      <c r="Q496" s="66">
        <f>Q497</f>
        <v>413.4</v>
      </c>
      <c r="R496" s="317">
        <f t="shared" si="149"/>
        <v>0</v>
      </c>
      <c r="S496" s="66">
        <f>S497</f>
        <v>413.4</v>
      </c>
      <c r="T496" s="317" t="e">
        <f>SUM(#REF!-S496)</f>
        <v>#REF!</v>
      </c>
      <c r="U496" s="66">
        <f>U497</f>
        <v>413.4</v>
      </c>
      <c r="V496" s="317">
        <f t="shared" ref="V496:V560" si="156">SUM(W496-U496)</f>
        <v>0</v>
      </c>
      <c r="W496" s="66">
        <f>W497</f>
        <v>413.4</v>
      </c>
      <c r="X496" s="317">
        <f t="shared" ref="X496:X560" si="157">SUM(Y496-W496)</f>
        <v>0</v>
      </c>
      <c r="Y496" s="66">
        <f>Y497</f>
        <v>413.4</v>
      </c>
      <c r="Z496" s="317" t="e">
        <f>SUM(#REF!-Y496)</f>
        <v>#REF!</v>
      </c>
      <c r="AA496" s="66">
        <f>AA497</f>
        <v>413.4</v>
      </c>
      <c r="AB496" s="66">
        <f t="shared" si="154"/>
        <v>0</v>
      </c>
      <c r="AC496" s="66">
        <f>AC497</f>
        <v>413.4</v>
      </c>
      <c r="AD496" s="259">
        <f>AD497</f>
        <v>0</v>
      </c>
      <c r="AE496" s="260">
        <f>AE497</f>
        <v>413.4</v>
      </c>
      <c r="AF496" s="260">
        <f>AF497</f>
        <v>413.4</v>
      </c>
      <c r="AG496" s="364">
        <f t="shared" si="153"/>
        <v>100</v>
      </c>
    </row>
    <row r="497" spans="1:33" ht="26.45" customHeight="1">
      <c r="A497" s="39" t="s">
        <v>341</v>
      </c>
      <c r="B497" s="321" t="s">
        <v>140</v>
      </c>
      <c r="C497" s="321" t="s">
        <v>11</v>
      </c>
      <c r="D497" s="321" t="s">
        <v>428</v>
      </c>
      <c r="E497" s="28" t="s">
        <v>171</v>
      </c>
      <c r="F497" s="321" t="s">
        <v>342</v>
      </c>
      <c r="G497" s="319"/>
      <c r="H497" s="319"/>
      <c r="I497" s="66"/>
      <c r="J497" s="317">
        <f t="shared" si="145"/>
        <v>413.4</v>
      </c>
      <c r="K497" s="66">
        <f>313.4+100</f>
        <v>413.4</v>
      </c>
      <c r="L497" s="317">
        <f t="shared" si="152"/>
        <v>0</v>
      </c>
      <c r="M497" s="66">
        <f>313.4+100</f>
        <v>413.4</v>
      </c>
      <c r="N497" s="317">
        <f t="shared" si="151"/>
        <v>0</v>
      </c>
      <c r="O497" s="66">
        <f>313.4+100</f>
        <v>413.4</v>
      </c>
      <c r="P497" s="317">
        <f t="shared" si="148"/>
        <v>0</v>
      </c>
      <c r="Q497" s="66">
        <f>313.4+100</f>
        <v>413.4</v>
      </c>
      <c r="R497" s="317">
        <f t="shared" si="149"/>
        <v>0</v>
      </c>
      <c r="S497" s="66">
        <f>313.4+100</f>
        <v>413.4</v>
      </c>
      <c r="T497" s="317" t="e">
        <f>SUM(#REF!-S497)</f>
        <v>#REF!</v>
      </c>
      <c r="U497" s="66">
        <f>313.4+100</f>
        <v>413.4</v>
      </c>
      <c r="V497" s="317">
        <f t="shared" si="156"/>
        <v>0</v>
      </c>
      <c r="W497" s="66">
        <f>313.4+100</f>
        <v>413.4</v>
      </c>
      <c r="X497" s="317">
        <f t="shared" si="157"/>
        <v>0</v>
      </c>
      <c r="Y497" s="66">
        <f>313.4+100</f>
        <v>413.4</v>
      </c>
      <c r="Z497" s="317" t="e">
        <f>SUM(#REF!-Y497)</f>
        <v>#REF!</v>
      </c>
      <c r="AA497" s="66">
        <f>313.4+100</f>
        <v>413.4</v>
      </c>
      <c r="AB497" s="66">
        <f t="shared" si="154"/>
        <v>0</v>
      </c>
      <c r="AC497" s="66">
        <f>313.4+100</f>
        <v>413.4</v>
      </c>
      <c r="AD497" s="66"/>
      <c r="AE497" s="364">
        <f>313.4+100</f>
        <v>413.4</v>
      </c>
      <c r="AF497" s="364">
        <f>313.4+100</f>
        <v>413.4</v>
      </c>
      <c r="AG497" s="364">
        <f t="shared" si="153"/>
        <v>100</v>
      </c>
    </row>
    <row r="498" spans="1:33" s="208" customFormat="1" ht="26.25" hidden="1" customHeight="1">
      <c r="A498" s="56" t="s">
        <v>815</v>
      </c>
      <c r="B498" s="321" t="s">
        <v>140</v>
      </c>
      <c r="C498" s="321" t="s">
        <v>11</v>
      </c>
      <c r="D498" s="321" t="s">
        <v>428</v>
      </c>
      <c r="E498" s="28" t="s">
        <v>732</v>
      </c>
      <c r="F498" s="321"/>
      <c r="G498" s="319"/>
      <c r="H498" s="319"/>
      <c r="I498" s="66"/>
      <c r="J498" s="317">
        <f t="shared" si="145"/>
        <v>347.8</v>
      </c>
      <c r="K498" s="66">
        <f>K499</f>
        <v>347.8</v>
      </c>
      <c r="L498" s="317" t="e">
        <f t="shared" si="152"/>
        <v>#REF!</v>
      </c>
      <c r="M498" s="66" t="e">
        <f>SUM(#REF!+M499)</f>
        <v>#REF!</v>
      </c>
      <c r="N498" s="317" t="e">
        <f t="shared" si="151"/>
        <v>#REF!</v>
      </c>
      <c r="O498" s="66" t="e">
        <f>SUM(#REF!+O499)</f>
        <v>#REF!</v>
      </c>
      <c r="P498" s="317" t="e">
        <f t="shared" si="148"/>
        <v>#REF!</v>
      </c>
      <c r="Q498" s="66" t="e">
        <f>SUM(#REF!+Q499)</f>
        <v>#REF!</v>
      </c>
      <c r="R498" s="317" t="e">
        <f t="shared" si="149"/>
        <v>#REF!</v>
      </c>
      <c r="S498" s="66" t="e">
        <f>SUM(#REF!+S499)</f>
        <v>#REF!</v>
      </c>
      <c r="T498" s="317" t="e">
        <f>SUM(#REF!-S498)</f>
        <v>#REF!</v>
      </c>
      <c r="U498" s="66" t="e">
        <f>SUM(#REF!+U499)</f>
        <v>#REF!</v>
      </c>
      <c r="V498" s="317" t="e">
        <f t="shared" si="156"/>
        <v>#REF!</v>
      </c>
      <c r="W498" s="66" t="e">
        <f>SUM(#REF!+W499)</f>
        <v>#REF!</v>
      </c>
      <c r="X498" s="317" t="e">
        <f t="shared" si="157"/>
        <v>#REF!</v>
      </c>
      <c r="Y498" s="66" t="e">
        <f>SUM(#REF!+Y499)</f>
        <v>#REF!</v>
      </c>
      <c r="Z498" s="317" t="e">
        <f>SUM(#REF!-Y498)</f>
        <v>#REF!</v>
      </c>
      <c r="AA498" s="66">
        <v>0</v>
      </c>
      <c r="AB498" s="66">
        <f t="shared" si="154"/>
        <v>0</v>
      </c>
      <c r="AC498" s="66">
        <v>0</v>
      </c>
      <c r="AD498" s="259">
        <v>0</v>
      </c>
      <c r="AE498" s="260">
        <v>0</v>
      </c>
      <c r="AF498" s="260">
        <v>0</v>
      </c>
      <c r="AG498" s="364"/>
    </row>
    <row r="499" spans="1:33" s="208" customFormat="1" ht="26.25" hidden="1" customHeight="1">
      <c r="A499" s="39" t="s">
        <v>339</v>
      </c>
      <c r="B499" s="321" t="s">
        <v>140</v>
      </c>
      <c r="C499" s="321" t="s">
        <v>11</v>
      </c>
      <c r="D499" s="321" t="s">
        <v>428</v>
      </c>
      <c r="E499" s="28" t="s">
        <v>732</v>
      </c>
      <c r="F499" s="321" t="s">
        <v>340</v>
      </c>
      <c r="G499" s="319"/>
      <c r="H499" s="319"/>
      <c r="I499" s="66"/>
      <c r="J499" s="317">
        <f t="shared" si="145"/>
        <v>347.8</v>
      </c>
      <c r="K499" s="66">
        <f>K500</f>
        <v>347.8</v>
      </c>
      <c r="L499" s="317">
        <f t="shared" si="152"/>
        <v>-347.8</v>
      </c>
      <c r="M499" s="66">
        <f>M500</f>
        <v>0</v>
      </c>
      <c r="N499" s="317">
        <f t="shared" si="151"/>
        <v>0</v>
      </c>
      <c r="O499" s="66">
        <f>O500</f>
        <v>0</v>
      </c>
      <c r="P499" s="317">
        <f t="shared" si="148"/>
        <v>0</v>
      </c>
      <c r="Q499" s="66">
        <f>Q500</f>
        <v>0</v>
      </c>
      <c r="R499" s="317">
        <f t="shared" si="149"/>
        <v>0</v>
      </c>
      <c r="S499" s="66">
        <f>S500</f>
        <v>0</v>
      </c>
      <c r="T499" s="317" t="e">
        <f>SUM(#REF!-S499)</f>
        <v>#REF!</v>
      </c>
      <c r="U499" s="66">
        <f>U500</f>
        <v>0</v>
      </c>
      <c r="V499" s="317">
        <f t="shared" si="156"/>
        <v>0</v>
      </c>
      <c r="W499" s="66">
        <f>W500</f>
        <v>0</v>
      </c>
      <c r="X499" s="317">
        <f t="shared" si="157"/>
        <v>0</v>
      </c>
      <c r="Y499" s="66">
        <f>Y500</f>
        <v>0</v>
      </c>
      <c r="Z499" s="317" t="e">
        <f>SUM(#REF!-Y499)</f>
        <v>#REF!</v>
      </c>
      <c r="AA499" s="66">
        <f>AA500</f>
        <v>0</v>
      </c>
      <c r="AB499" s="66">
        <f t="shared" si="154"/>
        <v>0</v>
      </c>
      <c r="AC499" s="66">
        <f>AC500</f>
        <v>0</v>
      </c>
      <c r="AD499" s="259">
        <f>AD500</f>
        <v>0</v>
      </c>
      <c r="AE499" s="260">
        <f>AE500</f>
        <v>0</v>
      </c>
      <c r="AF499" s="260">
        <f>AF500</f>
        <v>0</v>
      </c>
      <c r="AG499" s="364"/>
    </row>
    <row r="500" spans="1:33" s="208" customFormat="1" ht="26.25" hidden="1" customHeight="1">
      <c r="A500" s="39" t="s">
        <v>341</v>
      </c>
      <c r="B500" s="321" t="s">
        <v>140</v>
      </c>
      <c r="C500" s="321" t="s">
        <v>11</v>
      </c>
      <c r="D500" s="321" t="s">
        <v>428</v>
      </c>
      <c r="E500" s="28" t="s">
        <v>732</v>
      </c>
      <c r="F500" s="321" t="s">
        <v>342</v>
      </c>
      <c r="G500" s="319"/>
      <c r="H500" s="319"/>
      <c r="I500" s="66"/>
      <c r="J500" s="317">
        <f t="shared" si="145"/>
        <v>347.8</v>
      </c>
      <c r="K500" s="66">
        <v>347.8</v>
      </c>
      <c r="L500" s="317">
        <f t="shared" si="152"/>
        <v>-347.8</v>
      </c>
      <c r="M500" s="66">
        <v>0</v>
      </c>
      <c r="N500" s="317">
        <f t="shared" si="151"/>
        <v>0</v>
      </c>
      <c r="O500" s="66">
        <v>0</v>
      </c>
      <c r="P500" s="317">
        <f t="shared" si="148"/>
        <v>0</v>
      </c>
      <c r="Q500" s="66">
        <v>0</v>
      </c>
      <c r="R500" s="317">
        <f t="shared" si="149"/>
        <v>0</v>
      </c>
      <c r="S500" s="66">
        <v>0</v>
      </c>
      <c r="T500" s="317" t="e">
        <f>SUM(#REF!-S500)</f>
        <v>#REF!</v>
      </c>
      <c r="U500" s="66">
        <v>0</v>
      </c>
      <c r="V500" s="317">
        <f t="shared" si="156"/>
        <v>0</v>
      </c>
      <c r="W500" s="66">
        <v>0</v>
      </c>
      <c r="X500" s="317">
        <f t="shared" si="157"/>
        <v>0</v>
      </c>
      <c r="Y500" s="66">
        <v>0</v>
      </c>
      <c r="Z500" s="317" t="e">
        <f>SUM(#REF!-Y500)</f>
        <v>#REF!</v>
      </c>
      <c r="AA500" s="66">
        <v>0</v>
      </c>
      <c r="AB500" s="66">
        <f t="shared" si="154"/>
        <v>0</v>
      </c>
      <c r="AC500" s="66">
        <v>0</v>
      </c>
      <c r="AD500" s="66"/>
      <c r="AE500" s="364">
        <v>0</v>
      </c>
      <c r="AF500" s="364">
        <v>0</v>
      </c>
      <c r="AG500" s="364"/>
    </row>
    <row r="501" spans="1:33" s="208" customFormat="1" ht="39.6" customHeight="1">
      <c r="A501" s="56" t="s">
        <v>814</v>
      </c>
      <c r="B501" s="321" t="s">
        <v>140</v>
      </c>
      <c r="C501" s="321" t="s">
        <v>11</v>
      </c>
      <c r="D501" s="321" t="s">
        <v>428</v>
      </c>
      <c r="E501" s="28" t="s">
        <v>692</v>
      </c>
      <c r="F501" s="321"/>
      <c r="G501" s="319"/>
      <c r="H501" s="319"/>
      <c r="I501" s="66"/>
      <c r="J501" s="317">
        <f t="shared" si="145"/>
        <v>5397</v>
      </c>
      <c r="K501" s="66">
        <f>K502+K504</f>
        <v>5397</v>
      </c>
      <c r="L501" s="317">
        <f t="shared" si="152"/>
        <v>0</v>
      </c>
      <c r="M501" s="66">
        <f>M502+M504</f>
        <v>5397</v>
      </c>
      <c r="N501" s="317">
        <f t="shared" si="151"/>
        <v>0</v>
      </c>
      <c r="O501" s="66">
        <f>O502+O504</f>
        <v>5397</v>
      </c>
      <c r="P501" s="317">
        <f t="shared" si="148"/>
        <v>0</v>
      </c>
      <c r="Q501" s="66">
        <f>Q502+Q504</f>
        <v>5397</v>
      </c>
      <c r="R501" s="317">
        <f t="shared" si="149"/>
        <v>0</v>
      </c>
      <c r="S501" s="66">
        <f>S502+S504</f>
        <v>5397</v>
      </c>
      <c r="T501" s="317" t="e">
        <f>SUM(#REF!-S501)</f>
        <v>#REF!</v>
      </c>
      <c r="U501" s="66">
        <f>U502+U504</f>
        <v>5397</v>
      </c>
      <c r="V501" s="317">
        <f t="shared" si="156"/>
        <v>0</v>
      </c>
      <c r="W501" s="66">
        <f>W502+W504</f>
        <v>5397</v>
      </c>
      <c r="X501" s="317">
        <f t="shared" si="157"/>
        <v>0</v>
      </c>
      <c r="Y501" s="66">
        <f>Y502+Y504</f>
        <v>5397</v>
      </c>
      <c r="Z501" s="317" t="e">
        <f>SUM(#REF!-Y501)</f>
        <v>#REF!</v>
      </c>
      <c r="AA501" s="66">
        <f>AA502+AA504</f>
        <v>5397</v>
      </c>
      <c r="AB501" s="66">
        <f t="shared" si="154"/>
        <v>0</v>
      </c>
      <c r="AC501" s="66">
        <f>AC502+AC504</f>
        <v>5397</v>
      </c>
      <c r="AD501" s="259">
        <f>AD502+AD504</f>
        <v>0</v>
      </c>
      <c r="AE501" s="260">
        <f>AE502+AE504</f>
        <v>4668.1000000000004</v>
      </c>
      <c r="AF501" s="260">
        <f>AF502+AF504</f>
        <v>4570.7</v>
      </c>
      <c r="AG501" s="364">
        <f t="shared" si="153"/>
        <v>97.913497997043748</v>
      </c>
    </row>
    <row r="502" spans="1:33" s="208" customFormat="1" ht="52.9" customHeight="1">
      <c r="A502" s="55" t="s">
        <v>352</v>
      </c>
      <c r="B502" s="321" t="s">
        <v>140</v>
      </c>
      <c r="C502" s="321" t="s">
        <v>11</v>
      </c>
      <c r="D502" s="321" t="s">
        <v>428</v>
      </c>
      <c r="E502" s="28" t="s">
        <v>692</v>
      </c>
      <c r="F502" s="321" t="s">
        <v>335</v>
      </c>
      <c r="G502" s="319"/>
      <c r="H502" s="319"/>
      <c r="I502" s="66"/>
      <c r="J502" s="317">
        <f t="shared" si="145"/>
        <v>2975.3</v>
      </c>
      <c r="K502" s="66">
        <f>K503</f>
        <v>2975.3</v>
      </c>
      <c r="L502" s="317">
        <f t="shared" si="152"/>
        <v>-1904.4</v>
      </c>
      <c r="M502" s="66">
        <f>M503</f>
        <v>1070.9000000000001</v>
      </c>
      <c r="N502" s="317">
        <f t="shared" si="151"/>
        <v>0</v>
      </c>
      <c r="O502" s="66">
        <f>O503</f>
        <v>1070.9000000000001</v>
      </c>
      <c r="P502" s="317">
        <f t="shared" si="148"/>
        <v>0</v>
      </c>
      <c r="Q502" s="66">
        <f>Q503</f>
        <v>1070.9000000000001</v>
      </c>
      <c r="R502" s="317">
        <f t="shared" si="149"/>
        <v>0</v>
      </c>
      <c r="S502" s="66">
        <f>S503</f>
        <v>1070.9000000000001</v>
      </c>
      <c r="T502" s="317" t="e">
        <f>SUM(#REF!-S502)</f>
        <v>#REF!</v>
      </c>
      <c r="U502" s="66">
        <f>U503</f>
        <v>1070.9000000000001</v>
      </c>
      <c r="V502" s="317">
        <f t="shared" si="156"/>
        <v>0</v>
      </c>
      <c r="W502" s="66">
        <f>W503</f>
        <v>1070.9000000000001</v>
      </c>
      <c r="X502" s="317">
        <f t="shared" si="157"/>
        <v>0</v>
      </c>
      <c r="Y502" s="66">
        <f>Y503</f>
        <v>1070.9000000000001</v>
      </c>
      <c r="Z502" s="317" t="e">
        <f>SUM(#REF!-Y502)</f>
        <v>#REF!</v>
      </c>
      <c r="AA502" s="66">
        <f>AA503</f>
        <v>1070.9000000000001</v>
      </c>
      <c r="AB502" s="66">
        <f t="shared" si="154"/>
        <v>0</v>
      </c>
      <c r="AC502" s="66">
        <f>AC503</f>
        <v>1070.9000000000001</v>
      </c>
      <c r="AD502" s="259">
        <f>AD503</f>
        <v>0</v>
      </c>
      <c r="AE502" s="260">
        <f>AE503</f>
        <v>808.8</v>
      </c>
      <c r="AF502" s="260">
        <f>AF503</f>
        <v>711.4</v>
      </c>
      <c r="AG502" s="364">
        <f t="shared" si="153"/>
        <v>87.957467853610297</v>
      </c>
    </row>
    <row r="503" spans="1:33" s="208" customFormat="1" ht="13.15" customHeight="1">
      <c r="A503" s="31" t="s">
        <v>16</v>
      </c>
      <c r="B503" s="321" t="s">
        <v>140</v>
      </c>
      <c r="C503" s="321" t="s">
        <v>11</v>
      </c>
      <c r="D503" s="321" t="s">
        <v>428</v>
      </c>
      <c r="E503" s="28" t="s">
        <v>692</v>
      </c>
      <c r="F503" s="321" t="s">
        <v>17</v>
      </c>
      <c r="G503" s="319"/>
      <c r="H503" s="319"/>
      <c r="I503" s="66"/>
      <c r="J503" s="317">
        <f t="shared" si="145"/>
        <v>2975.3</v>
      </c>
      <c r="K503" s="66">
        <f>5397-2421.7</f>
        <v>2975.3</v>
      </c>
      <c r="L503" s="317">
        <f t="shared" si="152"/>
        <v>-1904.4</v>
      </c>
      <c r="M503" s="66">
        <v>1070.9000000000001</v>
      </c>
      <c r="N503" s="317">
        <f t="shared" si="151"/>
        <v>0</v>
      </c>
      <c r="O503" s="66">
        <v>1070.9000000000001</v>
      </c>
      <c r="P503" s="317">
        <f t="shared" si="148"/>
        <v>0</v>
      </c>
      <c r="Q503" s="66">
        <v>1070.9000000000001</v>
      </c>
      <c r="R503" s="317">
        <f t="shared" si="149"/>
        <v>0</v>
      </c>
      <c r="S503" s="66">
        <v>1070.9000000000001</v>
      </c>
      <c r="T503" s="317" t="e">
        <f>SUM(#REF!-S503)</f>
        <v>#REF!</v>
      </c>
      <c r="U503" s="66">
        <v>1070.9000000000001</v>
      </c>
      <c r="V503" s="317">
        <f t="shared" si="156"/>
        <v>0</v>
      </c>
      <c r="W503" s="66">
        <v>1070.9000000000001</v>
      </c>
      <c r="X503" s="317">
        <f t="shared" si="157"/>
        <v>0</v>
      </c>
      <c r="Y503" s="66">
        <v>1070.9000000000001</v>
      </c>
      <c r="Z503" s="317" t="e">
        <f>SUM(#REF!-Y503)</f>
        <v>#REF!</v>
      </c>
      <c r="AA503" s="66">
        <v>1070.9000000000001</v>
      </c>
      <c r="AB503" s="66">
        <f t="shared" si="154"/>
        <v>0</v>
      </c>
      <c r="AC503" s="66">
        <v>1070.9000000000001</v>
      </c>
      <c r="AD503" s="66"/>
      <c r="AE503" s="364">
        <v>808.8</v>
      </c>
      <c r="AF503" s="364">
        <v>711.4</v>
      </c>
      <c r="AG503" s="364">
        <f t="shared" si="153"/>
        <v>87.957467853610297</v>
      </c>
    </row>
    <row r="504" spans="1:33" s="220" customFormat="1" ht="26.45" customHeight="1">
      <c r="A504" s="39" t="s">
        <v>616</v>
      </c>
      <c r="B504" s="321" t="s">
        <v>140</v>
      </c>
      <c r="C504" s="321" t="s">
        <v>11</v>
      </c>
      <c r="D504" s="321" t="s">
        <v>428</v>
      </c>
      <c r="E504" s="28" t="s">
        <v>692</v>
      </c>
      <c r="F504" s="321" t="s">
        <v>455</v>
      </c>
      <c r="G504" s="319"/>
      <c r="H504" s="319"/>
      <c r="I504" s="66"/>
      <c r="J504" s="317"/>
      <c r="K504" s="66">
        <f>SUM(K505)</f>
        <v>2421.6999999999998</v>
      </c>
      <c r="L504" s="317">
        <f t="shared" si="152"/>
        <v>1904.4000000000005</v>
      </c>
      <c r="M504" s="66">
        <f>SUM(M505)</f>
        <v>4326.1000000000004</v>
      </c>
      <c r="N504" s="317">
        <f t="shared" si="151"/>
        <v>0</v>
      </c>
      <c r="O504" s="66">
        <f>SUM(O505)</f>
        <v>4326.1000000000004</v>
      </c>
      <c r="P504" s="317">
        <f t="shared" si="148"/>
        <v>0</v>
      </c>
      <c r="Q504" s="66">
        <f>SUM(Q505)</f>
        <v>4326.1000000000004</v>
      </c>
      <c r="R504" s="317">
        <f t="shared" si="149"/>
        <v>0</v>
      </c>
      <c r="S504" s="66">
        <f>SUM(S505)</f>
        <v>4326.1000000000004</v>
      </c>
      <c r="T504" s="317" t="e">
        <f>SUM(#REF!-S504)</f>
        <v>#REF!</v>
      </c>
      <c r="U504" s="66">
        <f>SUM(U505)</f>
        <v>4326.1000000000004</v>
      </c>
      <c r="V504" s="317">
        <f t="shared" si="156"/>
        <v>0</v>
      </c>
      <c r="W504" s="66">
        <f>SUM(W505)</f>
        <v>4326.1000000000004</v>
      </c>
      <c r="X504" s="317">
        <f t="shared" si="157"/>
        <v>0</v>
      </c>
      <c r="Y504" s="66">
        <f>SUM(Y505)</f>
        <v>4326.1000000000004</v>
      </c>
      <c r="Z504" s="317" t="e">
        <f>SUM(#REF!-Y504)</f>
        <v>#REF!</v>
      </c>
      <c r="AA504" s="66">
        <f>SUM(AA505)</f>
        <v>4326.1000000000004</v>
      </c>
      <c r="AB504" s="66">
        <f t="shared" si="154"/>
        <v>0</v>
      </c>
      <c r="AC504" s="66">
        <f>SUM(AC505)</f>
        <v>4326.1000000000004</v>
      </c>
      <c r="AD504" s="259">
        <f>SUM(AD505)</f>
        <v>0</v>
      </c>
      <c r="AE504" s="260">
        <f>SUM(AE505)</f>
        <v>3859.3</v>
      </c>
      <c r="AF504" s="260">
        <f>SUM(AF505)</f>
        <v>3859.3</v>
      </c>
      <c r="AG504" s="364">
        <f t="shared" si="153"/>
        <v>100</v>
      </c>
    </row>
    <row r="505" spans="1:33" s="220" customFormat="1" ht="13.15" customHeight="1">
      <c r="A505" s="39" t="s">
        <v>617</v>
      </c>
      <c r="B505" s="321" t="s">
        <v>140</v>
      </c>
      <c r="C505" s="321" t="s">
        <v>11</v>
      </c>
      <c r="D505" s="321" t="s">
        <v>428</v>
      </c>
      <c r="E505" s="28" t="s">
        <v>692</v>
      </c>
      <c r="F505" s="321" t="s">
        <v>618</v>
      </c>
      <c r="G505" s="319"/>
      <c r="H505" s="319"/>
      <c r="I505" s="66"/>
      <c r="J505" s="317"/>
      <c r="K505" s="66">
        <v>2421.6999999999998</v>
      </c>
      <c r="L505" s="317">
        <f t="shared" si="152"/>
        <v>1904.4000000000005</v>
      </c>
      <c r="M505" s="66">
        <v>4326.1000000000004</v>
      </c>
      <c r="N505" s="317">
        <f t="shared" si="151"/>
        <v>0</v>
      </c>
      <c r="O505" s="66">
        <v>4326.1000000000004</v>
      </c>
      <c r="P505" s="317">
        <f t="shared" ref="P505:P571" si="158">SUM(Q505-O505)</f>
        <v>0</v>
      </c>
      <c r="Q505" s="66">
        <v>4326.1000000000004</v>
      </c>
      <c r="R505" s="317">
        <f t="shared" ref="R505:R571" si="159">SUM(S505-Q505)</f>
        <v>0</v>
      </c>
      <c r="S505" s="66">
        <v>4326.1000000000004</v>
      </c>
      <c r="T505" s="317" t="e">
        <f>SUM(#REF!-S505)</f>
        <v>#REF!</v>
      </c>
      <c r="U505" s="66">
        <v>4326.1000000000004</v>
      </c>
      <c r="V505" s="317">
        <f t="shared" si="156"/>
        <v>0</v>
      </c>
      <c r="W505" s="66">
        <v>4326.1000000000004</v>
      </c>
      <c r="X505" s="317">
        <f t="shared" si="157"/>
        <v>0</v>
      </c>
      <c r="Y505" s="66">
        <v>4326.1000000000004</v>
      </c>
      <c r="Z505" s="317" t="e">
        <f>SUM(#REF!-Y505)</f>
        <v>#REF!</v>
      </c>
      <c r="AA505" s="66">
        <v>4326.1000000000004</v>
      </c>
      <c r="AB505" s="66">
        <f t="shared" si="154"/>
        <v>0</v>
      </c>
      <c r="AC505" s="66">
        <v>4326.1000000000004</v>
      </c>
      <c r="AD505" s="66"/>
      <c r="AE505" s="364">
        <v>3859.3</v>
      </c>
      <c r="AF505" s="364">
        <v>3859.3</v>
      </c>
      <c r="AG505" s="364">
        <f t="shared" si="153"/>
        <v>100</v>
      </c>
    </row>
    <row r="506" spans="1:33" ht="26.45" customHeight="1">
      <c r="A506" s="56" t="s">
        <v>172</v>
      </c>
      <c r="B506" s="321" t="s">
        <v>140</v>
      </c>
      <c r="C506" s="321" t="s">
        <v>11</v>
      </c>
      <c r="D506" s="321" t="s">
        <v>428</v>
      </c>
      <c r="E506" s="84" t="s">
        <v>173</v>
      </c>
      <c r="F506" s="321"/>
      <c r="G506" s="319"/>
      <c r="H506" s="319"/>
      <c r="I506" s="66">
        <f>I507+I512+I517+I525</f>
        <v>2740.8</v>
      </c>
      <c r="J506" s="317">
        <f t="shared" si="145"/>
        <v>3990.8</v>
      </c>
      <c r="K506" s="66">
        <f>K507+K512+K517+K525+K530</f>
        <v>6731.6</v>
      </c>
      <c r="L506" s="317">
        <f t="shared" si="152"/>
        <v>18.099999999999454</v>
      </c>
      <c r="M506" s="66">
        <f>M507+M512+M517+M525+M530</f>
        <v>6749.7</v>
      </c>
      <c r="N506" s="317">
        <f t="shared" si="151"/>
        <v>937.89999999999964</v>
      </c>
      <c r="O506" s="66">
        <f>O507+O512+O517+O525+O530+O535</f>
        <v>7687.5999999999995</v>
      </c>
      <c r="P506" s="317">
        <f t="shared" si="158"/>
        <v>0</v>
      </c>
      <c r="Q506" s="66">
        <f>Q507+Q512+Q517+Q525+Q530+Q535</f>
        <v>7687.5999999999995</v>
      </c>
      <c r="R506" s="317">
        <f t="shared" si="159"/>
        <v>0</v>
      </c>
      <c r="S506" s="66">
        <f>S507+S512+S517+S525+S530+S535</f>
        <v>7687.5999999999995</v>
      </c>
      <c r="T506" s="317" t="e">
        <f>SUM(#REF!-S506)</f>
        <v>#REF!</v>
      </c>
      <c r="U506" s="66">
        <f>U507+U512+U517+U525+U530+U535</f>
        <v>7687.5999999999995</v>
      </c>
      <c r="V506" s="317">
        <f t="shared" si="156"/>
        <v>0</v>
      </c>
      <c r="W506" s="66">
        <f>W507+W512+W517+W525+W530+W535</f>
        <v>7687.5999999999995</v>
      </c>
      <c r="X506" s="317">
        <f t="shared" si="157"/>
        <v>305.80000000000018</v>
      </c>
      <c r="Y506" s="66">
        <f>Y507+Y512+Y517+Y525+Y530+Y535+Y540</f>
        <v>7993.4</v>
      </c>
      <c r="Z506" s="317" t="e">
        <f>SUM(#REF!-Y506)</f>
        <v>#REF!</v>
      </c>
      <c r="AA506" s="66">
        <f>AA507+AA512+AA517+AA525+AA530+AA535+AA540</f>
        <v>7993.4</v>
      </c>
      <c r="AB506" s="66">
        <f t="shared" si="154"/>
        <v>0</v>
      </c>
      <c r="AC506" s="66">
        <f>AC507+AC512+AC517+AC525+AC530+AC535+AC540</f>
        <v>7993.4</v>
      </c>
      <c r="AD506" s="259">
        <f>AD507+AD512+AD517+AD525+AD530+AD535+AD540</f>
        <v>0</v>
      </c>
      <c r="AE506" s="260">
        <f>AE507+AE512+AE517+AE525+AE530+AE535+AE540</f>
        <v>6337.0999999999995</v>
      </c>
      <c r="AF506" s="260">
        <f>AF507+AF512+AF517+AF525+AF530+AF535+AF540</f>
        <v>6108.1</v>
      </c>
      <c r="AG506" s="364">
        <f t="shared" si="153"/>
        <v>96.386359691341482</v>
      </c>
    </row>
    <row r="507" spans="1:33" ht="39.6" customHeight="1">
      <c r="A507" s="56" t="s">
        <v>174</v>
      </c>
      <c r="B507" s="321" t="s">
        <v>140</v>
      </c>
      <c r="C507" s="321" t="s">
        <v>11</v>
      </c>
      <c r="D507" s="321" t="s">
        <v>428</v>
      </c>
      <c r="E507" s="84" t="s">
        <v>175</v>
      </c>
      <c r="F507" s="321"/>
      <c r="G507" s="319"/>
      <c r="H507" s="319"/>
      <c r="I507" s="66">
        <f>I508</f>
        <v>2120</v>
      </c>
      <c r="J507" s="317">
        <f t="shared" si="145"/>
        <v>0</v>
      </c>
      <c r="K507" s="66">
        <f>K508+K510</f>
        <v>2120</v>
      </c>
      <c r="L507" s="317">
        <f t="shared" si="152"/>
        <v>0</v>
      </c>
      <c r="M507" s="66">
        <f>M508+M510</f>
        <v>2120</v>
      </c>
      <c r="N507" s="317">
        <f t="shared" si="151"/>
        <v>565</v>
      </c>
      <c r="O507" s="66">
        <f>O508+O510</f>
        <v>2685</v>
      </c>
      <c r="P507" s="317">
        <f t="shared" si="158"/>
        <v>0</v>
      </c>
      <c r="Q507" s="66">
        <f>Q508+Q510</f>
        <v>2685</v>
      </c>
      <c r="R507" s="317">
        <f t="shared" si="159"/>
        <v>0</v>
      </c>
      <c r="S507" s="66">
        <f>S508+S510</f>
        <v>2685</v>
      </c>
      <c r="T507" s="317" t="e">
        <f>SUM(#REF!-S507)</f>
        <v>#REF!</v>
      </c>
      <c r="U507" s="66">
        <f>U508+U510</f>
        <v>2685</v>
      </c>
      <c r="V507" s="317">
        <f t="shared" si="156"/>
        <v>0</v>
      </c>
      <c r="W507" s="66">
        <f>W508+W510</f>
        <v>2685</v>
      </c>
      <c r="X507" s="317">
        <f t="shared" si="157"/>
        <v>0</v>
      </c>
      <c r="Y507" s="66">
        <f>Y508+Y510</f>
        <v>2685</v>
      </c>
      <c r="Z507" s="317" t="e">
        <f>SUM(#REF!-Y507)</f>
        <v>#REF!</v>
      </c>
      <c r="AA507" s="66">
        <f>AA508+AA510</f>
        <v>2685</v>
      </c>
      <c r="AB507" s="66">
        <f t="shared" si="154"/>
        <v>0</v>
      </c>
      <c r="AC507" s="66">
        <f>AC508+AC510</f>
        <v>2685</v>
      </c>
      <c r="AD507" s="259">
        <f>AD508+AD510</f>
        <v>0</v>
      </c>
      <c r="AE507" s="260">
        <f>AE508+AE510</f>
        <v>1526.9</v>
      </c>
      <c r="AF507" s="260">
        <f>AF508+AF510</f>
        <v>1483.9</v>
      </c>
      <c r="AG507" s="364">
        <f t="shared" si="153"/>
        <v>97.183836531534482</v>
      </c>
    </row>
    <row r="508" spans="1:33" ht="26.45" customHeight="1">
      <c r="A508" s="8" t="s">
        <v>339</v>
      </c>
      <c r="B508" s="321" t="s">
        <v>140</v>
      </c>
      <c r="C508" s="321" t="s">
        <v>11</v>
      </c>
      <c r="D508" s="321" t="s">
        <v>428</v>
      </c>
      <c r="E508" s="84" t="s">
        <v>175</v>
      </c>
      <c r="F508" s="321" t="s">
        <v>340</v>
      </c>
      <c r="G508" s="319"/>
      <c r="H508" s="319"/>
      <c r="I508" s="66">
        <f>I509</f>
        <v>2120</v>
      </c>
      <c r="J508" s="317">
        <f t="shared" si="145"/>
        <v>-1250.8</v>
      </c>
      <c r="K508" s="66">
        <f>K509</f>
        <v>869.2</v>
      </c>
      <c r="L508" s="317">
        <f t="shared" si="152"/>
        <v>-547.6</v>
      </c>
      <c r="M508" s="66">
        <f>M509</f>
        <v>321.60000000000002</v>
      </c>
      <c r="N508" s="317">
        <f t="shared" si="151"/>
        <v>565</v>
      </c>
      <c r="O508" s="66">
        <f>O509</f>
        <v>886.6</v>
      </c>
      <c r="P508" s="317">
        <f t="shared" si="158"/>
        <v>0</v>
      </c>
      <c r="Q508" s="66">
        <f>Q509</f>
        <v>886.6</v>
      </c>
      <c r="R508" s="317">
        <f t="shared" si="159"/>
        <v>0</v>
      </c>
      <c r="S508" s="66">
        <f>S509</f>
        <v>886.6</v>
      </c>
      <c r="T508" s="317" t="e">
        <f>SUM(#REF!-S508)</f>
        <v>#REF!</v>
      </c>
      <c r="U508" s="66">
        <f>U509</f>
        <v>886.6</v>
      </c>
      <c r="V508" s="317">
        <f t="shared" si="156"/>
        <v>0</v>
      </c>
      <c r="W508" s="66">
        <f>W509</f>
        <v>886.6</v>
      </c>
      <c r="X508" s="317">
        <f t="shared" si="157"/>
        <v>0</v>
      </c>
      <c r="Y508" s="66">
        <f>Y509</f>
        <v>886.6</v>
      </c>
      <c r="Z508" s="317" t="e">
        <f>SUM(#REF!-Y508)</f>
        <v>#REF!</v>
      </c>
      <c r="AA508" s="66">
        <f>AA509</f>
        <v>886.6</v>
      </c>
      <c r="AB508" s="66">
        <f t="shared" si="154"/>
        <v>0</v>
      </c>
      <c r="AC508" s="66">
        <f>AC509</f>
        <v>886.6</v>
      </c>
      <c r="AD508" s="259">
        <f>AD509</f>
        <v>0</v>
      </c>
      <c r="AE508" s="260">
        <f>AE509</f>
        <v>456.1</v>
      </c>
      <c r="AF508" s="260">
        <f>AF509</f>
        <v>413.1</v>
      </c>
      <c r="AG508" s="364">
        <f t="shared" si="153"/>
        <v>90.572242929182195</v>
      </c>
    </row>
    <row r="509" spans="1:33" ht="26.45" customHeight="1">
      <c r="A509" s="39" t="s">
        <v>341</v>
      </c>
      <c r="B509" s="321" t="s">
        <v>140</v>
      </c>
      <c r="C509" s="321" t="s">
        <v>11</v>
      </c>
      <c r="D509" s="321" t="s">
        <v>428</v>
      </c>
      <c r="E509" s="84" t="s">
        <v>175</v>
      </c>
      <c r="F509" s="321" t="s">
        <v>342</v>
      </c>
      <c r="G509" s="319"/>
      <c r="H509" s="319"/>
      <c r="I509" s="66">
        <v>2120</v>
      </c>
      <c r="J509" s="317">
        <f t="shared" si="145"/>
        <v>-1250.8</v>
      </c>
      <c r="K509" s="66">
        <f>2120-1250.8</f>
        <v>869.2</v>
      </c>
      <c r="L509" s="317">
        <f t="shared" si="152"/>
        <v>-547.6</v>
      </c>
      <c r="M509" s="66">
        <v>321.60000000000002</v>
      </c>
      <c r="N509" s="317">
        <f t="shared" ref="N509:N581" si="160">SUM(O509-M509)</f>
        <v>565</v>
      </c>
      <c r="O509" s="66">
        <v>886.6</v>
      </c>
      <c r="P509" s="317">
        <f t="shared" si="158"/>
        <v>0</v>
      </c>
      <c r="Q509" s="66">
        <v>886.6</v>
      </c>
      <c r="R509" s="317">
        <f t="shared" si="159"/>
        <v>0</v>
      </c>
      <c r="S509" s="66">
        <v>886.6</v>
      </c>
      <c r="T509" s="317" t="e">
        <f>SUM(#REF!-S509)</f>
        <v>#REF!</v>
      </c>
      <c r="U509" s="66">
        <v>886.6</v>
      </c>
      <c r="V509" s="317">
        <f t="shared" si="156"/>
        <v>0</v>
      </c>
      <c r="W509" s="66">
        <v>886.6</v>
      </c>
      <c r="X509" s="317">
        <f t="shared" si="157"/>
        <v>0</v>
      </c>
      <c r="Y509" s="66">
        <v>886.6</v>
      </c>
      <c r="Z509" s="317" t="e">
        <f>SUM(#REF!-Y509)</f>
        <v>#REF!</v>
      </c>
      <c r="AA509" s="66">
        <v>886.6</v>
      </c>
      <c r="AB509" s="66">
        <f t="shared" si="154"/>
        <v>0</v>
      </c>
      <c r="AC509" s="66">
        <v>886.6</v>
      </c>
      <c r="AD509" s="66"/>
      <c r="AE509" s="364">
        <v>456.1</v>
      </c>
      <c r="AF509" s="364">
        <v>413.1</v>
      </c>
      <c r="AG509" s="364">
        <f t="shared" si="153"/>
        <v>90.572242929182195</v>
      </c>
    </row>
    <row r="510" spans="1:33" s="220" customFormat="1" ht="26.45" customHeight="1">
      <c r="A510" s="39" t="s">
        <v>616</v>
      </c>
      <c r="B510" s="321" t="s">
        <v>140</v>
      </c>
      <c r="C510" s="321" t="s">
        <v>11</v>
      </c>
      <c r="D510" s="321" t="s">
        <v>428</v>
      </c>
      <c r="E510" s="84" t="s">
        <v>175</v>
      </c>
      <c r="F510" s="321" t="s">
        <v>455</v>
      </c>
      <c r="G510" s="319"/>
      <c r="H510" s="319"/>
      <c r="I510" s="66"/>
      <c r="J510" s="317"/>
      <c r="K510" s="66">
        <f>SUM(K511)</f>
        <v>1250.8</v>
      </c>
      <c r="L510" s="317">
        <f t="shared" si="152"/>
        <v>547.60000000000014</v>
      </c>
      <c r="M510" s="66">
        <f>SUM(M511)</f>
        <v>1798.4</v>
      </c>
      <c r="N510" s="317">
        <f t="shared" si="160"/>
        <v>0</v>
      </c>
      <c r="O510" s="66">
        <f>SUM(O511)</f>
        <v>1798.4</v>
      </c>
      <c r="P510" s="317">
        <f t="shared" si="158"/>
        <v>0</v>
      </c>
      <c r="Q510" s="66">
        <f>SUM(Q511)</f>
        <v>1798.4</v>
      </c>
      <c r="R510" s="317">
        <f t="shared" si="159"/>
        <v>0</v>
      </c>
      <c r="S510" s="66">
        <f>SUM(S511)</f>
        <v>1798.4</v>
      </c>
      <c r="T510" s="317" t="e">
        <f>SUM(#REF!-S510)</f>
        <v>#REF!</v>
      </c>
      <c r="U510" s="66">
        <f>SUM(U511)</f>
        <v>1798.4</v>
      </c>
      <c r="V510" s="317">
        <f t="shared" si="156"/>
        <v>0</v>
      </c>
      <c r="W510" s="66">
        <f>SUM(W511)</f>
        <v>1798.4</v>
      </c>
      <c r="X510" s="317">
        <f t="shared" si="157"/>
        <v>0</v>
      </c>
      <c r="Y510" s="66">
        <f>SUM(Y511)</f>
        <v>1798.4</v>
      </c>
      <c r="Z510" s="317" t="e">
        <f>SUM(#REF!-Y510)</f>
        <v>#REF!</v>
      </c>
      <c r="AA510" s="66">
        <f>SUM(AA511)</f>
        <v>1798.4</v>
      </c>
      <c r="AB510" s="66">
        <f t="shared" si="154"/>
        <v>0</v>
      </c>
      <c r="AC510" s="66">
        <f>SUM(AC511)</f>
        <v>1798.4</v>
      </c>
      <c r="AD510" s="259">
        <f>SUM(AD511)</f>
        <v>0</v>
      </c>
      <c r="AE510" s="260">
        <f>SUM(AE511)</f>
        <v>1070.8</v>
      </c>
      <c r="AF510" s="260">
        <f>SUM(AF511)</f>
        <v>1070.8</v>
      </c>
      <c r="AG510" s="364">
        <f t="shared" si="153"/>
        <v>100</v>
      </c>
    </row>
    <row r="511" spans="1:33" s="220" customFormat="1" ht="13.15" customHeight="1">
      <c r="A511" s="39" t="s">
        <v>617</v>
      </c>
      <c r="B511" s="321" t="s">
        <v>140</v>
      </c>
      <c r="C511" s="321" t="s">
        <v>11</v>
      </c>
      <c r="D511" s="321" t="s">
        <v>428</v>
      </c>
      <c r="E511" s="84" t="s">
        <v>175</v>
      </c>
      <c r="F511" s="321" t="s">
        <v>618</v>
      </c>
      <c r="G511" s="319"/>
      <c r="H511" s="319"/>
      <c r="I511" s="66"/>
      <c r="J511" s="317"/>
      <c r="K511" s="66">
        <v>1250.8</v>
      </c>
      <c r="L511" s="317">
        <f t="shared" si="152"/>
        <v>547.60000000000014</v>
      </c>
      <c r="M511" s="66">
        <v>1798.4</v>
      </c>
      <c r="N511" s="317">
        <f t="shared" si="160"/>
        <v>0</v>
      </c>
      <c r="O511" s="66">
        <v>1798.4</v>
      </c>
      <c r="P511" s="317">
        <f t="shared" si="158"/>
        <v>0</v>
      </c>
      <c r="Q511" s="66">
        <v>1798.4</v>
      </c>
      <c r="R511" s="317">
        <f t="shared" si="159"/>
        <v>0</v>
      </c>
      <c r="S511" s="66">
        <v>1798.4</v>
      </c>
      <c r="T511" s="317" t="e">
        <f>SUM(#REF!-S511)</f>
        <v>#REF!</v>
      </c>
      <c r="U511" s="66">
        <v>1798.4</v>
      </c>
      <c r="V511" s="317">
        <f t="shared" si="156"/>
        <v>0</v>
      </c>
      <c r="W511" s="66">
        <v>1798.4</v>
      </c>
      <c r="X511" s="317">
        <f t="shared" si="157"/>
        <v>0</v>
      </c>
      <c r="Y511" s="66">
        <v>1798.4</v>
      </c>
      <c r="Z511" s="317" t="e">
        <f>SUM(#REF!-Y511)</f>
        <v>#REF!</v>
      </c>
      <c r="AA511" s="66">
        <v>1798.4</v>
      </c>
      <c r="AB511" s="66">
        <f t="shared" si="154"/>
        <v>0</v>
      </c>
      <c r="AC511" s="66">
        <v>1798.4</v>
      </c>
      <c r="AD511" s="66"/>
      <c r="AE511" s="364">
        <v>1070.8</v>
      </c>
      <c r="AF511" s="364">
        <v>1070.8</v>
      </c>
      <c r="AG511" s="364">
        <f t="shared" si="153"/>
        <v>100</v>
      </c>
    </row>
    <row r="512" spans="1:33" ht="0.75" customHeight="1">
      <c r="A512" s="56" t="s">
        <v>831</v>
      </c>
      <c r="B512" s="321" t="s">
        <v>140</v>
      </c>
      <c r="C512" s="321" t="s">
        <v>11</v>
      </c>
      <c r="D512" s="321" t="s">
        <v>428</v>
      </c>
      <c r="E512" s="84" t="s">
        <v>785</v>
      </c>
      <c r="F512" s="321"/>
      <c r="G512" s="319"/>
      <c r="H512" s="319"/>
      <c r="I512" s="66">
        <f>I513</f>
        <v>0</v>
      </c>
      <c r="J512" s="317">
        <f t="shared" si="145"/>
        <v>372.9</v>
      </c>
      <c r="K512" s="66">
        <f>K513</f>
        <v>372.9</v>
      </c>
      <c r="L512" s="317">
        <f t="shared" si="152"/>
        <v>0</v>
      </c>
      <c r="M512" s="66">
        <f>M513+M515</f>
        <v>372.9</v>
      </c>
      <c r="N512" s="317">
        <f t="shared" si="160"/>
        <v>-372.9</v>
      </c>
      <c r="O512" s="66">
        <f>O513+O515</f>
        <v>0</v>
      </c>
      <c r="P512" s="317">
        <f t="shared" si="158"/>
        <v>0</v>
      </c>
      <c r="Q512" s="66">
        <f>Q513+Q515</f>
        <v>0</v>
      </c>
      <c r="R512" s="317">
        <f t="shared" si="159"/>
        <v>0</v>
      </c>
      <c r="S512" s="66">
        <f>S513+S515</f>
        <v>0</v>
      </c>
      <c r="T512" s="317" t="e">
        <f>SUM(#REF!-S512)</f>
        <v>#REF!</v>
      </c>
      <c r="U512" s="66">
        <f>U513+U515</f>
        <v>0</v>
      </c>
      <c r="V512" s="317">
        <f t="shared" si="156"/>
        <v>0</v>
      </c>
      <c r="W512" s="66">
        <f>W513+W515</f>
        <v>0</v>
      </c>
      <c r="X512" s="317">
        <f t="shared" si="157"/>
        <v>0</v>
      </c>
      <c r="Y512" s="66">
        <f>Y513+Y515</f>
        <v>0</v>
      </c>
      <c r="Z512" s="317" t="e">
        <f>SUM(#REF!-Y512)</f>
        <v>#REF!</v>
      </c>
      <c r="AA512" s="66">
        <f>AA513+AA515</f>
        <v>0</v>
      </c>
      <c r="AB512" s="66">
        <f t="shared" si="154"/>
        <v>0</v>
      </c>
      <c r="AC512" s="66">
        <f>AC513+AC515</f>
        <v>0</v>
      </c>
      <c r="AD512" s="259">
        <f>AD513+AD515</f>
        <v>0</v>
      </c>
      <c r="AE512" s="260">
        <f>AE513+AE515</f>
        <v>0</v>
      </c>
      <c r="AF512" s="260">
        <f>AF513+AF515</f>
        <v>0</v>
      </c>
      <c r="AG512" s="364"/>
    </row>
    <row r="513" spans="1:33" ht="26.25" hidden="1" customHeight="1">
      <c r="A513" s="8" t="s">
        <v>339</v>
      </c>
      <c r="B513" s="321" t="s">
        <v>140</v>
      </c>
      <c r="C513" s="321" t="s">
        <v>11</v>
      </c>
      <c r="D513" s="321" t="s">
        <v>428</v>
      </c>
      <c r="E513" s="84" t="s">
        <v>785</v>
      </c>
      <c r="F513" s="321" t="s">
        <v>340</v>
      </c>
      <c r="G513" s="319"/>
      <c r="H513" s="319"/>
      <c r="I513" s="66">
        <f>I514</f>
        <v>0</v>
      </c>
      <c r="J513" s="317">
        <f t="shared" si="145"/>
        <v>372.9</v>
      </c>
      <c r="K513" s="66">
        <f>K514</f>
        <v>372.9</v>
      </c>
      <c r="L513" s="317">
        <f t="shared" si="152"/>
        <v>-234.89999999999998</v>
      </c>
      <c r="M513" s="66">
        <f>M514</f>
        <v>138</v>
      </c>
      <c r="N513" s="317">
        <f t="shared" si="160"/>
        <v>-138</v>
      </c>
      <c r="O513" s="66">
        <f>O514</f>
        <v>0</v>
      </c>
      <c r="P513" s="317">
        <f t="shared" si="158"/>
        <v>0</v>
      </c>
      <c r="Q513" s="66">
        <f>Q514</f>
        <v>0</v>
      </c>
      <c r="R513" s="317">
        <f t="shared" si="159"/>
        <v>0</v>
      </c>
      <c r="S513" s="66">
        <f>S514</f>
        <v>0</v>
      </c>
      <c r="T513" s="317" t="e">
        <f>SUM(#REF!-S513)</f>
        <v>#REF!</v>
      </c>
      <c r="U513" s="66">
        <f>U514</f>
        <v>0</v>
      </c>
      <c r="V513" s="317">
        <f t="shared" si="156"/>
        <v>0</v>
      </c>
      <c r="W513" s="66">
        <f>W514</f>
        <v>0</v>
      </c>
      <c r="X513" s="317">
        <f t="shared" si="157"/>
        <v>0</v>
      </c>
      <c r="Y513" s="66">
        <f>Y514</f>
        <v>0</v>
      </c>
      <c r="Z513" s="317" t="e">
        <f>SUM(#REF!-Y513)</f>
        <v>#REF!</v>
      </c>
      <c r="AA513" s="66">
        <f>AA514</f>
        <v>0</v>
      </c>
      <c r="AB513" s="66">
        <f t="shared" si="154"/>
        <v>0</v>
      </c>
      <c r="AC513" s="66">
        <f>AC514</f>
        <v>0</v>
      </c>
      <c r="AD513" s="259">
        <f>AD514</f>
        <v>0</v>
      </c>
      <c r="AE513" s="260">
        <f>AE514</f>
        <v>0</v>
      </c>
      <c r="AF513" s="260">
        <f>AF514</f>
        <v>0</v>
      </c>
      <c r="AG513" s="364"/>
    </row>
    <row r="514" spans="1:33" ht="26.25" hidden="1" customHeight="1">
      <c r="A514" s="39" t="s">
        <v>341</v>
      </c>
      <c r="B514" s="321" t="s">
        <v>140</v>
      </c>
      <c r="C514" s="321" t="s">
        <v>11</v>
      </c>
      <c r="D514" s="321" t="s">
        <v>428</v>
      </c>
      <c r="E514" s="84" t="s">
        <v>785</v>
      </c>
      <c r="F514" s="321" t="s">
        <v>342</v>
      </c>
      <c r="G514" s="319"/>
      <c r="H514" s="319"/>
      <c r="I514" s="66"/>
      <c r="J514" s="317">
        <f t="shared" si="145"/>
        <v>372.9</v>
      </c>
      <c r="K514" s="66">
        <v>372.9</v>
      </c>
      <c r="L514" s="317">
        <f t="shared" si="152"/>
        <v>-234.89999999999998</v>
      </c>
      <c r="M514" s="66">
        <v>138</v>
      </c>
      <c r="N514" s="317">
        <f t="shared" si="160"/>
        <v>-138</v>
      </c>
      <c r="O514" s="66"/>
      <c r="P514" s="317">
        <f t="shared" si="158"/>
        <v>0</v>
      </c>
      <c r="Q514" s="66"/>
      <c r="R514" s="317">
        <f t="shared" si="159"/>
        <v>0</v>
      </c>
      <c r="S514" s="66"/>
      <c r="T514" s="317" t="e">
        <f>SUM(#REF!-S514)</f>
        <v>#REF!</v>
      </c>
      <c r="U514" s="66"/>
      <c r="V514" s="317">
        <f t="shared" si="156"/>
        <v>0</v>
      </c>
      <c r="W514" s="66"/>
      <c r="X514" s="317">
        <f t="shared" si="157"/>
        <v>0</v>
      </c>
      <c r="Y514" s="66"/>
      <c r="Z514" s="317" t="e">
        <f>SUM(#REF!-Y514)</f>
        <v>#REF!</v>
      </c>
      <c r="AA514" s="66"/>
      <c r="AB514" s="66">
        <f t="shared" si="154"/>
        <v>0</v>
      </c>
      <c r="AC514" s="66"/>
      <c r="AD514" s="66"/>
      <c r="AE514" s="364"/>
      <c r="AF514" s="364"/>
      <c r="AG514" s="364"/>
    </row>
    <row r="515" spans="1:33" s="220" customFormat="1" ht="26.25" hidden="1" customHeight="1">
      <c r="A515" s="39" t="s">
        <v>616</v>
      </c>
      <c r="B515" s="321" t="s">
        <v>140</v>
      </c>
      <c r="C515" s="321" t="s">
        <v>11</v>
      </c>
      <c r="D515" s="321" t="s">
        <v>428</v>
      </c>
      <c r="E515" s="84" t="s">
        <v>785</v>
      </c>
      <c r="F515" s="321" t="s">
        <v>455</v>
      </c>
      <c r="G515" s="319"/>
      <c r="H515" s="319"/>
      <c r="I515" s="66"/>
      <c r="J515" s="317"/>
      <c r="K515" s="66"/>
      <c r="L515" s="317">
        <f t="shared" si="152"/>
        <v>234.9</v>
      </c>
      <c r="M515" s="66">
        <f>SUM(M516)</f>
        <v>234.9</v>
      </c>
      <c r="N515" s="317">
        <f t="shared" si="160"/>
        <v>-234.9</v>
      </c>
      <c r="O515" s="66">
        <f>SUM(O516)</f>
        <v>0</v>
      </c>
      <c r="P515" s="317">
        <f t="shared" si="158"/>
        <v>0</v>
      </c>
      <c r="Q515" s="66">
        <f>SUM(Q516)</f>
        <v>0</v>
      </c>
      <c r="R515" s="317">
        <f t="shared" si="159"/>
        <v>0</v>
      </c>
      <c r="S515" s="66">
        <f>SUM(S516)</f>
        <v>0</v>
      </c>
      <c r="T515" s="317" t="e">
        <f>SUM(#REF!-S515)</f>
        <v>#REF!</v>
      </c>
      <c r="U515" s="66">
        <f>SUM(U516)</f>
        <v>0</v>
      </c>
      <c r="V515" s="317">
        <f t="shared" si="156"/>
        <v>0</v>
      </c>
      <c r="W515" s="66">
        <f>SUM(W516)</f>
        <v>0</v>
      </c>
      <c r="X515" s="317">
        <f t="shared" si="157"/>
        <v>0</v>
      </c>
      <c r="Y515" s="66">
        <f>SUM(Y516)</f>
        <v>0</v>
      </c>
      <c r="Z515" s="317" t="e">
        <f>SUM(#REF!-Y515)</f>
        <v>#REF!</v>
      </c>
      <c r="AA515" s="66">
        <f>SUM(AA516)</f>
        <v>0</v>
      </c>
      <c r="AB515" s="66">
        <f t="shared" si="154"/>
        <v>0</v>
      </c>
      <c r="AC515" s="66">
        <f>SUM(AC516)</f>
        <v>0</v>
      </c>
      <c r="AD515" s="259">
        <f>SUM(AD516)</f>
        <v>0</v>
      </c>
      <c r="AE515" s="260">
        <f>SUM(AE516)</f>
        <v>0</v>
      </c>
      <c r="AF515" s="260">
        <f>SUM(AF516)</f>
        <v>0</v>
      </c>
      <c r="AG515" s="364"/>
    </row>
    <row r="516" spans="1:33" s="220" customFormat="1" ht="12.75" hidden="1" customHeight="1">
      <c r="A516" s="39" t="s">
        <v>617</v>
      </c>
      <c r="B516" s="321" t="s">
        <v>140</v>
      </c>
      <c r="C516" s="321" t="s">
        <v>11</v>
      </c>
      <c r="D516" s="321" t="s">
        <v>428</v>
      </c>
      <c r="E516" s="84" t="s">
        <v>785</v>
      </c>
      <c r="F516" s="321" t="s">
        <v>618</v>
      </c>
      <c r="G516" s="319"/>
      <c r="H516" s="319"/>
      <c r="I516" s="66"/>
      <c r="J516" s="317"/>
      <c r="K516" s="66"/>
      <c r="L516" s="317">
        <f t="shared" si="152"/>
        <v>234.9</v>
      </c>
      <c r="M516" s="66">
        <v>234.9</v>
      </c>
      <c r="N516" s="317">
        <f t="shared" si="160"/>
        <v>-234.9</v>
      </c>
      <c r="O516" s="66"/>
      <c r="P516" s="317">
        <f t="shared" si="158"/>
        <v>0</v>
      </c>
      <c r="Q516" s="66"/>
      <c r="R516" s="317">
        <f t="shared" si="159"/>
        <v>0</v>
      </c>
      <c r="S516" s="66"/>
      <c r="T516" s="317" t="e">
        <f>SUM(#REF!-S516)</f>
        <v>#REF!</v>
      </c>
      <c r="U516" s="66"/>
      <c r="V516" s="317">
        <f t="shared" si="156"/>
        <v>0</v>
      </c>
      <c r="W516" s="66"/>
      <c r="X516" s="317">
        <f t="shared" si="157"/>
        <v>0</v>
      </c>
      <c r="Y516" s="66"/>
      <c r="Z516" s="317" t="e">
        <f>SUM(#REF!-Y516)</f>
        <v>#REF!</v>
      </c>
      <c r="AA516" s="66"/>
      <c r="AB516" s="66">
        <f t="shared" si="154"/>
        <v>0</v>
      </c>
      <c r="AC516" s="66"/>
      <c r="AD516" s="66"/>
      <c r="AE516" s="364"/>
      <c r="AF516" s="364"/>
      <c r="AG516" s="364"/>
    </row>
    <row r="517" spans="1:33" ht="26.45" customHeight="1">
      <c r="A517" s="56" t="s">
        <v>644</v>
      </c>
      <c r="B517" s="321" t="s">
        <v>140</v>
      </c>
      <c r="C517" s="321" t="s">
        <v>11</v>
      </c>
      <c r="D517" s="321" t="s">
        <v>428</v>
      </c>
      <c r="E517" s="28" t="s">
        <v>176</v>
      </c>
      <c r="F517" s="321"/>
      <c r="G517" s="319"/>
      <c r="H517" s="319"/>
      <c r="I517" s="66">
        <f>I518+I521</f>
        <v>572.5</v>
      </c>
      <c r="J517" s="317">
        <f t="shared" si="145"/>
        <v>0</v>
      </c>
      <c r="K517" s="66">
        <f>K518+K521+K523</f>
        <v>572.5</v>
      </c>
      <c r="L517" s="317">
        <f t="shared" si="152"/>
        <v>18</v>
      </c>
      <c r="M517" s="66">
        <f>M518+M521+M523</f>
        <v>590.5</v>
      </c>
      <c r="N517" s="317">
        <f t="shared" si="160"/>
        <v>0</v>
      </c>
      <c r="O517" s="66">
        <f>O518+O521+O523</f>
        <v>590.5</v>
      </c>
      <c r="P517" s="317">
        <f t="shared" si="158"/>
        <v>0</v>
      </c>
      <c r="Q517" s="66">
        <f>Q518+Q521+Q523</f>
        <v>590.5</v>
      </c>
      <c r="R517" s="317">
        <f t="shared" si="159"/>
        <v>0</v>
      </c>
      <c r="S517" s="66">
        <f>S518+S521+S523</f>
        <v>590.5</v>
      </c>
      <c r="T517" s="317" t="e">
        <f>SUM(#REF!-S517)</f>
        <v>#REF!</v>
      </c>
      <c r="U517" s="66">
        <f>U518+U521+U523</f>
        <v>590.5</v>
      </c>
      <c r="V517" s="317">
        <f t="shared" si="156"/>
        <v>0</v>
      </c>
      <c r="W517" s="66">
        <f>W518+W521+W523</f>
        <v>590.5</v>
      </c>
      <c r="X517" s="317">
        <f t="shared" si="157"/>
        <v>0</v>
      </c>
      <c r="Y517" s="66">
        <f>Y518+Y521+Y523</f>
        <v>590.5</v>
      </c>
      <c r="Z517" s="317" t="e">
        <f>SUM(#REF!-Y517)</f>
        <v>#REF!</v>
      </c>
      <c r="AA517" s="66">
        <f>AA518+AA521+AA523</f>
        <v>590.5</v>
      </c>
      <c r="AB517" s="66">
        <f t="shared" si="154"/>
        <v>0</v>
      </c>
      <c r="AC517" s="66">
        <f>AC518+AC521+AC523</f>
        <v>590.5</v>
      </c>
      <c r="AD517" s="259">
        <f>AD518+AD521+AD523</f>
        <v>0</v>
      </c>
      <c r="AE517" s="260">
        <f>AE518+AE521+AE523</f>
        <v>263</v>
      </c>
      <c r="AF517" s="260">
        <f>AF518+AF521+AF523</f>
        <v>263</v>
      </c>
      <c r="AG517" s="364">
        <f t="shared" si="153"/>
        <v>100</v>
      </c>
    </row>
    <row r="518" spans="1:33" ht="52.9" customHeight="1">
      <c r="A518" s="55" t="s">
        <v>352</v>
      </c>
      <c r="B518" s="321" t="s">
        <v>140</v>
      </c>
      <c r="C518" s="321" t="s">
        <v>11</v>
      </c>
      <c r="D518" s="321" t="s">
        <v>428</v>
      </c>
      <c r="E518" s="28" t="s">
        <v>176</v>
      </c>
      <c r="F518" s="321" t="s">
        <v>335</v>
      </c>
      <c r="G518" s="319"/>
      <c r="H518" s="319"/>
      <c r="I518" s="66">
        <f>I520+I519</f>
        <v>212.1</v>
      </c>
      <c r="J518" s="317">
        <f t="shared" si="145"/>
        <v>-125</v>
      </c>
      <c r="K518" s="66">
        <f>K520+K519</f>
        <v>87.1</v>
      </c>
      <c r="L518" s="317">
        <f t="shared" si="152"/>
        <v>-54.899999999999991</v>
      </c>
      <c r="M518" s="66">
        <f>M520+M519</f>
        <v>32.200000000000003</v>
      </c>
      <c r="N518" s="317">
        <f t="shared" si="160"/>
        <v>0</v>
      </c>
      <c r="O518" s="66">
        <f>O520+O519</f>
        <v>32.200000000000003</v>
      </c>
      <c r="P518" s="317">
        <f t="shared" si="158"/>
        <v>0</v>
      </c>
      <c r="Q518" s="66">
        <f>Q520+Q519</f>
        <v>32.200000000000003</v>
      </c>
      <c r="R518" s="317">
        <f t="shared" si="159"/>
        <v>0</v>
      </c>
      <c r="S518" s="66">
        <f>S520+S519</f>
        <v>32.200000000000003</v>
      </c>
      <c r="T518" s="317" t="e">
        <f>SUM(#REF!-S518)</f>
        <v>#REF!</v>
      </c>
      <c r="U518" s="66">
        <f>U520+U519</f>
        <v>32.200000000000003</v>
      </c>
      <c r="V518" s="317">
        <f t="shared" si="156"/>
        <v>0</v>
      </c>
      <c r="W518" s="66">
        <f>W520+W519</f>
        <v>32.200000000000003</v>
      </c>
      <c r="X518" s="317">
        <f t="shared" si="157"/>
        <v>0</v>
      </c>
      <c r="Y518" s="66">
        <f>Y520+Y519</f>
        <v>32.200000000000003</v>
      </c>
      <c r="Z518" s="317" t="e">
        <f>SUM(#REF!-Y518)</f>
        <v>#REF!</v>
      </c>
      <c r="AA518" s="66">
        <f>AA520+AA519</f>
        <v>32.200000000000003</v>
      </c>
      <c r="AB518" s="66">
        <f t="shared" si="154"/>
        <v>0</v>
      </c>
      <c r="AC518" s="66">
        <f>AC520+AC519</f>
        <v>32.200000000000003</v>
      </c>
      <c r="AD518" s="259">
        <f>AD520+AD519</f>
        <v>0</v>
      </c>
      <c r="AE518" s="260">
        <f>AE520+AE519</f>
        <v>0</v>
      </c>
      <c r="AF518" s="260">
        <f>AF520+AF519</f>
        <v>0</v>
      </c>
      <c r="AG518" s="364"/>
    </row>
    <row r="519" spans="1:33" ht="13.15" customHeight="1">
      <c r="A519" s="31" t="s">
        <v>16</v>
      </c>
      <c r="B519" s="321" t="s">
        <v>140</v>
      </c>
      <c r="C519" s="321" t="s">
        <v>11</v>
      </c>
      <c r="D519" s="321" t="s">
        <v>428</v>
      </c>
      <c r="E519" s="28" t="s">
        <v>176</v>
      </c>
      <c r="F519" s="321" t="s">
        <v>17</v>
      </c>
      <c r="G519" s="319"/>
      <c r="H519" s="319"/>
      <c r="I519" s="66">
        <v>212.1</v>
      </c>
      <c r="J519" s="317">
        <f t="shared" si="145"/>
        <v>-125</v>
      </c>
      <c r="K519" s="66">
        <f>212.1-125</f>
        <v>87.1</v>
      </c>
      <c r="L519" s="317">
        <f t="shared" si="152"/>
        <v>-54.899999999999991</v>
      </c>
      <c r="M519" s="66">
        <v>32.200000000000003</v>
      </c>
      <c r="N519" s="317">
        <f t="shared" si="160"/>
        <v>0</v>
      </c>
      <c r="O519" s="66">
        <v>32.200000000000003</v>
      </c>
      <c r="P519" s="317">
        <f t="shared" si="158"/>
        <v>0</v>
      </c>
      <c r="Q519" s="66">
        <v>32.200000000000003</v>
      </c>
      <c r="R519" s="317">
        <f t="shared" si="159"/>
        <v>0</v>
      </c>
      <c r="S519" s="66">
        <v>32.200000000000003</v>
      </c>
      <c r="T519" s="317" t="e">
        <f>SUM(#REF!-S519)</f>
        <v>#REF!</v>
      </c>
      <c r="U519" s="66">
        <v>32.200000000000003</v>
      </c>
      <c r="V519" s="317">
        <f t="shared" si="156"/>
        <v>0</v>
      </c>
      <c r="W519" s="66">
        <v>32.200000000000003</v>
      </c>
      <c r="X519" s="317">
        <f t="shared" si="157"/>
        <v>0</v>
      </c>
      <c r="Y519" s="66">
        <v>32.200000000000003</v>
      </c>
      <c r="Z519" s="317" t="e">
        <f>SUM(#REF!-Y519)</f>
        <v>#REF!</v>
      </c>
      <c r="AA519" s="66">
        <v>32.200000000000003</v>
      </c>
      <c r="AB519" s="66">
        <f t="shared" si="154"/>
        <v>0</v>
      </c>
      <c r="AC519" s="66">
        <v>32.200000000000003</v>
      </c>
      <c r="AD519" s="66"/>
      <c r="AE519" s="364">
        <v>0</v>
      </c>
      <c r="AF519" s="364">
        <v>0</v>
      </c>
      <c r="AG519" s="364"/>
    </row>
    <row r="520" spans="1:33" ht="13.15" customHeight="1">
      <c r="A520" s="31" t="s">
        <v>16</v>
      </c>
      <c r="B520" s="321" t="s">
        <v>140</v>
      </c>
      <c r="C520" s="321" t="s">
        <v>11</v>
      </c>
      <c r="D520" s="321" t="s">
        <v>428</v>
      </c>
      <c r="E520" s="28" t="s">
        <v>176</v>
      </c>
      <c r="F520" s="321" t="s">
        <v>337</v>
      </c>
      <c r="G520" s="319"/>
      <c r="H520" s="319"/>
      <c r="I520" s="66"/>
      <c r="J520" s="317">
        <f t="shared" si="145"/>
        <v>0</v>
      </c>
      <c r="K520" s="66"/>
      <c r="L520" s="317">
        <f t="shared" si="152"/>
        <v>0</v>
      </c>
      <c r="M520" s="66"/>
      <c r="N520" s="317">
        <f t="shared" si="160"/>
        <v>0</v>
      </c>
      <c r="O520" s="66"/>
      <c r="P520" s="317">
        <f t="shared" si="158"/>
        <v>0</v>
      </c>
      <c r="Q520" s="66"/>
      <c r="R520" s="317">
        <f t="shared" si="159"/>
        <v>0</v>
      </c>
      <c r="S520" s="66"/>
      <c r="T520" s="317" t="e">
        <f>SUM(#REF!-S520)</f>
        <v>#REF!</v>
      </c>
      <c r="U520" s="66"/>
      <c r="V520" s="317">
        <f t="shared" si="156"/>
        <v>0</v>
      </c>
      <c r="W520" s="66"/>
      <c r="X520" s="317">
        <f t="shared" si="157"/>
        <v>0</v>
      </c>
      <c r="Y520" s="66"/>
      <c r="Z520" s="317" t="e">
        <f>SUM(#REF!-Y520)</f>
        <v>#REF!</v>
      </c>
      <c r="AA520" s="66"/>
      <c r="AB520" s="66">
        <f t="shared" si="154"/>
        <v>0</v>
      </c>
      <c r="AC520" s="66"/>
      <c r="AD520" s="66"/>
      <c r="AE520" s="364"/>
      <c r="AF520" s="364"/>
      <c r="AG520" s="364"/>
    </row>
    <row r="521" spans="1:33" ht="26.45" customHeight="1">
      <c r="A521" s="8" t="s">
        <v>339</v>
      </c>
      <c r="B521" s="321" t="s">
        <v>140</v>
      </c>
      <c r="C521" s="321" t="s">
        <v>11</v>
      </c>
      <c r="D521" s="321" t="s">
        <v>428</v>
      </c>
      <c r="E521" s="28" t="s">
        <v>176</v>
      </c>
      <c r="F521" s="321" t="s">
        <v>340</v>
      </c>
      <c r="G521" s="319"/>
      <c r="H521" s="319"/>
      <c r="I521" s="66">
        <f>I522</f>
        <v>360.4</v>
      </c>
      <c r="J521" s="317">
        <f t="shared" ref="J521:J617" si="161">K521-I521</f>
        <v>-212.6</v>
      </c>
      <c r="K521" s="66">
        <f>K522</f>
        <v>147.79999999999998</v>
      </c>
      <c r="L521" s="317">
        <f t="shared" si="152"/>
        <v>-93.09999999999998</v>
      </c>
      <c r="M521" s="66">
        <f>M522</f>
        <v>54.7</v>
      </c>
      <c r="N521" s="317">
        <f t="shared" si="160"/>
        <v>0</v>
      </c>
      <c r="O521" s="66">
        <f>O522</f>
        <v>54.7</v>
      </c>
      <c r="P521" s="317">
        <f t="shared" si="158"/>
        <v>0</v>
      </c>
      <c r="Q521" s="66">
        <f>Q522</f>
        <v>54.7</v>
      </c>
      <c r="R521" s="317">
        <f t="shared" si="159"/>
        <v>0</v>
      </c>
      <c r="S521" s="66">
        <f>S522</f>
        <v>54.7</v>
      </c>
      <c r="T521" s="317" t="e">
        <f>SUM(#REF!-S521)</f>
        <v>#REF!</v>
      </c>
      <c r="U521" s="66">
        <f>U522</f>
        <v>54.7</v>
      </c>
      <c r="V521" s="317">
        <f t="shared" si="156"/>
        <v>0</v>
      </c>
      <c r="W521" s="66">
        <f>W522</f>
        <v>54.7</v>
      </c>
      <c r="X521" s="317">
        <f t="shared" si="157"/>
        <v>0</v>
      </c>
      <c r="Y521" s="66">
        <f>Y522</f>
        <v>54.7</v>
      </c>
      <c r="Z521" s="317" t="e">
        <f>SUM(#REF!-Y521)</f>
        <v>#REF!</v>
      </c>
      <c r="AA521" s="66">
        <f>AA522</f>
        <v>54.7</v>
      </c>
      <c r="AB521" s="66">
        <f t="shared" si="154"/>
        <v>0</v>
      </c>
      <c r="AC521" s="66">
        <f>AC522</f>
        <v>54.7</v>
      </c>
      <c r="AD521" s="259">
        <f>AD522</f>
        <v>0</v>
      </c>
      <c r="AE521" s="260">
        <f>AE522</f>
        <v>3.2</v>
      </c>
      <c r="AF521" s="260">
        <f>AF522</f>
        <v>3.2</v>
      </c>
      <c r="AG521" s="364">
        <f t="shared" si="153"/>
        <v>100</v>
      </c>
    </row>
    <row r="522" spans="1:33" ht="26.45" customHeight="1">
      <c r="A522" s="39" t="s">
        <v>341</v>
      </c>
      <c r="B522" s="321" t="s">
        <v>140</v>
      </c>
      <c r="C522" s="321" t="s">
        <v>11</v>
      </c>
      <c r="D522" s="321" t="s">
        <v>428</v>
      </c>
      <c r="E522" s="28" t="s">
        <v>176</v>
      </c>
      <c r="F522" s="321" t="s">
        <v>342</v>
      </c>
      <c r="G522" s="319"/>
      <c r="H522" s="319"/>
      <c r="I522" s="66">
        <v>360.4</v>
      </c>
      <c r="J522" s="317">
        <f t="shared" si="161"/>
        <v>-212.6</v>
      </c>
      <c r="K522" s="66">
        <f>360.4-212.6</f>
        <v>147.79999999999998</v>
      </c>
      <c r="L522" s="317">
        <f t="shared" si="152"/>
        <v>-93.09999999999998</v>
      </c>
      <c r="M522" s="66">
        <v>54.7</v>
      </c>
      <c r="N522" s="317">
        <f t="shared" si="160"/>
        <v>0</v>
      </c>
      <c r="O522" s="66">
        <v>54.7</v>
      </c>
      <c r="P522" s="317">
        <f t="shared" si="158"/>
        <v>0</v>
      </c>
      <c r="Q522" s="66">
        <v>54.7</v>
      </c>
      <c r="R522" s="317">
        <f t="shared" si="159"/>
        <v>0</v>
      </c>
      <c r="S522" s="66">
        <v>54.7</v>
      </c>
      <c r="T522" s="317" t="e">
        <f>SUM(#REF!-S522)</f>
        <v>#REF!</v>
      </c>
      <c r="U522" s="66">
        <v>54.7</v>
      </c>
      <c r="V522" s="317">
        <f t="shared" si="156"/>
        <v>0</v>
      </c>
      <c r="W522" s="66">
        <v>54.7</v>
      </c>
      <c r="X522" s="317">
        <f t="shared" si="157"/>
        <v>0</v>
      </c>
      <c r="Y522" s="66">
        <v>54.7</v>
      </c>
      <c r="Z522" s="317" t="e">
        <f>SUM(#REF!-Y522)</f>
        <v>#REF!</v>
      </c>
      <c r="AA522" s="66">
        <v>54.7</v>
      </c>
      <c r="AB522" s="66">
        <f t="shared" si="154"/>
        <v>0</v>
      </c>
      <c r="AC522" s="66">
        <v>54.7</v>
      </c>
      <c r="AD522" s="66"/>
      <c r="AE522" s="364">
        <v>3.2</v>
      </c>
      <c r="AF522" s="364">
        <v>3.2</v>
      </c>
      <c r="AG522" s="364">
        <f t="shared" si="153"/>
        <v>100</v>
      </c>
    </row>
    <row r="523" spans="1:33" s="220" customFormat="1" ht="26.45" customHeight="1">
      <c r="A523" s="39" t="s">
        <v>616</v>
      </c>
      <c r="B523" s="321" t="s">
        <v>140</v>
      </c>
      <c r="C523" s="321" t="s">
        <v>11</v>
      </c>
      <c r="D523" s="321" t="s">
        <v>428</v>
      </c>
      <c r="E523" s="28" t="s">
        <v>176</v>
      </c>
      <c r="F523" s="321" t="s">
        <v>455</v>
      </c>
      <c r="G523" s="319"/>
      <c r="H523" s="319"/>
      <c r="I523" s="66"/>
      <c r="J523" s="317"/>
      <c r="K523" s="66">
        <f>SUM(K524)</f>
        <v>337.6</v>
      </c>
      <c r="L523" s="317">
        <f t="shared" si="152"/>
        <v>166</v>
      </c>
      <c r="M523" s="66">
        <f>SUM(M524)</f>
        <v>503.6</v>
      </c>
      <c r="N523" s="317">
        <f t="shared" si="160"/>
        <v>0</v>
      </c>
      <c r="O523" s="66">
        <f>SUM(O524)</f>
        <v>503.6</v>
      </c>
      <c r="P523" s="317">
        <f t="shared" si="158"/>
        <v>0</v>
      </c>
      <c r="Q523" s="66">
        <f>SUM(Q524)</f>
        <v>503.6</v>
      </c>
      <c r="R523" s="317">
        <f t="shared" si="159"/>
        <v>0</v>
      </c>
      <c r="S523" s="66">
        <f>SUM(S524)</f>
        <v>503.6</v>
      </c>
      <c r="T523" s="317" t="e">
        <f>SUM(#REF!-S523)</f>
        <v>#REF!</v>
      </c>
      <c r="U523" s="66">
        <f>SUM(U524)</f>
        <v>503.6</v>
      </c>
      <c r="V523" s="317">
        <f t="shared" si="156"/>
        <v>0</v>
      </c>
      <c r="W523" s="66">
        <f>SUM(W524)</f>
        <v>503.6</v>
      </c>
      <c r="X523" s="317">
        <f t="shared" si="157"/>
        <v>0</v>
      </c>
      <c r="Y523" s="66">
        <f>SUM(Y524)</f>
        <v>503.6</v>
      </c>
      <c r="Z523" s="317" t="e">
        <f>SUM(#REF!-Y523)</f>
        <v>#REF!</v>
      </c>
      <c r="AA523" s="66">
        <f>SUM(AA524)</f>
        <v>503.6</v>
      </c>
      <c r="AB523" s="66">
        <f t="shared" si="154"/>
        <v>0</v>
      </c>
      <c r="AC523" s="66">
        <f>SUM(AC524)</f>
        <v>503.6</v>
      </c>
      <c r="AD523" s="259">
        <f>SUM(AD524)</f>
        <v>0</v>
      </c>
      <c r="AE523" s="260">
        <f>SUM(AE524)</f>
        <v>259.8</v>
      </c>
      <c r="AF523" s="260">
        <f>SUM(AF524)</f>
        <v>259.8</v>
      </c>
      <c r="AG523" s="364">
        <f t="shared" si="153"/>
        <v>100</v>
      </c>
    </row>
    <row r="524" spans="1:33" s="220" customFormat="1" ht="12.75" customHeight="1">
      <c r="A524" s="39" t="s">
        <v>617</v>
      </c>
      <c r="B524" s="321" t="s">
        <v>140</v>
      </c>
      <c r="C524" s="321" t="s">
        <v>11</v>
      </c>
      <c r="D524" s="321" t="s">
        <v>428</v>
      </c>
      <c r="E524" s="28" t="s">
        <v>176</v>
      </c>
      <c r="F524" s="321" t="s">
        <v>618</v>
      </c>
      <c r="G524" s="319"/>
      <c r="H524" s="319"/>
      <c r="I524" s="66"/>
      <c r="J524" s="317"/>
      <c r="K524" s="66">
        <v>337.6</v>
      </c>
      <c r="L524" s="317">
        <f t="shared" si="152"/>
        <v>166</v>
      </c>
      <c r="M524" s="66">
        <v>503.6</v>
      </c>
      <c r="N524" s="317">
        <f t="shared" si="160"/>
        <v>0</v>
      </c>
      <c r="O524" s="66">
        <v>503.6</v>
      </c>
      <c r="P524" s="317">
        <f t="shared" si="158"/>
        <v>0</v>
      </c>
      <c r="Q524" s="66">
        <v>503.6</v>
      </c>
      <c r="R524" s="317">
        <f t="shared" si="159"/>
        <v>0</v>
      </c>
      <c r="S524" s="66">
        <v>503.6</v>
      </c>
      <c r="T524" s="317" t="e">
        <f>SUM(#REF!-S524)</f>
        <v>#REF!</v>
      </c>
      <c r="U524" s="66">
        <v>503.6</v>
      </c>
      <c r="V524" s="317">
        <f t="shared" si="156"/>
        <v>0</v>
      </c>
      <c r="W524" s="66">
        <v>503.6</v>
      </c>
      <c r="X524" s="317">
        <f t="shared" si="157"/>
        <v>0</v>
      </c>
      <c r="Y524" s="66">
        <v>503.6</v>
      </c>
      <c r="Z524" s="317" t="e">
        <f>SUM(#REF!-Y524)</f>
        <v>#REF!</v>
      </c>
      <c r="AA524" s="66">
        <v>503.6</v>
      </c>
      <c r="AB524" s="66">
        <f t="shared" si="154"/>
        <v>0</v>
      </c>
      <c r="AC524" s="66">
        <v>503.6</v>
      </c>
      <c r="AD524" s="66"/>
      <c r="AE524" s="364">
        <v>259.8</v>
      </c>
      <c r="AF524" s="364">
        <v>259.8</v>
      </c>
      <c r="AG524" s="364">
        <f t="shared" si="153"/>
        <v>100</v>
      </c>
    </row>
    <row r="525" spans="1:33" ht="0.75" customHeight="1">
      <c r="A525" s="39" t="s">
        <v>856</v>
      </c>
      <c r="B525" s="321" t="s">
        <v>140</v>
      </c>
      <c r="C525" s="321" t="s">
        <v>11</v>
      </c>
      <c r="D525" s="321" t="s">
        <v>428</v>
      </c>
      <c r="E525" s="28" t="s">
        <v>787</v>
      </c>
      <c r="F525" s="321"/>
      <c r="G525" s="319"/>
      <c r="H525" s="319"/>
      <c r="I525" s="66">
        <f>I526</f>
        <v>48.3</v>
      </c>
      <c r="J525" s="317">
        <f t="shared" si="161"/>
        <v>0</v>
      </c>
      <c r="K525" s="66">
        <f>K526+K528</f>
        <v>48.3</v>
      </c>
      <c r="L525" s="317">
        <f t="shared" si="152"/>
        <v>0.10000000000000142</v>
      </c>
      <c r="M525" s="66">
        <f>M526+M528</f>
        <v>48.4</v>
      </c>
      <c r="N525" s="317">
        <f t="shared" si="160"/>
        <v>0</v>
      </c>
      <c r="O525" s="66">
        <f>O526+O528</f>
        <v>48.4</v>
      </c>
      <c r="P525" s="317">
        <f t="shared" si="158"/>
        <v>0</v>
      </c>
      <c r="Q525" s="66">
        <f>Q526+Q528</f>
        <v>48.4</v>
      </c>
      <c r="R525" s="317">
        <f t="shared" si="159"/>
        <v>0</v>
      </c>
      <c r="S525" s="66">
        <f>S526+S528</f>
        <v>48.4</v>
      </c>
      <c r="T525" s="317" t="e">
        <f>SUM(#REF!-S525)</f>
        <v>#REF!</v>
      </c>
      <c r="U525" s="66">
        <f>U526+U528</f>
        <v>48.4</v>
      </c>
      <c r="V525" s="317">
        <f t="shared" si="156"/>
        <v>0</v>
      </c>
      <c r="W525" s="66">
        <f>W526+W528</f>
        <v>48.4</v>
      </c>
      <c r="X525" s="317">
        <f t="shared" si="157"/>
        <v>0</v>
      </c>
      <c r="Y525" s="66">
        <f>Y526+Y528</f>
        <v>48.4</v>
      </c>
      <c r="Z525" s="317" t="e">
        <f>SUM(#REF!-Y525)</f>
        <v>#REF!</v>
      </c>
      <c r="AA525" s="66">
        <f>AA526+AA528</f>
        <v>48.4</v>
      </c>
      <c r="AB525" s="66">
        <f t="shared" si="154"/>
        <v>0</v>
      </c>
      <c r="AC525" s="66">
        <f>AC526+AC528</f>
        <v>48.4</v>
      </c>
      <c r="AD525" s="259">
        <f>AD526+AD528</f>
        <v>0</v>
      </c>
      <c r="AE525" s="364">
        <f>AE526+AE528</f>
        <v>0</v>
      </c>
      <c r="AF525" s="364">
        <f>AF526+AF528</f>
        <v>0</v>
      </c>
      <c r="AG525" s="364"/>
    </row>
    <row r="526" spans="1:33" ht="26.25" hidden="1" customHeight="1">
      <c r="A526" s="8" t="s">
        <v>339</v>
      </c>
      <c r="B526" s="321" t="s">
        <v>140</v>
      </c>
      <c r="C526" s="321" t="s">
        <v>11</v>
      </c>
      <c r="D526" s="321" t="s">
        <v>428</v>
      </c>
      <c r="E526" s="28" t="s">
        <v>787</v>
      </c>
      <c r="F526" s="321" t="s">
        <v>340</v>
      </c>
      <c r="G526" s="319"/>
      <c r="H526" s="319"/>
      <c r="I526" s="66">
        <f>I527</f>
        <v>48.3</v>
      </c>
      <c r="J526" s="317">
        <f t="shared" si="161"/>
        <v>-30</v>
      </c>
      <c r="K526" s="66">
        <f>K527</f>
        <v>18.299999999999997</v>
      </c>
      <c r="L526" s="317">
        <f t="shared" si="152"/>
        <v>-11.499999999999996</v>
      </c>
      <c r="M526" s="66">
        <f>M527</f>
        <v>6.8</v>
      </c>
      <c r="N526" s="317">
        <f t="shared" si="160"/>
        <v>0</v>
      </c>
      <c r="O526" s="66">
        <f>O527</f>
        <v>6.8</v>
      </c>
      <c r="P526" s="317">
        <f t="shared" si="158"/>
        <v>0</v>
      </c>
      <c r="Q526" s="66">
        <f>Q527</f>
        <v>6.8</v>
      </c>
      <c r="R526" s="317">
        <f t="shared" si="159"/>
        <v>0</v>
      </c>
      <c r="S526" s="66">
        <f>S527</f>
        <v>6.8</v>
      </c>
      <c r="T526" s="317" t="e">
        <f>SUM(#REF!-S526)</f>
        <v>#REF!</v>
      </c>
      <c r="U526" s="66">
        <f>U527</f>
        <v>6.8</v>
      </c>
      <c r="V526" s="317">
        <f t="shared" si="156"/>
        <v>0</v>
      </c>
      <c r="W526" s="66">
        <f>W527</f>
        <v>6.8</v>
      </c>
      <c r="X526" s="317">
        <f t="shared" si="157"/>
        <v>0</v>
      </c>
      <c r="Y526" s="66">
        <f>Y527</f>
        <v>6.8</v>
      </c>
      <c r="Z526" s="317" t="e">
        <f>SUM(#REF!-Y526)</f>
        <v>#REF!</v>
      </c>
      <c r="AA526" s="66">
        <f>AA527</f>
        <v>6.8</v>
      </c>
      <c r="AB526" s="66">
        <f t="shared" si="154"/>
        <v>0</v>
      </c>
      <c r="AC526" s="66">
        <f>AC527</f>
        <v>6.8</v>
      </c>
      <c r="AD526" s="259">
        <f>AD527</f>
        <v>0</v>
      </c>
      <c r="AE526" s="260">
        <f>AE527</f>
        <v>0</v>
      </c>
      <c r="AF526" s="260">
        <f>AF527</f>
        <v>0</v>
      </c>
      <c r="AG526" s="364"/>
    </row>
    <row r="527" spans="1:33" ht="26.25" hidden="1" customHeight="1">
      <c r="A527" s="39" t="s">
        <v>341</v>
      </c>
      <c r="B527" s="321" t="s">
        <v>140</v>
      </c>
      <c r="C527" s="321" t="s">
        <v>11</v>
      </c>
      <c r="D527" s="321" t="s">
        <v>428</v>
      </c>
      <c r="E527" s="28" t="s">
        <v>787</v>
      </c>
      <c r="F527" s="321" t="s">
        <v>342</v>
      </c>
      <c r="G527" s="319"/>
      <c r="H527" s="319"/>
      <c r="I527" s="66">
        <v>48.3</v>
      </c>
      <c r="J527" s="317">
        <f t="shared" si="161"/>
        <v>-30</v>
      </c>
      <c r="K527" s="66">
        <f>48.3-30</f>
        <v>18.299999999999997</v>
      </c>
      <c r="L527" s="317">
        <f t="shared" si="152"/>
        <v>-11.499999999999996</v>
      </c>
      <c r="M527" s="66">
        <v>6.8</v>
      </c>
      <c r="N527" s="317">
        <f t="shared" si="160"/>
        <v>0</v>
      </c>
      <c r="O527" s="66">
        <v>6.8</v>
      </c>
      <c r="P527" s="317">
        <f t="shared" si="158"/>
        <v>0</v>
      </c>
      <c r="Q527" s="66">
        <v>6.8</v>
      </c>
      <c r="R527" s="317">
        <f t="shared" si="159"/>
        <v>0</v>
      </c>
      <c r="S527" s="66">
        <v>6.8</v>
      </c>
      <c r="T527" s="317" t="e">
        <f>SUM(#REF!-S527)</f>
        <v>#REF!</v>
      </c>
      <c r="U527" s="66">
        <v>6.8</v>
      </c>
      <c r="V527" s="317">
        <f t="shared" si="156"/>
        <v>0</v>
      </c>
      <c r="W527" s="66">
        <v>6.8</v>
      </c>
      <c r="X527" s="317">
        <f t="shared" si="157"/>
        <v>0</v>
      </c>
      <c r="Y527" s="66">
        <v>6.8</v>
      </c>
      <c r="Z527" s="317" t="e">
        <f>SUM(#REF!-Y527)</f>
        <v>#REF!</v>
      </c>
      <c r="AA527" s="66">
        <v>6.8</v>
      </c>
      <c r="AB527" s="66">
        <f t="shared" si="154"/>
        <v>0</v>
      </c>
      <c r="AC527" s="66">
        <v>6.8</v>
      </c>
      <c r="AD527" s="66"/>
      <c r="AE527" s="364"/>
      <c r="AF527" s="364"/>
      <c r="AG527" s="364"/>
    </row>
    <row r="528" spans="1:33" s="220" customFormat="1" ht="26.25" hidden="1" customHeight="1">
      <c r="A528" s="39" t="s">
        <v>616</v>
      </c>
      <c r="B528" s="321" t="s">
        <v>140</v>
      </c>
      <c r="C528" s="321" t="s">
        <v>11</v>
      </c>
      <c r="D528" s="321" t="s">
        <v>428</v>
      </c>
      <c r="E528" s="28" t="s">
        <v>787</v>
      </c>
      <c r="F528" s="321" t="s">
        <v>455</v>
      </c>
      <c r="G528" s="319"/>
      <c r="H528" s="319"/>
      <c r="I528" s="66"/>
      <c r="J528" s="317"/>
      <c r="K528" s="66">
        <f>SUM(K529)</f>
        <v>30</v>
      </c>
      <c r="L528" s="317">
        <f t="shared" ref="L528:L612" si="162">SUM(M528-K528)</f>
        <v>11.600000000000001</v>
      </c>
      <c r="M528" s="66">
        <f>SUM(M529)</f>
        <v>41.6</v>
      </c>
      <c r="N528" s="317">
        <f t="shared" si="160"/>
        <v>0</v>
      </c>
      <c r="O528" s="66">
        <f>SUM(O529)</f>
        <v>41.6</v>
      </c>
      <c r="P528" s="317">
        <f t="shared" si="158"/>
        <v>0</v>
      </c>
      <c r="Q528" s="66">
        <f>SUM(Q529)</f>
        <v>41.6</v>
      </c>
      <c r="R528" s="317">
        <f t="shared" si="159"/>
        <v>0</v>
      </c>
      <c r="S528" s="66">
        <f>SUM(S529)</f>
        <v>41.6</v>
      </c>
      <c r="T528" s="317" t="e">
        <f>SUM(#REF!-S528)</f>
        <v>#REF!</v>
      </c>
      <c r="U528" s="66">
        <f>SUM(U529)</f>
        <v>41.6</v>
      </c>
      <c r="V528" s="317">
        <f t="shared" si="156"/>
        <v>0</v>
      </c>
      <c r="W528" s="66">
        <f>SUM(W529)</f>
        <v>41.6</v>
      </c>
      <c r="X528" s="317">
        <f t="shared" si="157"/>
        <v>0</v>
      </c>
      <c r="Y528" s="66">
        <f>SUM(Y529)</f>
        <v>41.6</v>
      </c>
      <c r="Z528" s="317" t="e">
        <f>SUM(#REF!-Y528)</f>
        <v>#REF!</v>
      </c>
      <c r="AA528" s="66">
        <f>SUM(AA529)</f>
        <v>41.6</v>
      </c>
      <c r="AB528" s="66">
        <f t="shared" si="154"/>
        <v>0</v>
      </c>
      <c r="AC528" s="66">
        <f>SUM(AC529)</f>
        <v>41.6</v>
      </c>
      <c r="AD528" s="259">
        <f>SUM(AD529)</f>
        <v>0</v>
      </c>
      <c r="AE528" s="260">
        <f>SUM(AE529)</f>
        <v>0</v>
      </c>
      <c r="AF528" s="260">
        <f>SUM(AF529)</f>
        <v>0</v>
      </c>
      <c r="AG528" s="364"/>
    </row>
    <row r="529" spans="1:33" s="220" customFormat="1" ht="12.75" hidden="1" customHeight="1">
      <c r="A529" s="39" t="s">
        <v>617</v>
      </c>
      <c r="B529" s="321" t="s">
        <v>140</v>
      </c>
      <c r="C529" s="321" t="s">
        <v>11</v>
      </c>
      <c r="D529" s="321" t="s">
        <v>428</v>
      </c>
      <c r="E529" s="28" t="s">
        <v>787</v>
      </c>
      <c r="F529" s="321" t="s">
        <v>618</v>
      </c>
      <c r="G529" s="319"/>
      <c r="H529" s="319"/>
      <c r="I529" s="66"/>
      <c r="J529" s="317"/>
      <c r="K529" s="66">
        <v>30</v>
      </c>
      <c r="L529" s="317">
        <f t="shared" si="162"/>
        <v>11.600000000000001</v>
      </c>
      <c r="M529" s="66">
        <v>41.6</v>
      </c>
      <c r="N529" s="317">
        <f t="shared" si="160"/>
        <v>0</v>
      </c>
      <c r="O529" s="66">
        <v>41.6</v>
      </c>
      <c r="P529" s="317">
        <f t="shared" si="158"/>
        <v>0</v>
      </c>
      <c r="Q529" s="66">
        <v>41.6</v>
      </c>
      <c r="R529" s="317">
        <f t="shared" si="159"/>
        <v>0</v>
      </c>
      <c r="S529" s="66">
        <v>41.6</v>
      </c>
      <c r="T529" s="317" t="e">
        <f>SUM(#REF!-S529)</f>
        <v>#REF!</v>
      </c>
      <c r="U529" s="66">
        <v>41.6</v>
      </c>
      <c r="V529" s="317">
        <f t="shared" si="156"/>
        <v>0</v>
      </c>
      <c r="W529" s="66">
        <v>41.6</v>
      </c>
      <c r="X529" s="317">
        <f t="shared" si="157"/>
        <v>0</v>
      </c>
      <c r="Y529" s="66">
        <v>41.6</v>
      </c>
      <c r="Z529" s="317" t="e">
        <f>SUM(#REF!-Y529)</f>
        <v>#REF!</v>
      </c>
      <c r="AA529" s="66">
        <v>41.6</v>
      </c>
      <c r="AB529" s="66">
        <f t="shared" si="154"/>
        <v>0</v>
      </c>
      <c r="AC529" s="66">
        <v>41.6</v>
      </c>
      <c r="AD529" s="66"/>
      <c r="AE529" s="364"/>
      <c r="AF529" s="364"/>
      <c r="AG529" s="364"/>
    </row>
    <row r="530" spans="1:33" s="208" customFormat="1" ht="39.6" customHeight="1">
      <c r="A530" s="39" t="s">
        <v>693</v>
      </c>
      <c r="B530" s="321" t="s">
        <v>140</v>
      </c>
      <c r="C530" s="321" t="s">
        <v>11</v>
      </c>
      <c r="D530" s="321" t="s">
        <v>428</v>
      </c>
      <c r="E530" s="28" t="s">
        <v>694</v>
      </c>
      <c r="F530" s="321"/>
      <c r="G530" s="319"/>
      <c r="H530" s="319"/>
      <c r="I530" s="66"/>
      <c r="J530" s="317">
        <f t="shared" si="161"/>
        <v>3617.9</v>
      </c>
      <c r="K530" s="66">
        <f>K531+K533</f>
        <v>3617.9</v>
      </c>
      <c r="L530" s="317">
        <f t="shared" si="162"/>
        <v>-4.5474735088646412E-13</v>
      </c>
      <c r="M530" s="66">
        <f>M531+M533</f>
        <v>3617.8999999999996</v>
      </c>
      <c r="N530" s="317">
        <f t="shared" si="160"/>
        <v>0</v>
      </c>
      <c r="O530" s="66">
        <f>O531+O533</f>
        <v>3617.8999999999996</v>
      </c>
      <c r="P530" s="317">
        <f t="shared" si="158"/>
        <v>0</v>
      </c>
      <c r="Q530" s="66">
        <f>Q531+Q533</f>
        <v>3617.8999999999996</v>
      </c>
      <c r="R530" s="317">
        <f t="shared" si="159"/>
        <v>0</v>
      </c>
      <c r="S530" s="66">
        <f>S531+S533</f>
        <v>3617.8999999999996</v>
      </c>
      <c r="T530" s="317" t="e">
        <f>SUM(#REF!-S530)</f>
        <v>#REF!</v>
      </c>
      <c r="U530" s="66">
        <f>U531+U533</f>
        <v>3617.8999999999996</v>
      </c>
      <c r="V530" s="317">
        <f t="shared" si="156"/>
        <v>0</v>
      </c>
      <c r="W530" s="66">
        <f>W531+W533</f>
        <v>3617.8999999999996</v>
      </c>
      <c r="X530" s="317">
        <f t="shared" si="157"/>
        <v>0</v>
      </c>
      <c r="Y530" s="66">
        <f>Y531+Y533</f>
        <v>3617.8999999999996</v>
      </c>
      <c r="Z530" s="317" t="e">
        <f>SUM(#REF!-Y530)</f>
        <v>#REF!</v>
      </c>
      <c r="AA530" s="66">
        <f>AA531+AA533</f>
        <v>3617.8999999999996</v>
      </c>
      <c r="AB530" s="66">
        <f t="shared" si="154"/>
        <v>0</v>
      </c>
      <c r="AC530" s="66">
        <f>AC531+AC533</f>
        <v>3617.8999999999996</v>
      </c>
      <c r="AD530" s="259">
        <f>AD531+AD533</f>
        <v>0</v>
      </c>
      <c r="AE530" s="260">
        <f>AE531+AE533</f>
        <v>3617.7999999999997</v>
      </c>
      <c r="AF530" s="260">
        <f>AF531+AF533</f>
        <v>3617.7999999999997</v>
      </c>
      <c r="AG530" s="364">
        <f t="shared" ref="AG530:AG549" si="163">AF530/AE530*100</f>
        <v>100</v>
      </c>
    </row>
    <row r="531" spans="1:33" s="208" customFormat="1" ht="26.45" customHeight="1">
      <c r="A531" s="8" t="s">
        <v>339</v>
      </c>
      <c r="B531" s="321" t="s">
        <v>140</v>
      </c>
      <c r="C531" s="321" t="s">
        <v>11</v>
      </c>
      <c r="D531" s="321" t="s">
        <v>428</v>
      </c>
      <c r="E531" s="28" t="s">
        <v>694</v>
      </c>
      <c r="F531" s="321" t="s">
        <v>340</v>
      </c>
      <c r="G531" s="319"/>
      <c r="H531" s="319"/>
      <c r="I531" s="66"/>
      <c r="J531" s="317">
        <f t="shared" si="161"/>
        <v>1590.1000000000001</v>
      </c>
      <c r="K531" s="66">
        <f>K532</f>
        <v>1590.1000000000001</v>
      </c>
      <c r="L531" s="317">
        <f t="shared" si="162"/>
        <v>-1001.8000000000002</v>
      </c>
      <c r="M531" s="66">
        <f>M532</f>
        <v>588.29999999999995</v>
      </c>
      <c r="N531" s="317">
        <f t="shared" si="160"/>
        <v>0</v>
      </c>
      <c r="O531" s="66">
        <f>O532</f>
        <v>588.29999999999995</v>
      </c>
      <c r="P531" s="317">
        <f t="shared" si="158"/>
        <v>0</v>
      </c>
      <c r="Q531" s="66">
        <f>Q532</f>
        <v>588.29999999999995</v>
      </c>
      <c r="R531" s="317">
        <f t="shared" si="159"/>
        <v>0</v>
      </c>
      <c r="S531" s="66">
        <f>S532</f>
        <v>588.29999999999995</v>
      </c>
      <c r="T531" s="317" t="e">
        <f>SUM(#REF!-S531)</f>
        <v>#REF!</v>
      </c>
      <c r="U531" s="66">
        <f>U532</f>
        <v>588.29999999999995</v>
      </c>
      <c r="V531" s="317">
        <f t="shared" si="156"/>
        <v>0</v>
      </c>
      <c r="W531" s="66">
        <f>W532</f>
        <v>588.29999999999995</v>
      </c>
      <c r="X531" s="317">
        <f t="shared" si="157"/>
        <v>0</v>
      </c>
      <c r="Y531" s="66">
        <f>Y532</f>
        <v>588.29999999999995</v>
      </c>
      <c r="Z531" s="317" t="e">
        <f>SUM(#REF!-Y531)</f>
        <v>#REF!</v>
      </c>
      <c r="AA531" s="66">
        <f>AA532</f>
        <v>588.29999999999995</v>
      </c>
      <c r="AB531" s="66">
        <f t="shared" si="154"/>
        <v>0</v>
      </c>
      <c r="AC531" s="66">
        <f>AC532</f>
        <v>588.29999999999995</v>
      </c>
      <c r="AD531" s="259">
        <f>AD532</f>
        <v>0</v>
      </c>
      <c r="AE531" s="260">
        <f>AE532</f>
        <v>210.1</v>
      </c>
      <c r="AF531" s="260">
        <f>AF532</f>
        <v>210.1</v>
      </c>
      <c r="AG531" s="364">
        <f t="shared" si="163"/>
        <v>100</v>
      </c>
    </row>
    <row r="532" spans="1:33" s="208" customFormat="1" ht="26.45" customHeight="1">
      <c r="A532" s="39" t="s">
        <v>341</v>
      </c>
      <c r="B532" s="321" t="s">
        <v>140</v>
      </c>
      <c r="C532" s="321" t="s">
        <v>11</v>
      </c>
      <c r="D532" s="321" t="s">
        <v>428</v>
      </c>
      <c r="E532" s="28" t="s">
        <v>694</v>
      </c>
      <c r="F532" s="321" t="s">
        <v>342</v>
      </c>
      <c r="G532" s="319"/>
      <c r="H532" s="319"/>
      <c r="I532" s="66"/>
      <c r="J532" s="317">
        <f t="shared" si="161"/>
        <v>1590.1000000000001</v>
      </c>
      <c r="K532" s="66">
        <f>3437+180.9-2027.8</f>
        <v>1590.1000000000001</v>
      </c>
      <c r="L532" s="317">
        <f t="shared" si="162"/>
        <v>-1001.8000000000002</v>
      </c>
      <c r="M532" s="66">
        <v>588.29999999999995</v>
      </c>
      <c r="N532" s="317">
        <f t="shared" si="160"/>
        <v>0</v>
      </c>
      <c r="O532" s="66">
        <v>588.29999999999995</v>
      </c>
      <c r="P532" s="317">
        <f t="shared" si="158"/>
        <v>0</v>
      </c>
      <c r="Q532" s="66">
        <v>588.29999999999995</v>
      </c>
      <c r="R532" s="317">
        <f t="shared" si="159"/>
        <v>0</v>
      </c>
      <c r="S532" s="66">
        <v>588.29999999999995</v>
      </c>
      <c r="T532" s="317" t="e">
        <f>SUM(#REF!-S532)</f>
        <v>#REF!</v>
      </c>
      <c r="U532" s="66">
        <v>588.29999999999995</v>
      </c>
      <c r="V532" s="317">
        <f t="shared" si="156"/>
        <v>0</v>
      </c>
      <c r="W532" s="66">
        <v>588.29999999999995</v>
      </c>
      <c r="X532" s="317">
        <f t="shared" si="157"/>
        <v>0</v>
      </c>
      <c r="Y532" s="66">
        <v>588.29999999999995</v>
      </c>
      <c r="Z532" s="317" t="e">
        <f>SUM(#REF!-Y532)</f>
        <v>#REF!</v>
      </c>
      <c r="AA532" s="66">
        <v>588.29999999999995</v>
      </c>
      <c r="AB532" s="66">
        <f t="shared" si="154"/>
        <v>0</v>
      </c>
      <c r="AC532" s="66">
        <v>588.29999999999995</v>
      </c>
      <c r="AD532" s="66"/>
      <c r="AE532" s="364">
        <v>210.1</v>
      </c>
      <c r="AF532" s="364">
        <v>210.1</v>
      </c>
      <c r="AG532" s="364">
        <f t="shared" si="163"/>
        <v>100</v>
      </c>
    </row>
    <row r="533" spans="1:33" s="220" customFormat="1" ht="26.45" customHeight="1">
      <c r="A533" s="39" t="s">
        <v>616</v>
      </c>
      <c r="B533" s="321" t="s">
        <v>140</v>
      </c>
      <c r="C533" s="321" t="s">
        <v>11</v>
      </c>
      <c r="D533" s="321" t="s">
        <v>428</v>
      </c>
      <c r="E533" s="28" t="s">
        <v>694</v>
      </c>
      <c r="F533" s="321" t="s">
        <v>455</v>
      </c>
      <c r="G533" s="319"/>
      <c r="H533" s="319"/>
      <c r="I533" s="66"/>
      <c r="J533" s="317"/>
      <c r="K533" s="66">
        <f>SUM(K534)</f>
        <v>2027.8</v>
      </c>
      <c r="L533" s="317">
        <f t="shared" si="162"/>
        <v>1001.8</v>
      </c>
      <c r="M533" s="66">
        <f>SUM(M534)</f>
        <v>3029.6</v>
      </c>
      <c r="N533" s="317">
        <f t="shared" si="160"/>
        <v>0</v>
      </c>
      <c r="O533" s="66">
        <f>SUM(O534)</f>
        <v>3029.6</v>
      </c>
      <c r="P533" s="317">
        <f t="shared" si="158"/>
        <v>0</v>
      </c>
      <c r="Q533" s="66">
        <f>SUM(Q534)</f>
        <v>3029.6</v>
      </c>
      <c r="R533" s="317">
        <f t="shared" si="159"/>
        <v>0</v>
      </c>
      <c r="S533" s="66">
        <f>SUM(S534)</f>
        <v>3029.6</v>
      </c>
      <c r="T533" s="317" t="e">
        <f>SUM(#REF!-S533)</f>
        <v>#REF!</v>
      </c>
      <c r="U533" s="66">
        <f>SUM(U534)</f>
        <v>3029.6</v>
      </c>
      <c r="V533" s="317">
        <f t="shared" si="156"/>
        <v>0</v>
      </c>
      <c r="W533" s="66">
        <f>SUM(W534)</f>
        <v>3029.6</v>
      </c>
      <c r="X533" s="317">
        <f t="shared" si="157"/>
        <v>0</v>
      </c>
      <c r="Y533" s="66">
        <f>SUM(Y534)</f>
        <v>3029.6</v>
      </c>
      <c r="Z533" s="317" t="e">
        <f>SUM(#REF!-Y533)</f>
        <v>#REF!</v>
      </c>
      <c r="AA533" s="66">
        <f>SUM(AA534)</f>
        <v>3029.6</v>
      </c>
      <c r="AB533" s="66">
        <f t="shared" si="154"/>
        <v>0</v>
      </c>
      <c r="AC533" s="66">
        <f>SUM(AC534)</f>
        <v>3029.6</v>
      </c>
      <c r="AD533" s="259">
        <f>SUM(AD534)</f>
        <v>0</v>
      </c>
      <c r="AE533" s="260">
        <f>SUM(AE534)</f>
        <v>3407.7</v>
      </c>
      <c r="AF533" s="260">
        <f>SUM(AF534)</f>
        <v>3407.7</v>
      </c>
      <c r="AG533" s="364">
        <f t="shared" si="163"/>
        <v>100</v>
      </c>
    </row>
    <row r="534" spans="1:33" s="220" customFormat="1" ht="13.15" customHeight="1">
      <c r="A534" s="39" t="s">
        <v>617</v>
      </c>
      <c r="B534" s="321" t="s">
        <v>140</v>
      </c>
      <c r="C534" s="321" t="s">
        <v>11</v>
      </c>
      <c r="D534" s="321" t="s">
        <v>428</v>
      </c>
      <c r="E534" s="28" t="s">
        <v>694</v>
      </c>
      <c r="F534" s="321" t="s">
        <v>618</v>
      </c>
      <c r="G534" s="319"/>
      <c r="H534" s="319"/>
      <c r="I534" s="66"/>
      <c r="J534" s="317"/>
      <c r="K534" s="66">
        <v>2027.8</v>
      </c>
      <c r="L534" s="317">
        <f t="shared" si="162"/>
        <v>1001.8</v>
      </c>
      <c r="M534" s="66">
        <v>3029.6</v>
      </c>
      <c r="N534" s="317">
        <f t="shared" si="160"/>
        <v>0</v>
      </c>
      <c r="O534" s="66">
        <v>3029.6</v>
      </c>
      <c r="P534" s="317">
        <f t="shared" si="158"/>
        <v>0</v>
      </c>
      <c r="Q534" s="66">
        <v>3029.6</v>
      </c>
      <c r="R534" s="317">
        <f t="shared" si="159"/>
        <v>0</v>
      </c>
      <c r="S534" s="66">
        <v>3029.6</v>
      </c>
      <c r="T534" s="317" t="e">
        <f>SUM(#REF!-S534)</f>
        <v>#REF!</v>
      </c>
      <c r="U534" s="66">
        <v>3029.6</v>
      </c>
      <c r="V534" s="317">
        <f t="shared" si="156"/>
        <v>0</v>
      </c>
      <c r="W534" s="66">
        <v>3029.6</v>
      </c>
      <c r="X534" s="317">
        <f t="shared" si="157"/>
        <v>0</v>
      </c>
      <c r="Y534" s="66">
        <v>3029.6</v>
      </c>
      <c r="Z534" s="317" t="e">
        <f>SUM(#REF!-Y534)</f>
        <v>#REF!</v>
      </c>
      <c r="AA534" s="66">
        <v>3029.6</v>
      </c>
      <c r="AB534" s="66">
        <f t="shared" si="154"/>
        <v>0</v>
      </c>
      <c r="AC534" s="66">
        <v>3029.6</v>
      </c>
      <c r="AD534" s="66"/>
      <c r="AE534" s="364">
        <v>3407.7</v>
      </c>
      <c r="AF534" s="364">
        <v>3407.7</v>
      </c>
      <c r="AG534" s="364">
        <f t="shared" si="163"/>
        <v>100</v>
      </c>
    </row>
    <row r="535" spans="1:33" s="220" customFormat="1" ht="26.45" customHeight="1">
      <c r="A535" s="39" t="s">
        <v>820</v>
      </c>
      <c r="B535" s="321" t="s">
        <v>140</v>
      </c>
      <c r="C535" s="321" t="s">
        <v>11</v>
      </c>
      <c r="D535" s="321" t="s">
        <v>428</v>
      </c>
      <c r="E535" s="28" t="s">
        <v>819</v>
      </c>
      <c r="F535" s="321"/>
      <c r="G535" s="319"/>
      <c r="H535" s="319"/>
      <c r="I535" s="66"/>
      <c r="J535" s="317"/>
      <c r="K535" s="66"/>
      <c r="L535" s="317"/>
      <c r="M535" s="66"/>
      <c r="N535" s="317">
        <f t="shared" si="160"/>
        <v>745.8</v>
      </c>
      <c r="O535" s="66">
        <f>SUM(O536+O538)</f>
        <v>745.8</v>
      </c>
      <c r="P535" s="317">
        <f t="shared" si="158"/>
        <v>0</v>
      </c>
      <c r="Q535" s="66">
        <f>SUM(Q536+Q538)</f>
        <v>745.8</v>
      </c>
      <c r="R535" s="317">
        <f t="shared" si="159"/>
        <v>0</v>
      </c>
      <c r="S535" s="66">
        <f>SUM(S536+S538)</f>
        <v>745.8</v>
      </c>
      <c r="T535" s="317" t="e">
        <f>SUM(#REF!-S535)</f>
        <v>#REF!</v>
      </c>
      <c r="U535" s="66">
        <f>SUM(U536+U538)</f>
        <v>745.8</v>
      </c>
      <c r="V535" s="317">
        <f t="shared" si="156"/>
        <v>0</v>
      </c>
      <c r="W535" s="66">
        <f>SUM(W536+W538)</f>
        <v>745.8</v>
      </c>
      <c r="X535" s="317">
        <f t="shared" si="157"/>
        <v>0</v>
      </c>
      <c r="Y535" s="66">
        <f>SUM(Y536+Y538)</f>
        <v>745.8</v>
      </c>
      <c r="Z535" s="317" t="e">
        <f>SUM(#REF!-Y535)</f>
        <v>#REF!</v>
      </c>
      <c r="AA535" s="66">
        <f>SUM(AA536+AA538)</f>
        <v>745.8</v>
      </c>
      <c r="AB535" s="66">
        <f t="shared" ref="AB535:AB598" si="164">AC535-AA535</f>
        <v>0</v>
      </c>
      <c r="AC535" s="66">
        <f>SUM(AC536+AC538)</f>
        <v>745.8</v>
      </c>
      <c r="AD535" s="259">
        <f>SUM(AD536+AD538)</f>
        <v>0</v>
      </c>
      <c r="AE535" s="260">
        <f>SUM(AE536+AE538)</f>
        <v>623.59999999999991</v>
      </c>
      <c r="AF535" s="260">
        <f>SUM(AF536+AF538)</f>
        <v>437.6</v>
      </c>
      <c r="AG535" s="364">
        <f t="shared" si="163"/>
        <v>70.17318794098783</v>
      </c>
    </row>
    <row r="536" spans="1:33" s="220" customFormat="1" ht="26.45" customHeight="1">
      <c r="A536" s="8" t="s">
        <v>339</v>
      </c>
      <c r="B536" s="321" t="s">
        <v>140</v>
      </c>
      <c r="C536" s="321" t="s">
        <v>11</v>
      </c>
      <c r="D536" s="321" t="s">
        <v>428</v>
      </c>
      <c r="E536" s="28" t="s">
        <v>819</v>
      </c>
      <c r="F536" s="321" t="s">
        <v>340</v>
      </c>
      <c r="G536" s="319"/>
      <c r="H536" s="319"/>
      <c r="I536" s="66"/>
      <c r="J536" s="317"/>
      <c r="K536" s="66"/>
      <c r="L536" s="317"/>
      <c r="M536" s="66"/>
      <c r="N536" s="317">
        <f t="shared" si="160"/>
        <v>275.89999999999998</v>
      </c>
      <c r="O536" s="66">
        <f>SUM(O537)</f>
        <v>275.89999999999998</v>
      </c>
      <c r="P536" s="317">
        <f t="shared" si="158"/>
        <v>0</v>
      </c>
      <c r="Q536" s="66">
        <f>SUM(Q537)</f>
        <v>275.89999999999998</v>
      </c>
      <c r="R536" s="317">
        <f t="shared" si="159"/>
        <v>0</v>
      </c>
      <c r="S536" s="66">
        <f>SUM(S537)</f>
        <v>275.89999999999998</v>
      </c>
      <c r="T536" s="317" t="e">
        <f>SUM(#REF!-S536)</f>
        <v>#REF!</v>
      </c>
      <c r="U536" s="66">
        <f>SUM(U537)</f>
        <v>275.89999999999998</v>
      </c>
      <c r="V536" s="317">
        <f t="shared" si="156"/>
        <v>0</v>
      </c>
      <c r="W536" s="66">
        <f>SUM(W537)</f>
        <v>275.89999999999998</v>
      </c>
      <c r="X536" s="317">
        <f t="shared" si="157"/>
        <v>0</v>
      </c>
      <c r="Y536" s="66">
        <f>SUM(Y537)</f>
        <v>275.89999999999998</v>
      </c>
      <c r="Z536" s="317" t="e">
        <f>SUM(#REF!-Y536)</f>
        <v>#REF!</v>
      </c>
      <c r="AA536" s="66">
        <f>SUM(AA537)</f>
        <v>275.89999999999998</v>
      </c>
      <c r="AB536" s="66">
        <f t="shared" si="164"/>
        <v>0</v>
      </c>
      <c r="AC536" s="66">
        <f>SUM(AC537)</f>
        <v>275.89999999999998</v>
      </c>
      <c r="AD536" s="259">
        <f>SUM(AD537)</f>
        <v>0</v>
      </c>
      <c r="AE536" s="260">
        <f>SUM(AE537)</f>
        <v>150.19999999999999</v>
      </c>
      <c r="AF536" s="260">
        <f>SUM(AF537)</f>
        <v>13.1</v>
      </c>
      <c r="AG536" s="364">
        <f t="shared" si="163"/>
        <v>8.7217043941411454</v>
      </c>
    </row>
    <row r="537" spans="1:33" s="220" customFormat="1" ht="26.45" customHeight="1">
      <c r="A537" s="39" t="s">
        <v>341</v>
      </c>
      <c r="B537" s="321" t="s">
        <v>140</v>
      </c>
      <c r="C537" s="321" t="s">
        <v>11</v>
      </c>
      <c r="D537" s="321" t="s">
        <v>428</v>
      </c>
      <c r="E537" s="28" t="s">
        <v>819</v>
      </c>
      <c r="F537" s="321" t="s">
        <v>342</v>
      </c>
      <c r="G537" s="319"/>
      <c r="H537" s="319"/>
      <c r="I537" s="66"/>
      <c r="J537" s="317"/>
      <c r="K537" s="66"/>
      <c r="L537" s="317"/>
      <c r="M537" s="66"/>
      <c r="N537" s="317">
        <f t="shared" si="160"/>
        <v>275.89999999999998</v>
      </c>
      <c r="O537" s="66">
        <v>275.89999999999998</v>
      </c>
      <c r="P537" s="317">
        <f t="shared" si="158"/>
        <v>0</v>
      </c>
      <c r="Q537" s="66">
        <v>275.89999999999998</v>
      </c>
      <c r="R537" s="317">
        <f t="shared" si="159"/>
        <v>0</v>
      </c>
      <c r="S537" s="66">
        <v>275.89999999999998</v>
      </c>
      <c r="T537" s="317" t="e">
        <f>SUM(#REF!-S537)</f>
        <v>#REF!</v>
      </c>
      <c r="U537" s="66">
        <v>275.89999999999998</v>
      </c>
      <c r="V537" s="317">
        <f t="shared" si="156"/>
        <v>0</v>
      </c>
      <c r="W537" s="66">
        <v>275.89999999999998</v>
      </c>
      <c r="X537" s="317">
        <f t="shared" si="157"/>
        <v>0</v>
      </c>
      <c r="Y537" s="66">
        <v>275.89999999999998</v>
      </c>
      <c r="Z537" s="317" t="e">
        <f>SUM(#REF!-Y537)</f>
        <v>#REF!</v>
      </c>
      <c r="AA537" s="66">
        <v>275.89999999999998</v>
      </c>
      <c r="AB537" s="66">
        <f t="shared" si="164"/>
        <v>0</v>
      </c>
      <c r="AC537" s="66">
        <v>275.89999999999998</v>
      </c>
      <c r="AD537" s="66"/>
      <c r="AE537" s="364">
        <v>150.19999999999999</v>
      </c>
      <c r="AF537" s="364">
        <v>13.1</v>
      </c>
      <c r="AG537" s="364">
        <f t="shared" si="163"/>
        <v>8.7217043941411454</v>
      </c>
    </row>
    <row r="538" spans="1:33" s="220" customFormat="1" ht="26.45" customHeight="1">
      <c r="A538" s="39" t="s">
        <v>616</v>
      </c>
      <c r="B538" s="321" t="s">
        <v>140</v>
      </c>
      <c r="C538" s="321" t="s">
        <v>11</v>
      </c>
      <c r="D538" s="321" t="s">
        <v>428</v>
      </c>
      <c r="E538" s="28" t="s">
        <v>819</v>
      </c>
      <c r="F538" s="321" t="s">
        <v>455</v>
      </c>
      <c r="G538" s="319"/>
      <c r="H538" s="319"/>
      <c r="I538" s="66"/>
      <c r="J538" s="317"/>
      <c r="K538" s="66"/>
      <c r="L538" s="317"/>
      <c r="M538" s="66"/>
      <c r="N538" s="317">
        <f t="shared" si="160"/>
        <v>469.9</v>
      </c>
      <c r="O538" s="66">
        <f>SUM(O539)</f>
        <v>469.9</v>
      </c>
      <c r="P538" s="317">
        <f t="shared" si="158"/>
        <v>0</v>
      </c>
      <c r="Q538" s="66">
        <f>SUM(Q539)</f>
        <v>469.9</v>
      </c>
      <c r="R538" s="317">
        <f t="shared" si="159"/>
        <v>0</v>
      </c>
      <c r="S538" s="66">
        <f>SUM(S539)</f>
        <v>469.9</v>
      </c>
      <c r="T538" s="317" t="e">
        <f>SUM(#REF!-S538)</f>
        <v>#REF!</v>
      </c>
      <c r="U538" s="66">
        <f>SUM(U539)</f>
        <v>469.9</v>
      </c>
      <c r="V538" s="317">
        <f t="shared" si="156"/>
        <v>0</v>
      </c>
      <c r="W538" s="66">
        <f>SUM(W539)</f>
        <v>469.9</v>
      </c>
      <c r="X538" s="317">
        <f t="shared" si="157"/>
        <v>0</v>
      </c>
      <c r="Y538" s="66">
        <f>SUM(Y539)</f>
        <v>469.9</v>
      </c>
      <c r="Z538" s="317" t="e">
        <f>SUM(#REF!-Y538)</f>
        <v>#REF!</v>
      </c>
      <c r="AA538" s="66">
        <f>SUM(AA539)</f>
        <v>469.9</v>
      </c>
      <c r="AB538" s="66">
        <f t="shared" si="164"/>
        <v>0</v>
      </c>
      <c r="AC538" s="66">
        <f>SUM(AC539)</f>
        <v>469.9</v>
      </c>
      <c r="AD538" s="259">
        <f>SUM(AD539)</f>
        <v>0</v>
      </c>
      <c r="AE538" s="260">
        <f>SUM(AE539)</f>
        <v>473.4</v>
      </c>
      <c r="AF538" s="260">
        <f>SUM(AF539)</f>
        <v>424.5</v>
      </c>
      <c r="AG538" s="364">
        <f t="shared" si="163"/>
        <v>89.670468948035492</v>
      </c>
    </row>
    <row r="539" spans="1:33" s="220" customFormat="1" ht="13.15" customHeight="1">
      <c r="A539" s="39" t="s">
        <v>617</v>
      </c>
      <c r="B539" s="321" t="s">
        <v>140</v>
      </c>
      <c r="C539" s="321" t="s">
        <v>11</v>
      </c>
      <c r="D539" s="321" t="s">
        <v>428</v>
      </c>
      <c r="E539" s="28" t="s">
        <v>819</v>
      </c>
      <c r="F539" s="321" t="s">
        <v>618</v>
      </c>
      <c r="G539" s="319"/>
      <c r="H539" s="319"/>
      <c r="I539" s="66"/>
      <c r="J539" s="317"/>
      <c r="K539" s="66"/>
      <c r="L539" s="317"/>
      <c r="M539" s="66"/>
      <c r="N539" s="317">
        <f t="shared" si="160"/>
        <v>469.9</v>
      </c>
      <c r="O539" s="66">
        <v>469.9</v>
      </c>
      <c r="P539" s="317">
        <f t="shared" si="158"/>
        <v>0</v>
      </c>
      <c r="Q539" s="66">
        <v>469.9</v>
      </c>
      <c r="R539" s="317">
        <f t="shared" si="159"/>
        <v>0</v>
      </c>
      <c r="S539" s="66">
        <v>469.9</v>
      </c>
      <c r="T539" s="317" t="e">
        <f>SUM(#REF!-S539)</f>
        <v>#REF!</v>
      </c>
      <c r="U539" s="66">
        <v>469.9</v>
      </c>
      <c r="V539" s="317">
        <f t="shared" si="156"/>
        <v>0</v>
      </c>
      <c r="W539" s="66">
        <v>469.9</v>
      </c>
      <c r="X539" s="317">
        <f t="shared" si="157"/>
        <v>0</v>
      </c>
      <c r="Y539" s="66">
        <v>469.9</v>
      </c>
      <c r="Z539" s="317" t="e">
        <f>SUM(#REF!-Y539)</f>
        <v>#REF!</v>
      </c>
      <c r="AA539" s="66">
        <v>469.9</v>
      </c>
      <c r="AB539" s="66">
        <f t="shared" si="164"/>
        <v>0</v>
      </c>
      <c r="AC539" s="66">
        <v>469.9</v>
      </c>
      <c r="AD539" s="66"/>
      <c r="AE539" s="364">
        <v>473.4</v>
      </c>
      <c r="AF539" s="364">
        <v>424.5</v>
      </c>
      <c r="AG539" s="364">
        <f t="shared" si="163"/>
        <v>89.670468948035492</v>
      </c>
    </row>
    <row r="540" spans="1:33" s="220" customFormat="1" ht="17.25" customHeight="1">
      <c r="A540" s="39" t="s">
        <v>865</v>
      </c>
      <c r="B540" s="321" t="s">
        <v>140</v>
      </c>
      <c r="C540" s="321" t="s">
        <v>11</v>
      </c>
      <c r="D540" s="321" t="s">
        <v>428</v>
      </c>
      <c r="E540" s="28" t="s">
        <v>864</v>
      </c>
      <c r="F540" s="321"/>
      <c r="G540" s="319"/>
      <c r="H540" s="319"/>
      <c r="I540" s="66"/>
      <c r="J540" s="317"/>
      <c r="K540" s="66"/>
      <c r="L540" s="317"/>
      <c r="M540" s="66"/>
      <c r="N540" s="317"/>
      <c r="O540" s="66"/>
      <c r="P540" s="317"/>
      <c r="Q540" s="66"/>
      <c r="R540" s="317"/>
      <c r="S540" s="66"/>
      <c r="T540" s="317"/>
      <c r="U540" s="66"/>
      <c r="V540" s="317"/>
      <c r="W540" s="66"/>
      <c r="X540" s="317">
        <f t="shared" si="157"/>
        <v>305.8</v>
      </c>
      <c r="Y540" s="66">
        <f>SUM(Y541)</f>
        <v>305.8</v>
      </c>
      <c r="Z540" s="317" t="e">
        <f>SUM(#REF!-Y540)</f>
        <v>#REF!</v>
      </c>
      <c r="AA540" s="66">
        <f t="shared" ref="AA540:AF541" si="165">SUM(AA541)</f>
        <v>305.8</v>
      </c>
      <c r="AB540" s="66">
        <f t="shared" si="164"/>
        <v>0</v>
      </c>
      <c r="AC540" s="66">
        <f t="shared" si="165"/>
        <v>305.8</v>
      </c>
      <c r="AD540" s="259">
        <f t="shared" si="165"/>
        <v>0</v>
      </c>
      <c r="AE540" s="260">
        <f t="shared" si="165"/>
        <v>305.8</v>
      </c>
      <c r="AF540" s="260">
        <f t="shared" si="165"/>
        <v>305.8</v>
      </c>
      <c r="AG540" s="364">
        <f t="shared" si="163"/>
        <v>100</v>
      </c>
    </row>
    <row r="541" spans="1:33" s="220" customFormat="1" ht="26.45" customHeight="1">
      <c r="A541" s="39" t="s">
        <v>616</v>
      </c>
      <c r="B541" s="321" t="s">
        <v>140</v>
      </c>
      <c r="C541" s="321" t="s">
        <v>11</v>
      </c>
      <c r="D541" s="321" t="s">
        <v>428</v>
      </c>
      <c r="E541" s="28" t="s">
        <v>864</v>
      </c>
      <c r="F541" s="321" t="s">
        <v>455</v>
      </c>
      <c r="G541" s="319"/>
      <c r="H541" s="319"/>
      <c r="I541" s="66"/>
      <c r="J541" s="317"/>
      <c r="K541" s="66"/>
      <c r="L541" s="317"/>
      <c r="M541" s="66"/>
      <c r="N541" s="317"/>
      <c r="O541" s="66"/>
      <c r="P541" s="317"/>
      <c r="Q541" s="66"/>
      <c r="R541" s="317"/>
      <c r="S541" s="66"/>
      <c r="T541" s="317"/>
      <c r="U541" s="66"/>
      <c r="V541" s="317"/>
      <c r="W541" s="66"/>
      <c r="X541" s="317">
        <f t="shared" si="157"/>
        <v>305.8</v>
      </c>
      <c r="Y541" s="66">
        <f>SUM(Y542)</f>
        <v>305.8</v>
      </c>
      <c r="Z541" s="317" t="e">
        <f>SUM(#REF!-Y541)</f>
        <v>#REF!</v>
      </c>
      <c r="AA541" s="66">
        <f t="shared" si="165"/>
        <v>305.8</v>
      </c>
      <c r="AB541" s="66">
        <f t="shared" si="164"/>
        <v>0</v>
      </c>
      <c r="AC541" s="66">
        <f t="shared" si="165"/>
        <v>305.8</v>
      </c>
      <c r="AD541" s="259">
        <f t="shared" si="165"/>
        <v>0</v>
      </c>
      <c r="AE541" s="260">
        <f t="shared" si="165"/>
        <v>305.8</v>
      </c>
      <c r="AF541" s="260">
        <f t="shared" si="165"/>
        <v>305.8</v>
      </c>
      <c r="AG541" s="364">
        <f t="shared" si="163"/>
        <v>100</v>
      </c>
    </row>
    <row r="542" spans="1:33" s="220" customFormat="1" ht="13.15" customHeight="1">
      <c r="A542" s="39" t="s">
        <v>617</v>
      </c>
      <c r="B542" s="321" t="s">
        <v>140</v>
      </c>
      <c r="C542" s="321" t="s">
        <v>11</v>
      </c>
      <c r="D542" s="321" t="s">
        <v>428</v>
      </c>
      <c r="E542" s="28" t="s">
        <v>864</v>
      </c>
      <c r="F542" s="321" t="s">
        <v>618</v>
      </c>
      <c r="G542" s="319"/>
      <c r="H542" s="319"/>
      <c r="I542" s="66"/>
      <c r="J542" s="317"/>
      <c r="K542" s="66"/>
      <c r="L542" s="317"/>
      <c r="M542" s="66"/>
      <c r="N542" s="317"/>
      <c r="O542" s="66"/>
      <c r="P542" s="317"/>
      <c r="Q542" s="66"/>
      <c r="R542" s="317"/>
      <c r="S542" s="66"/>
      <c r="T542" s="317"/>
      <c r="U542" s="66"/>
      <c r="V542" s="317"/>
      <c r="W542" s="66"/>
      <c r="X542" s="317">
        <f t="shared" si="157"/>
        <v>305.8</v>
      </c>
      <c r="Y542" s="66">
        <v>305.8</v>
      </c>
      <c r="Z542" s="317" t="e">
        <f>SUM(#REF!-Y542)</f>
        <v>#REF!</v>
      </c>
      <c r="AA542" s="66">
        <v>305.8</v>
      </c>
      <c r="AB542" s="66">
        <f t="shared" si="164"/>
        <v>0</v>
      </c>
      <c r="AC542" s="66">
        <v>305.8</v>
      </c>
      <c r="AD542" s="66"/>
      <c r="AE542" s="364">
        <v>305.8</v>
      </c>
      <c r="AF542" s="364">
        <v>305.8</v>
      </c>
      <c r="AG542" s="364">
        <f t="shared" si="163"/>
        <v>100</v>
      </c>
    </row>
    <row r="543" spans="1:33" s="220" customFormat="1" ht="13.15" customHeight="1">
      <c r="A543" s="39"/>
      <c r="B543" s="321"/>
      <c r="C543" s="321"/>
      <c r="D543" s="321"/>
      <c r="E543" s="28"/>
      <c r="F543" s="321"/>
      <c r="G543" s="319"/>
      <c r="H543" s="319"/>
      <c r="I543" s="66"/>
      <c r="J543" s="317"/>
      <c r="K543" s="66"/>
      <c r="L543" s="317"/>
      <c r="M543" s="66"/>
      <c r="N543" s="317"/>
      <c r="O543" s="66"/>
      <c r="P543" s="317">
        <f t="shared" si="158"/>
        <v>0</v>
      </c>
      <c r="Q543" s="66"/>
      <c r="R543" s="317">
        <f t="shared" si="159"/>
        <v>0</v>
      </c>
      <c r="S543" s="66"/>
      <c r="T543" s="317" t="e">
        <f>SUM(#REF!-S543)</f>
        <v>#REF!</v>
      </c>
      <c r="U543" s="66"/>
      <c r="V543" s="317">
        <f t="shared" si="156"/>
        <v>0</v>
      </c>
      <c r="W543" s="66"/>
      <c r="X543" s="317">
        <f t="shared" si="157"/>
        <v>0</v>
      </c>
      <c r="Y543" s="66"/>
      <c r="Z543" s="317" t="e">
        <f>SUM(#REF!-Y543)</f>
        <v>#REF!</v>
      </c>
      <c r="AA543" s="66"/>
      <c r="AB543" s="66">
        <f t="shared" si="164"/>
        <v>0</v>
      </c>
      <c r="AC543" s="66"/>
      <c r="AD543" s="66"/>
      <c r="AE543" s="364"/>
      <c r="AF543" s="364"/>
      <c r="AG543" s="364"/>
    </row>
    <row r="544" spans="1:33" ht="26.45" customHeight="1">
      <c r="A544" s="56" t="s">
        <v>177</v>
      </c>
      <c r="B544" s="321" t="s">
        <v>140</v>
      </c>
      <c r="C544" s="321" t="s">
        <v>11</v>
      </c>
      <c r="D544" s="321" t="s">
        <v>428</v>
      </c>
      <c r="E544" s="28" t="s">
        <v>178</v>
      </c>
      <c r="F544" s="321"/>
      <c r="G544" s="319"/>
      <c r="H544" s="319"/>
      <c r="I544" s="66">
        <f>I545</f>
        <v>0</v>
      </c>
      <c r="J544" s="317">
        <f t="shared" si="161"/>
        <v>0</v>
      </c>
      <c r="K544" s="66">
        <f>K545</f>
        <v>0</v>
      </c>
      <c r="L544" s="317">
        <f t="shared" si="162"/>
        <v>0</v>
      </c>
      <c r="M544" s="66">
        <f>M545</f>
        <v>0</v>
      </c>
      <c r="N544" s="317">
        <f t="shared" si="160"/>
        <v>0</v>
      </c>
      <c r="O544" s="66">
        <f>O545</f>
        <v>0</v>
      </c>
      <c r="P544" s="317">
        <f t="shared" si="158"/>
        <v>0</v>
      </c>
      <c r="Q544" s="66">
        <f>Q545</f>
        <v>0</v>
      </c>
      <c r="R544" s="317">
        <f t="shared" si="159"/>
        <v>0</v>
      </c>
      <c r="S544" s="66">
        <f>S545</f>
        <v>0</v>
      </c>
      <c r="T544" s="317" t="e">
        <f>SUM(#REF!-S544)</f>
        <v>#REF!</v>
      </c>
      <c r="U544" s="66">
        <f>U545</f>
        <v>0</v>
      </c>
      <c r="V544" s="317">
        <f t="shared" si="156"/>
        <v>0</v>
      </c>
      <c r="W544" s="66">
        <f>W545</f>
        <v>0</v>
      </c>
      <c r="X544" s="317">
        <f t="shared" si="157"/>
        <v>38</v>
      </c>
      <c r="Y544" s="66">
        <f>Y545</f>
        <v>38</v>
      </c>
      <c r="Z544" s="317" t="e">
        <f>SUM(#REF!-Y544)</f>
        <v>#REF!</v>
      </c>
      <c r="AA544" s="66">
        <f>AA545</f>
        <v>38</v>
      </c>
      <c r="AB544" s="66">
        <f t="shared" si="164"/>
        <v>0</v>
      </c>
      <c r="AC544" s="66">
        <f>AC545</f>
        <v>38</v>
      </c>
      <c r="AD544" s="259">
        <f>AD545</f>
        <v>0</v>
      </c>
      <c r="AE544" s="260">
        <f>AE545</f>
        <v>35.6</v>
      </c>
      <c r="AF544" s="260">
        <f>AF545</f>
        <v>35.6</v>
      </c>
      <c r="AG544" s="364">
        <f t="shared" si="163"/>
        <v>100</v>
      </c>
    </row>
    <row r="545" spans="1:33" ht="39.6" customHeight="1">
      <c r="A545" s="318" t="s">
        <v>179</v>
      </c>
      <c r="B545" s="321" t="s">
        <v>140</v>
      </c>
      <c r="C545" s="321" t="s">
        <v>11</v>
      </c>
      <c r="D545" s="321" t="s">
        <v>428</v>
      </c>
      <c r="E545" s="28" t="s">
        <v>180</v>
      </c>
      <c r="F545" s="321"/>
      <c r="G545" s="319"/>
      <c r="H545" s="319"/>
      <c r="I545" s="66">
        <f>I548+I546</f>
        <v>0</v>
      </c>
      <c r="J545" s="317">
        <f t="shared" si="161"/>
        <v>0</v>
      </c>
      <c r="K545" s="66">
        <f>K548+K546</f>
        <v>0</v>
      </c>
      <c r="L545" s="317">
        <f t="shared" si="162"/>
        <v>0</v>
      </c>
      <c r="M545" s="66">
        <f>M548+M546</f>
        <v>0</v>
      </c>
      <c r="N545" s="317">
        <f t="shared" si="160"/>
        <v>0</v>
      </c>
      <c r="O545" s="66">
        <f>O548+O546</f>
        <v>0</v>
      </c>
      <c r="P545" s="317">
        <f t="shared" si="158"/>
        <v>0</v>
      </c>
      <c r="Q545" s="66">
        <f>Q548+Q546</f>
        <v>0</v>
      </c>
      <c r="R545" s="317">
        <f t="shared" si="159"/>
        <v>0</v>
      </c>
      <c r="S545" s="66">
        <f>S548+S546</f>
        <v>0</v>
      </c>
      <c r="T545" s="317" t="e">
        <f>SUM(#REF!-S545)</f>
        <v>#REF!</v>
      </c>
      <c r="U545" s="66">
        <f>U548+U546</f>
        <v>0</v>
      </c>
      <c r="V545" s="317">
        <f t="shared" si="156"/>
        <v>0</v>
      </c>
      <c r="W545" s="66">
        <f>W548+W546</f>
        <v>0</v>
      </c>
      <c r="X545" s="317">
        <f t="shared" si="157"/>
        <v>38</v>
      </c>
      <c r="Y545" s="66">
        <f>Y548+Y546</f>
        <v>38</v>
      </c>
      <c r="Z545" s="317" t="e">
        <f>SUM(#REF!-Y545)</f>
        <v>#REF!</v>
      </c>
      <c r="AA545" s="66">
        <f>AA548+AA546</f>
        <v>38</v>
      </c>
      <c r="AB545" s="66">
        <f t="shared" si="164"/>
        <v>0</v>
      </c>
      <c r="AC545" s="66">
        <f>AC548+AC546</f>
        <v>38</v>
      </c>
      <c r="AD545" s="259">
        <f>AD548+AD546</f>
        <v>0</v>
      </c>
      <c r="AE545" s="260">
        <f>AE548+AE546</f>
        <v>35.6</v>
      </c>
      <c r="AF545" s="260">
        <f>AF548+AF546</f>
        <v>35.6</v>
      </c>
      <c r="AG545" s="364">
        <f t="shared" si="163"/>
        <v>100</v>
      </c>
    </row>
    <row r="546" spans="1:33" ht="0.75" customHeight="1">
      <c r="A546" s="8" t="s">
        <v>339</v>
      </c>
      <c r="B546" s="321" t="s">
        <v>140</v>
      </c>
      <c r="C546" s="321" t="s">
        <v>11</v>
      </c>
      <c r="D546" s="321" t="s">
        <v>428</v>
      </c>
      <c r="E546" s="28" t="s">
        <v>180</v>
      </c>
      <c r="F546" s="321" t="s">
        <v>340</v>
      </c>
      <c r="G546" s="319"/>
      <c r="H546" s="319"/>
      <c r="I546" s="66">
        <f>I547</f>
        <v>0</v>
      </c>
      <c r="J546" s="317">
        <f t="shared" si="161"/>
        <v>0</v>
      </c>
      <c r="K546" s="66">
        <f>K547</f>
        <v>0</v>
      </c>
      <c r="L546" s="317">
        <f t="shared" si="162"/>
        <v>0</v>
      </c>
      <c r="M546" s="66">
        <f>M547</f>
        <v>0</v>
      </c>
      <c r="N546" s="317">
        <f t="shared" si="160"/>
        <v>0</v>
      </c>
      <c r="O546" s="66">
        <f>O547</f>
        <v>0</v>
      </c>
      <c r="P546" s="317">
        <f t="shared" si="158"/>
        <v>0</v>
      </c>
      <c r="Q546" s="66">
        <f>Q547</f>
        <v>0</v>
      </c>
      <c r="R546" s="317">
        <f t="shared" si="159"/>
        <v>0</v>
      </c>
      <c r="S546" s="66">
        <f>S547</f>
        <v>0</v>
      </c>
      <c r="T546" s="317" t="e">
        <f>SUM(#REF!-S546)</f>
        <v>#REF!</v>
      </c>
      <c r="U546" s="66">
        <f>U547</f>
        <v>0</v>
      </c>
      <c r="V546" s="317">
        <f t="shared" si="156"/>
        <v>0</v>
      </c>
      <c r="W546" s="66">
        <f>W547</f>
        <v>0</v>
      </c>
      <c r="X546" s="317">
        <f t="shared" si="157"/>
        <v>0</v>
      </c>
      <c r="Y546" s="66">
        <f>Y547</f>
        <v>0</v>
      </c>
      <c r="Z546" s="317" t="e">
        <f>SUM(#REF!-Y546)</f>
        <v>#REF!</v>
      </c>
      <c r="AA546" s="66">
        <f>AA547</f>
        <v>0</v>
      </c>
      <c r="AB546" s="66">
        <f t="shared" si="164"/>
        <v>0</v>
      </c>
      <c r="AC546" s="66">
        <f>AC547</f>
        <v>0</v>
      </c>
      <c r="AD546" s="259">
        <f>AD547</f>
        <v>0</v>
      </c>
      <c r="AE546" s="260">
        <f>AE547</f>
        <v>0</v>
      </c>
      <c r="AF546" s="260">
        <f>AF547</f>
        <v>0</v>
      </c>
      <c r="AG546" s="364"/>
    </row>
    <row r="547" spans="1:33" ht="26.25" hidden="1" customHeight="1">
      <c r="A547" s="39" t="s">
        <v>341</v>
      </c>
      <c r="B547" s="321" t="s">
        <v>140</v>
      </c>
      <c r="C547" s="321" t="s">
        <v>11</v>
      </c>
      <c r="D547" s="321" t="s">
        <v>428</v>
      </c>
      <c r="E547" s="28" t="s">
        <v>180</v>
      </c>
      <c r="F547" s="321" t="s">
        <v>342</v>
      </c>
      <c r="G547" s="319"/>
      <c r="H547" s="319"/>
      <c r="I547" s="66"/>
      <c r="J547" s="317">
        <f t="shared" si="161"/>
        <v>0</v>
      </c>
      <c r="K547" s="66"/>
      <c r="L547" s="317">
        <f t="shared" si="162"/>
        <v>0</v>
      </c>
      <c r="M547" s="66"/>
      <c r="N547" s="317">
        <f t="shared" si="160"/>
        <v>0</v>
      </c>
      <c r="O547" s="66"/>
      <c r="P547" s="317">
        <f t="shared" si="158"/>
        <v>0</v>
      </c>
      <c r="Q547" s="66"/>
      <c r="R547" s="317">
        <f t="shared" si="159"/>
        <v>0</v>
      </c>
      <c r="S547" s="66"/>
      <c r="T547" s="317" t="e">
        <f>SUM(#REF!-S547)</f>
        <v>#REF!</v>
      </c>
      <c r="U547" s="66"/>
      <c r="V547" s="317">
        <f t="shared" si="156"/>
        <v>0</v>
      </c>
      <c r="W547" s="66"/>
      <c r="X547" s="317">
        <f t="shared" si="157"/>
        <v>0</v>
      </c>
      <c r="Y547" s="66"/>
      <c r="Z547" s="317" t="e">
        <f>SUM(#REF!-Y547)</f>
        <v>#REF!</v>
      </c>
      <c r="AA547" s="66"/>
      <c r="AB547" s="66">
        <f t="shared" si="164"/>
        <v>0</v>
      </c>
      <c r="AC547" s="66"/>
      <c r="AD547" s="66"/>
      <c r="AE547" s="364"/>
      <c r="AF547" s="364"/>
      <c r="AG547" s="364"/>
    </row>
    <row r="548" spans="1:33" ht="26.45" customHeight="1">
      <c r="A548" s="39" t="s">
        <v>616</v>
      </c>
      <c r="B548" s="321" t="s">
        <v>140</v>
      </c>
      <c r="C548" s="321" t="s">
        <v>11</v>
      </c>
      <c r="D548" s="321" t="s">
        <v>428</v>
      </c>
      <c r="E548" s="28" t="s">
        <v>180</v>
      </c>
      <c r="F548" s="321" t="s">
        <v>455</v>
      </c>
      <c r="G548" s="319"/>
      <c r="H548" s="319"/>
      <c r="I548" s="66">
        <f>I549</f>
        <v>0</v>
      </c>
      <c r="J548" s="317">
        <f t="shared" si="161"/>
        <v>0</v>
      </c>
      <c r="K548" s="66">
        <f>K549</f>
        <v>0</v>
      </c>
      <c r="L548" s="317">
        <f t="shared" si="162"/>
        <v>0</v>
      </c>
      <c r="M548" s="66">
        <f>M549</f>
        <v>0</v>
      </c>
      <c r="N548" s="317">
        <f t="shared" si="160"/>
        <v>0</v>
      </c>
      <c r="O548" s="66">
        <f>O549</f>
        <v>0</v>
      </c>
      <c r="P548" s="317">
        <f t="shared" si="158"/>
        <v>0</v>
      </c>
      <c r="Q548" s="66">
        <f>Q549</f>
        <v>0</v>
      </c>
      <c r="R548" s="317">
        <f t="shared" si="159"/>
        <v>0</v>
      </c>
      <c r="S548" s="66">
        <f>S549</f>
        <v>0</v>
      </c>
      <c r="T548" s="317" t="e">
        <f>SUM(#REF!-S548)</f>
        <v>#REF!</v>
      </c>
      <c r="U548" s="66">
        <f>U549</f>
        <v>0</v>
      </c>
      <c r="V548" s="317">
        <f t="shared" si="156"/>
        <v>0</v>
      </c>
      <c r="W548" s="66">
        <f>W549</f>
        <v>0</v>
      </c>
      <c r="X548" s="317">
        <f t="shared" si="157"/>
        <v>38</v>
      </c>
      <c r="Y548" s="66">
        <f>Y549</f>
        <v>38</v>
      </c>
      <c r="Z548" s="317" t="e">
        <f>SUM(#REF!-Y548)</f>
        <v>#REF!</v>
      </c>
      <c r="AA548" s="66">
        <f>AA549</f>
        <v>38</v>
      </c>
      <c r="AB548" s="66">
        <f t="shared" si="164"/>
        <v>0</v>
      </c>
      <c r="AC548" s="66">
        <f>AC549</f>
        <v>38</v>
      </c>
      <c r="AD548" s="259">
        <f>AD549</f>
        <v>0</v>
      </c>
      <c r="AE548" s="260">
        <f>AE549</f>
        <v>35.6</v>
      </c>
      <c r="AF548" s="260">
        <f>AF549</f>
        <v>35.6</v>
      </c>
      <c r="AG548" s="364">
        <f t="shared" si="163"/>
        <v>100</v>
      </c>
    </row>
    <row r="549" spans="1:33" ht="12.75" customHeight="1">
      <c r="A549" s="39" t="s">
        <v>617</v>
      </c>
      <c r="B549" s="321" t="s">
        <v>140</v>
      </c>
      <c r="C549" s="321" t="s">
        <v>11</v>
      </c>
      <c r="D549" s="321" t="s">
        <v>428</v>
      </c>
      <c r="E549" s="28" t="s">
        <v>180</v>
      </c>
      <c r="F549" s="321" t="s">
        <v>618</v>
      </c>
      <c r="G549" s="319"/>
      <c r="H549" s="319"/>
      <c r="I549" s="66"/>
      <c r="J549" s="317">
        <f t="shared" si="161"/>
        <v>0</v>
      </c>
      <c r="K549" s="66"/>
      <c r="L549" s="317">
        <f t="shared" si="162"/>
        <v>0</v>
      </c>
      <c r="M549" s="66"/>
      <c r="N549" s="317">
        <f t="shared" si="160"/>
        <v>0</v>
      </c>
      <c r="O549" s="66"/>
      <c r="P549" s="317">
        <f t="shared" si="158"/>
        <v>0</v>
      </c>
      <c r="Q549" s="66"/>
      <c r="R549" s="317">
        <f t="shared" si="159"/>
        <v>0</v>
      </c>
      <c r="S549" s="66"/>
      <c r="T549" s="317" t="e">
        <f>SUM(#REF!-S549)</f>
        <v>#REF!</v>
      </c>
      <c r="U549" s="66"/>
      <c r="V549" s="317">
        <f t="shared" si="156"/>
        <v>0</v>
      </c>
      <c r="W549" s="66"/>
      <c r="X549" s="317">
        <f t="shared" si="157"/>
        <v>38</v>
      </c>
      <c r="Y549" s="66">
        <v>38</v>
      </c>
      <c r="Z549" s="317" t="e">
        <f>SUM(#REF!-Y549)</f>
        <v>#REF!</v>
      </c>
      <c r="AA549" s="66">
        <v>38</v>
      </c>
      <c r="AB549" s="66">
        <f t="shared" si="164"/>
        <v>0</v>
      </c>
      <c r="AC549" s="66">
        <v>38</v>
      </c>
      <c r="AD549" s="66"/>
      <c r="AE549" s="364">
        <v>35.6</v>
      </c>
      <c r="AF549" s="364">
        <v>35.6</v>
      </c>
      <c r="AG549" s="364">
        <f t="shared" si="163"/>
        <v>100</v>
      </c>
    </row>
    <row r="550" spans="1:33" ht="0.75" customHeight="1">
      <c r="A550" s="318" t="s">
        <v>20</v>
      </c>
      <c r="B550" s="321" t="s">
        <v>140</v>
      </c>
      <c r="C550" s="321" t="s">
        <v>11</v>
      </c>
      <c r="D550" s="321" t="s">
        <v>428</v>
      </c>
      <c r="E550" s="84" t="s">
        <v>21</v>
      </c>
      <c r="F550" s="321"/>
      <c r="G550" s="319"/>
      <c r="H550" s="319"/>
      <c r="I550" s="66">
        <f>I557+I551</f>
        <v>155.19999999999999</v>
      </c>
      <c r="J550" s="317">
        <f t="shared" si="161"/>
        <v>0</v>
      </c>
      <c r="K550" s="66">
        <f>K557+K551</f>
        <v>155.19999999999999</v>
      </c>
      <c r="L550" s="317">
        <f t="shared" si="162"/>
        <v>0</v>
      </c>
      <c r="M550" s="66">
        <f>M557+M551</f>
        <v>155.19999999999999</v>
      </c>
      <c r="N550" s="317">
        <f t="shared" si="160"/>
        <v>0</v>
      </c>
      <c r="O550" s="66">
        <f>O557+O551</f>
        <v>155.19999999999999</v>
      </c>
      <c r="P550" s="317">
        <f t="shared" si="158"/>
        <v>0</v>
      </c>
      <c r="Q550" s="66">
        <f>Q557+Q551</f>
        <v>155.19999999999999</v>
      </c>
      <c r="R550" s="317">
        <f t="shared" si="159"/>
        <v>0</v>
      </c>
      <c r="S550" s="66">
        <f>S557+S551</f>
        <v>155.19999999999999</v>
      </c>
      <c r="T550" s="317" t="e">
        <f>SUM(#REF!-S550)</f>
        <v>#REF!</v>
      </c>
      <c r="U550" s="66">
        <f>U557+U551</f>
        <v>155.19999999999999</v>
      </c>
      <c r="V550" s="317">
        <f t="shared" si="156"/>
        <v>0</v>
      </c>
      <c r="W550" s="66">
        <f>W557+W551</f>
        <v>155.19999999999999</v>
      </c>
      <c r="X550" s="317">
        <f t="shared" si="157"/>
        <v>0</v>
      </c>
      <c r="Y550" s="66">
        <f>Y557+Y551</f>
        <v>155.19999999999999</v>
      </c>
      <c r="Z550" s="317" t="e">
        <f>SUM(#REF!-Y550)</f>
        <v>#REF!</v>
      </c>
      <c r="AA550" s="66">
        <f>AA557+AA551</f>
        <v>155.19999999999999</v>
      </c>
      <c r="AB550" s="66">
        <f t="shared" si="164"/>
        <v>0</v>
      </c>
      <c r="AC550" s="66">
        <f>AC557+AC551</f>
        <v>155.19999999999999</v>
      </c>
      <c r="AD550" s="259">
        <f>AD557+AD551</f>
        <v>0</v>
      </c>
      <c r="AE550" s="260">
        <f>AE557+AE551</f>
        <v>0</v>
      </c>
      <c r="AF550" s="260">
        <f>AF557+AF551</f>
        <v>0</v>
      </c>
      <c r="AG550" s="364"/>
    </row>
    <row r="551" spans="1:33" ht="12.75" hidden="1" customHeight="1">
      <c r="A551" s="318" t="s">
        <v>22</v>
      </c>
      <c r="B551" s="321" t="s">
        <v>140</v>
      </c>
      <c r="C551" s="321" t="s">
        <v>11</v>
      </c>
      <c r="D551" s="321" t="s">
        <v>428</v>
      </c>
      <c r="E551" s="84" t="s">
        <v>23</v>
      </c>
      <c r="F551" s="321"/>
      <c r="G551" s="319"/>
      <c r="H551" s="319"/>
      <c r="I551" s="66">
        <f>I552</f>
        <v>45.2</v>
      </c>
      <c r="J551" s="317">
        <f t="shared" si="161"/>
        <v>0</v>
      </c>
      <c r="K551" s="66">
        <f>K552</f>
        <v>45.2</v>
      </c>
      <c r="L551" s="317">
        <f t="shared" si="162"/>
        <v>0</v>
      </c>
      <c r="M551" s="66">
        <f>M552+M555</f>
        <v>45.2</v>
      </c>
      <c r="N551" s="317">
        <f t="shared" si="160"/>
        <v>0</v>
      </c>
      <c r="O551" s="66">
        <f>O552+O555</f>
        <v>45.2</v>
      </c>
      <c r="P551" s="317">
        <f t="shared" si="158"/>
        <v>0</v>
      </c>
      <c r="Q551" s="66">
        <f>Q552+Q555</f>
        <v>45.2</v>
      </c>
      <c r="R551" s="317">
        <f t="shared" si="159"/>
        <v>0</v>
      </c>
      <c r="S551" s="66">
        <f>S552+S555</f>
        <v>45.2</v>
      </c>
      <c r="T551" s="317" t="e">
        <f>SUM(#REF!-S551)</f>
        <v>#REF!</v>
      </c>
      <c r="U551" s="66">
        <f>U552+U555</f>
        <v>45.2</v>
      </c>
      <c r="V551" s="317">
        <f t="shared" si="156"/>
        <v>0</v>
      </c>
      <c r="W551" s="66">
        <f>W552+W555</f>
        <v>45.2</v>
      </c>
      <c r="X551" s="317">
        <f t="shared" si="157"/>
        <v>0</v>
      </c>
      <c r="Y551" s="66">
        <f>Y552+Y555</f>
        <v>45.2</v>
      </c>
      <c r="Z551" s="317" t="e">
        <f>SUM(#REF!-Y551)</f>
        <v>#REF!</v>
      </c>
      <c r="AA551" s="66">
        <f>AA552+AA555</f>
        <v>45.2</v>
      </c>
      <c r="AB551" s="66">
        <f t="shared" si="164"/>
        <v>0</v>
      </c>
      <c r="AC551" s="66">
        <f>AC552+AC555</f>
        <v>45.2</v>
      </c>
      <c r="AD551" s="259">
        <f>AD552+AD555</f>
        <v>0</v>
      </c>
      <c r="AE551" s="260">
        <f>AE552</f>
        <v>0</v>
      </c>
      <c r="AF551" s="260">
        <f>AF552</f>
        <v>0</v>
      </c>
      <c r="AG551" s="364"/>
    </row>
    <row r="552" spans="1:33" s="254" customFormat="1" ht="26.25" hidden="1" customHeight="1">
      <c r="A552" s="318" t="s">
        <v>635</v>
      </c>
      <c r="B552" s="321" t="s">
        <v>140</v>
      </c>
      <c r="C552" s="321" t="s">
        <v>11</v>
      </c>
      <c r="D552" s="321" t="s">
        <v>428</v>
      </c>
      <c r="E552" s="84" t="s">
        <v>24</v>
      </c>
      <c r="F552" s="321"/>
      <c r="G552" s="319"/>
      <c r="H552" s="319"/>
      <c r="I552" s="66">
        <f>I553</f>
        <v>45.2</v>
      </c>
      <c r="J552" s="317">
        <f t="shared" si="161"/>
        <v>0</v>
      </c>
      <c r="K552" s="66">
        <f>K553</f>
        <v>45.2</v>
      </c>
      <c r="L552" s="317">
        <f t="shared" si="162"/>
        <v>-45.2</v>
      </c>
      <c r="M552" s="66">
        <f>M553</f>
        <v>0</v>
      </c>
      <c r="N552" s="317">
        <f t="shared" si="160"/>
        <v>0</v>
      </c>
      <c r="O552" s="66">
        <f>O553</f>
        <v>0</v>
      </c>
      <c r="P552" s="317">
        <f t="shared" si="158"/>
        <v>0</v>
      </c>
      <c r="Q552" s="66">
        <f>Q553</f>
        <v>0</v>
      </c>
      <c r="R552" s="317">
        <f t="shared" si="159"/>
        <v>0</v>
      </c>
      <c r="S552" s="66">
        <f>S553</f>
        <v>0</v>
      </c>
      <c r="T552" s="317" t="e">
        <f>SUM(#REF!-S552)</f>
        <v>#REF!</v>
      </c>
      <c r="U552" s="66">
        <f>U553</f>
        <v>0</v>
      </c>
      <c r="V552" s="317">
        <f t="shared" si="156"/>
        <v>0</v>
      </c>
      <c r="W552" s="66">
        <f>W553</f>
        <v>0</v>
      </c>
      <c r="X552" s="317">
        <f t="shared" si="157"/>
        <v>0</v>
      </c>
      <c r="Y552" s="66">
        <f>Y553</f>
        <v>0</v>
      </c>
      <c r="Z552" s="317" t="e">
        <f>SUM(#REF!-Y552)</f>
        <v>#REF!</v>
      </c>
      <c r="AA552" s="66">
        <f>AA553</f>
        <v>0</v>
      </c>
      <c r="AB552" s="66">
        <f t="shared" si="164"/>
        <v>0</v>
      </c>
      <c r="AC552" s="66">
        <f>AC553</f>
        <v>0</v>
      </c>
      <c r="AD552" s="259">
        <f>AD553</f>
        <v>0</v>
      </c>
      <c r="AE552" s="260">
        <f>AE554+AE555</f>
        <v>0</v>
      </c>
      <c r="AF552" s="260">
        <f>AF554+AF555</f>
        <v>0</v>
      </c>
      <c r="AG552" s="364"/>
    </row>
    <row r="553" spans="1:33" ht="30" hidden="1" customHeight="1">
      <c r="A553" s="8" t="s">
        <v>339</v>
      </c>
      <c r="B553" s="321" t="s">
        <v>140</v>
      </c>
      <c r="C553" s="321" t="s">
        <v>11</v>
      </c>
      <c r="D553" s="321" t="s">
        <v>428</v>
      </c>
      <c r="E553" s="84" t="s">
        <v>24</v>
      </c>
      <c r="F553" s="321" t="s">
        <v>340</v>
      </c>
      <c r="G553" s="319"/>
      <c r="H553" s="319"/>
      <c r="I553" s="66">
        <f>I554</f>
        <v>45.2</v>
      </c>
      <c r="J553" s="317">
        <f t="shared" si="161"/>
        <v>0</v>
      </c>
      <c r="K553" s="66">
        <f>K554</f>
        <v>45.2</v>
      </c>
      <c r="L553" s="317">
        <f t="shared" si="162"/>
        <v>-45.2</v>
      </c>
      <c r="M553" s="66">
        <f>M554</f>
        <v>0</v>
      </c>
      <c r="N553" s="317">
        <f t="shared" si="160"/>
        <v>0</v>
      </c>
      <c r="O553" s="66">
        <f>O554</f>
        <v>0</v>
      </c>
      <c r="P553" s="317">
        <f t="shared" si="158"/>
        <v>0</v>
      </c>
      <c r="Q553" s="66">
        <f>Q554</f>
        <v>0</v>
      </c>
      <c r="R553" s="317">
        <f t="shared" si="159"/>
        <v>0</v>
      </c>
      <c r="S553" s="66">
        <f>S554</f>
        <v>0</v>
      </c>
      <c r="T553" s="317" t="e">
        <f>SUM(#REF!-S553)</f>
        <v>#REF!</v>
      </c>
      <c r="U553" s="66">
        <f>U554</f>
        <v>0</v>
      </c>
      <c r="V553" s="317">
        <f t="shared" si="156"/>
        <v>0</v>
      </c>
      <c r="W553" s="66">
        <f>W554</f>
        <v>0</v>
      </c>
      <c r="X553" s="317">
        <f t="shared" si="157"/>
        <v>0</v>
      </c>
      <c r="Y553" s="66">
        <f>Y554</f>
        <v>0</v>
      </c>
      <c r="Z553" s="317" t="e">
        <f>SUM(#REF!-Y553)</f>
        <v>#REF!</v>
      </c>
      <c r="AA553" s="66">
        <f>AA554</f>
        <v>0</v>
      </c>
      <c r="AB553" s="66">
        <f t="shared" si="164"/>
        <v>0</v>
      </c>
      <c r="AC553" s="66">
        <f>AC554</f>
        <v>0</v>
      </c>
      <c r="AD553" s="259">
        <f>AD554</f>
        <v>0</v>
      </c>
      <c r="AE553" s="260">
        <f>AE554</f>
        <v>0</v>
      </c>
      <c r="AF553" s="260">
        <f>AF554</f>
        <v>0</v>
      </c>
      <c r="AG553" s="364"/>
    </row>
    <row r="554" spans="1:33" ht="21" hidden="1" customHeight="1">
      <c r="A554" s="39" t="s">
        <v>341</v>
      </c>
      <c r="B554" s="321" t="s">
        <v>140</v>
      </c>
      <c r="C554" s="321" t="s">
        <v>11</v>
      </c>
      <c r="D554" s="321" t="s">
        <v>428</v>
      </c>
      <c r="E554" s="84" t="s">
        <v>24</v>
      </c>
      <c r="F554" s="321" t="s">
        <v>342</v>
      </c>
      <c r="G554" s="319"/>
      <c r="H554" s="319"/>
      <c r="I554" s="66">
        <v>45.2</v>
      </c>
      <c r="J554" s="317">
        <f t="shared" si="161"/>
        <v>0</v>
      </c>
      <c r="K554" s="66">
        <v>45.2</v>
      </c>
      <c r="L554" s="317">
        <f t="shared" si="162"/>
        <v>-45.2</v>
      </c>
      <c r="M554" s="66">
        <v>0</v>
      </c>
      <c r="N554" s="317">
        <f t="shared" si="160"/>
        <v>0</v>
      </c>
      <c r="O554" s="66">
        <v>0</v>
      </c>
      <c r="P554" s="317">
        <f t="shared" si="158"/>
        <v>0</v>
      </c>
      <c r="Q554" s="66">
        <v>0</v>
      </c>
      <c r="R554" s="317">
        <f t="shared" si="159"/>
        <v>0</v>
      </c>
      <c r="S554" s="66">
        <v>0</v>
      </c>
      <c r="T554" s="317" t="e">
        <f>SUM(#REF!-S554)</f>
        <v>#REF!</v>
      </c>
      <c r="U554" s="66">
        <v>0</v>
      </c>
      <c r="V554" s="317">
        <f t="shared" si="156"/>
        <v>0</v>
      </c>
      <c r="W554" s="66">
        <v>0</v>
      </c>
      <c r="X554" s="317">
        <f t="shared" si="157"/>
        <v>0</v>
      </c>
      <c r="Y554" s="66">
        <v>0</v>
      </c>
      <c r="Z554" s="317" t="e">
        <f>SUM(#REF!-Y554)</f>
        <v>#REF!</v>
      </c>
      <c r="AA554" s="66">
        <v>0</v>
      </c>
      <c r="AB554" s="66">
        <f t="shared" si="164"/>
        <v>0</v>
      </c>
      <c r="AC554" s="66">
        <v>0</v>
      </c>
      <c r="AD554" s="66"/>
      <c r="AE554" s="364">
        <v>0</v>
      </c>
      <c r="AF554" s="364">
        <v>0</v>
      </c>
      <c r="AG554" s="364"/>
    </row>
    <row r="555" spans="1:33" s="220" customFormat="1" ht="24.75" hidden="1" customHeight="1">
      <c r="A555" s="39" t="s">
        <v>616</v>
      </c>
      <c r="B555" s="321" t="s">
        <v>140</v>
      </c>
      <c r="C555" s="321" t="s">
        <v>11</v>
      </c>
      <c r="D555" s="321" t="s">
        <v>428</v>
      </c>
      <c r="E555" s="84" t="s">
        <v>24</v>
      </c>
      <c r="F555" s="321" t="s">
        <v>455</v>
      </c>
      <c r="G555" s="319"/>
      <c r="H555" s="319"/>
      <c r="I555" s="66"/>
      <c r="J555" s="317"/>
      <c r="K555" s="66"/>
      <c r="L555" s="317">
        <f t="shared" si="162"/>
        <v>45.2</v>
      </c>
      <c r="M555" s="66">
        <f>SUM(M556)</f>
        <v>45.2</v>
      </c>
      <c r="N555" s="317">
        <f t="shared" si="160"/>
        <v>0</v>
      </c>
      <c r="O555" s="66">
        <f>SUM(O556)</f>
        <v>45.2</v>
      </c>
      <c r="P555" s="317">
        <f t="shared" si="158"/>
        <v>0</v>
      </c>
      <c r="Q555" s="66">
        <f>SUM(Q556)</f>
        <v>45.2</v>
      </c>
      <c r="R555" s="317">
        <f t="shared" si="159"/>
        <v>0</v>
      </c>
      <c r="S555" s="66">
        <f>SUM(S556)</f>
        <v>45.2</v>
      </c>
      <c r="T555" s="317" t="e">
        <f>SUM(#REF!-S555)</f>
        <v>#REF!</v>
      </c>
      <c r="U555" s="66">
        <f>SUM(U556)</f>
        <v>45.2</v>
      </c>
      <c r="V555" s="317">
        <f t="shared" si="156"/>
        <v>0</v>
      </c>
      <c r="W555" s="66">
        <f>SUM(W556)</f>
        <v>45.2</v>
      </c>
      <c r="X555" s="317">
        <f t="shared" si="157"/>
        <v>0</v>
      </c>
      <c r="Y555" s="66">
        <f>SUM(Y556)</f>
        <v>45.2</v>
      </c>
      <c r="Z555" s="317" t="e">
        <f>SUM(#REF!-Y555)</f>
        <v>#REF!</v>
      </c>
      <c r="AA555" s="66">
        <f>SUM(AA556)</f>
        <v>45.2</v>
      </c>
      <c r="AB555" s="66">
        <f t="shared" si="164"/>
        <v>0</v>
      </c>
      <c r="AC555" s="66">
        <f>SUM(AC556)</f>
        <v>45.2</v>
      </c>
      <c r="AD555" s="259">
        <f>SUM(AD556)</f>
        <v>0</v>
      </c>
      <c r="AE555" s="260">
        <f>SUM(AE556)</f>
        <v>0</v>
      </c>
      <c r="AF555" s="260">
        <f>SUM(AF556)</f>
        <v>0</v>
      </c>
      <c r="AG555" s="364"/>
    </row>
    <row r="556" spans="1:33" s="220" customFormat="1" ht="15" hidden="1" customHeight="1">
      <c r="A556" s="39" t="s">
        <v>617</v>
      </c>
      <c r="B556" s="321" t="s">
        <v>140</v>
      </c>
      <c r="C556" s="321" t="s">
        <v>11</v>
      </c>
      <c r="D556" s="321" t="s">
        <v>428</v>
      </c>
      <c r="E556" s="84" t="s">
        <v>24</v>
      </c>
      <c r="F556" s="321" t="s">
        <v>618</v>
      </c>
      <c r="G556" s="319"/>
      <c r="H556" s="319"/>
      <c r="I556" s="66"/>
      <c r="J556" s="317"/>
      <c r="K556" s="66"/>
      <c r="L556" s="317">
        <f t="shared" si="162"/>
        <v>45.2</v>
      </c>
      <c r="M556" s="66">
        <v>45.2</v>
      </c>
      <c r="N556" s="317">
        <f t="shared" si="160"/>
        <v>0</v>
      </c>
      <c r="O556" s="66">
        <v>45.2</v>
      </c>
      <c r="P556" s="317">
        <f t="shared" si="158"/>
        <v>0</v>
      </c>
      <c r="Q556" s="66">
        <v>45.2</v>
      </c>
      <c r="R556" s="317">
        <f t="shared" si="159"/>
        <v>0</v>
      </c>
      <c r="S556" s="66">
        <v>45.2</v>
      </c>
      <c r="T556" s="317" t="e">
        <f>SUM(#REF!-S556)</f>
        <v>#REF!</v>
      </c>
      <c r="U556" s="66">
        <v>45.2</v>
      </c>
      <c r="V556" s="317">
        <f t="shared" si="156"/>
        <v>0</v>
      </c>
      <c r="W556" s="66">
        <v>45.2</v>
      </c>
      <c r="X556" s="317">
        <f t="shared" si="157"/>
        <v>0</v>
      </c>
      <c r="Y556" s="66">
        <v>45.2</v>
      </c>
      <c r="Z556" s="317" t="e">
        <f>SUM(#REF!-Y556)</f>
        <v>#REF!</v>
      </c>
      <c r="AA556" s="66">
        <v>45.2</v>
      </c>
      <c r="AB556" s="66">
        <f t="shared" si="164"/>
        <v>0</v>
      </c>
      <c r="AC556" s="66">
        <v>45.2</v>
      </c>
      <c r="AD556" s="66"/>
      <c r="AE556" s="364">
        <v>0</v>
      </c>
      <c r="AF556" s="364">
        <v>0</v>
      </c>
      <c r="AG556" s="364"/>
    </row>
    <row r="557" spans="1:33" ht="25.5" hidden="1">
      <c r="A557" s="53" t="s">
        <v>142</v>
      </c>
      <c r="B557" s="321" t="s">
        <v>140</v>
      </c>
      <c r="C557" s="321" t="s">
        <v>11</v>
      </c>
      <c r="D557" s="321" t="s">
        <v>428</v>
      </c>
      <c r="E557" s="84" t="s">
        <v>143</v>
      </c>
      <c r="F557" s="321"/>
      <c r="G557" s="319"/>
      <c r="H557" s="319"/>
      <c r="I557" s="66">
        <f>I558</f>
        <v>110</v>
      </c>
      <c r="J557" s="317">
        <f t="shared" si="161"/>
        <v>0</v>
      </c>
      <c r="K557" s="66">
        <f>K558</f>
        <v>110</v>
      </c>
      <c r="L557" s="317">
        <f t="shared" si="162"/>
        <v>0</v>
      </c>
      <c r="M557" s="66">
        <f>M558</f>
        <v>110</v>
      </c>
      <c r="N557" s="317">
        <f t="shared" si="160"/>
        <v>0</v>
      </c>
      <c r="O557" s="66">
        <f>O558</f>
        <v>110</v>
      </c>
      <c r="P557" s="317">
        <f t="shared" si="158"/>
        <v>0</v>
      </c>
      <c r="Q557" s="66">
        <f>Q558</f>
        <v>110</v>
      </c>
      <c r="R557" s="317">
        <f t="shared" si="159"/>
        <v>0</v>
      </c>
      <c r="S557" s="66">
        <f>S558</f>
        <v>110</v>
      </c>
      <c r="T557" s="317" t="e">
        <f>SUM(#REF!-S557)</f>
        <v>#REF!</v>
      </c>
      <c r="U557" s="66">
        <f>U558</f>
        <v>110</v>
      </c>
      <c r="V557" s="317">
        <f t="shared" si="156"/>
        <v>0</v>
      </c>
      <c r="W557" s="66">
        <f>W558</f>
        <v>110</v>
      </c>
      <c r="X557" s="317">
        <f t="shared" si="157"/>
        <v>0</v>
      </c>
      <c r="Y557" s="66">
        <f>Y558</f>
        <v>110</v>
      </c>
      <c r="Z557" s="317" t="e">
        <f>SUM(#REF!-Y557)</f>
        <v>#REF!</v>
      </c>
      <c r="AA557" s="66">
        <f>AA558</f>
        <v>110</v>
      </c>
      <c r="AB557" s="66">
        <f t="shared" si="164"/>
        <v>0</v>
      </c>
      <c r="AC557" s="66">
        <f>AC558</f>
        <v>110</v>
      </c>
      <c r="AD557" s="259">
        <f>AD558</f>
        <v>0</v>
      </c>
      <c r="AE557" s="260">
        <f>AE558</f>
        <v>0</v>
      </c>
      <c r="AF557" s="260">
        <f>AF558</f>
        <v>0</v>
      </c>
      <c r="AG557" s="364"/>
    </row>
    <row r="558" spans="1:33" ht="26.25" hidden="1" customHeight="1">
      <c r="A558" s="53" t="s">
        <v>690</v>
      </c>
      <c r="B558" s="321" t="s">
        <v>140</v>
      </c>
      <c r="C558" s="321" t="s">
        <v>11</v>
      </c>
      <c r="D558" s="321" t="s">
        <v>428</v>
      </c>
      <c r="E558" s="84" t="s">
        <v>144</v>
      </c>
      <c r="F558" s="321"/>
      <c r="G558" s="319"/>
      <c r="H558" s="319"/>
      <c r="I558" s="66">
        <f>I561+I559</f>
        <v>110</v>
      </c>
      <c r="J558" s="317">
        <f t="shared" si="161"/>
        <v>0</v>
      </c>
      <c r="K558" s="66">
        <f>K561+K559+K563</f>
        <v>110</v>
      </c>
      <c r="L558" s="317">
        <f t="shared" si="162"/>
        <v>0</v>
      </c>
      <c r="M558" s="66">
        <f>M561+M559+M563</f>
        <v>110</v>
      </c>
      <c r="N558" s="317">
        <f t="shared" si="160"/>
        <v>0</v>
      </c>
      <c r="O558" s="66">
        <f>O561+O559+O563</f>
        <v>110</v>
      </c>
      <c r="P558" s="317">
        <f t="shared" si="158"/>
        <v>0</v>
      </c>
      <c r="Q558" s="66">
        <f>Q561+Q559+Q563</f>
        <v>110</v>
      </c>
      <c r="R558" s="317">
        <f t="shared" si="159"/>
        <v>0</v>
      </c>
      <c r="S558" s="66">
        <f>S561+S559+S563</f>
        <v>110</v>
      </c>
      <c r="T558" s="317" t="e">
        <f>SUM(#REF!-S558)</f>
        <v>#REF!</v>
      </c>
      <c r="U558" s="66">
        <f>U561+U559+U563</f>
        <v>110</v>
      </c>
      <c r="V558" s="317">
        <f t="shared" si="156"/>
        <v>0</v>
      </c>
      <c r="W558" s="66">
        <f>W561+W559+W563</f>
        <v>110</v>
      </c>
      <c r="X558" s="317">
        <f t="shared" si="157"/>
        <v>0</v>
      </c>
      <c r="Y558" s="66">
        <f>Y561+Y559+Y563</f>
        <v>110</v>
      </c>
      <c r="Z558" s="317" t="e">
        <f>SUM(#REF!-Y558)</f>
        <v>#REF!</v>
      </c>
      <c r="AA558" s="66">
        <f>AA561+AA559+AA563</f>
        <v>110</v>
      </c>
      <c r="AB558" s="66">
        <f t="shared" si="164"/>
        <v>0</v>
      </c>
      <c r="AC558" s="66">
        <f>AC561+AC559+AC563</f>
        <v>110</v>
      </c>
      <c r="AD558" s="259">
        <f>AD561+AD559+AD563</f>
        <v>0</v>
      </c>
      <c r="AE558" s="260">
        <f>AE561+AE559+AE563</f>
        <v>0</v>
      </c>
      <c r="AF558" s="260">
        <f>AF561+AF559+AF563</f>
        <v>0</v>
      </c>
      <c r="AG558" s="364"/>
    </row>
    <row r="559" spans="1:33" ht="52.5" hidden="1" customHeight="1">
      <c r="A559" s="53" t="s">
        <v>334</v>
      </c>
      <c r="B559" s="321" t="s">
        <v>140</v>
      </c>
      <c r="C559" s="321" t="s">
        <v>11</v>
      </c>
      <c r="D559" s="321" t="s">
        <v>428</v>
      </c>
      <c r="E559" s="84" t="s">
        <v>144</v>
      </c>
      <c r="F559" s="321" t="s">
        <v>335</v>
      </c>
      <c r="G559" s="319"/>
      <c r="H559" s="319"/>
      <c r="I559" s="66">
        <f>I560</f>
        <v>0</v>
      </c>
      <c r="J559" s="317">
        <f t="shared" si="161"/>
        <v>0</v>
      </c>
      <c r="K559" s="66">
        <f>K560</f>
        <v>0</v>
      </c>
      <c r="L559" s="317">
        <f t="shared" si="162"/>
        <v>0</v>
      </c>
      <c r="M559" s="66">
        <f>M560</f>
        <v>0</v>
      </c>
      <c r="N559" s="317">
        <f t="shared" si="160"/>
        <v>0</v>
      </c>
      <c r="O559" s="66">
        <f>O560</f>
        <v>0</v>
      </c>
      <c r="P559" s="317">
        <f t="shared" si="158"/>
        <v>0</v>
      </c>
      <c r="Q559" s="66">
        <f>Q560</f>
        <v>0</v>
      </c>
      <c r="R559" s="317">
        <f t="shared" si="159"/>
        <v>0</v>
      </c>
      <c r="S559" s="66">
        <f>S560</f>
        <v>0</v>
      </c>
      <c r="T559" s="317" t="e">
        <f>SUM(#REF!-S559)</f>
        <v>#REF!</v>
      </c>
      <c r="U559" s="66">
        <f>U560</f>
        <v>0</v>
      </c>
      <c r="V559" s="317">
        <f t="shared" si="156"/>
        <v>0</v>
      </c>
      <c r="W559" s="66">
        <f>W560</f>
        <v>0</v>
      </c>
      <c r="X559" s="317">
        <f t="shared" si="157"/>
        <v>0</v>
      </c>
      <c r="Y559" s="66">
        <f>Y560</f>
        <v>0</v>
      </c>
      <c r="Z559" s="317" t="e">
        <f>SUM(#REF!-Y559)</f>
        <v>#REF!</v>
      </c>
      <c r="AA559" s="66">
        <f>AA560</f>
        <v>0</v>
      </c>
      <c r="AB559" s="66">
        <f t="shared" si="164"/>
        <v>0</v>
      </c>
      <c r="AC559" s="66">
        <f>AC560</f>
        <v>0</v>
      </c>
      <c r="AD559" s="259">
        <f>AD560</f>
        <v>0</v>
      </c>
      <c r="AE559" s="260">
        <f>AE560</f>
        <v>0</v>
      </c>
      <c r="AF559" s="260">
        <f>AF560</f>
        <v>0</v>
      </c>
      <c r="AG559" s="364"/>
    </row>
    <row r="560" spans="1:33" ht="12.75" hidden="1" customHeight="1">
      <c r="A560" s="53" t="s">
        <v>16</v>
      </c>
      <c r="B560" s="321" t="s">
        <v>140</v>
      </c>
      <c r="C560" s="321" t="s">
        <v>11</v>
      </c>
      <c r="D560" s="321" t="s">
        <v>428</v>
      </c>
      <c r="E560" s="84" t="s">
        <v>144</v>
      </c>
      <c r="F560" s="321" t="s">
        <v>17</v>
      </c>
      <c r="G560" s="319"/>
      <c r="H560" s="319"/>
      <c r="I560" s="66"/>
      <c r="J560" s="317">
        <f t="shared" si="161"/>
        <v>0</v>
      </c>
      <c r="K560" s="66"/>
      <c r="L560" s="317">
        <f t="shared" si="162"/>
        <v>0</v>
      </c>
      <c r="M560" s="66"/>
      <c r="N560" s="317">
        <f t="shared" si="160"/>
        <v>0</v>
      </c>
      <c r="O560" s="66"/>
      <c r="P560" s="317">
        <f t="shared" si="158"/>
        <v>0</v>
      </c>
      <c r="Q560" s="66"/>
      <c r="R560" s="317">
        <f t="shared" si="159"/>
        <v>0</v>
      </c>
      <c r="S560" s="66"/>
      <c r="T560" s="317" t="e">
        <f>SUM(#REF!-S560)</f>
        <v>#REF!</v>
      </c>
      <c r="U560" s="66"/>
      <c r="V560" s="317">
        <f t="shared" si="156"/>
        <v>0</v>
      </c>
      <c r="W560" s="66"/>
      <c r="X560" s="317">
        <f t="shared" si="157"/>
        <v>0</v>
      </c>
      <c r="Y560" s="66"/>
      <c r="Z560" s="317" t="e">
        <f>SUM(#REF!-Y560)</f>
        <v>#REF!</v>
      </c>
      <c r="AA560" s="66"/>
      <c r="AB560" s="66">
        <f t="shared" si="164"/>
        <v>0</v>
      </c>
      <c r="AC560" s="66"/>
      <c r="AD560" s="66"/>
      <c r="AE560" s="364"/>
      <c r="AF560" s="364"/>
      <c r="AG560" s="364"/>
    </row>
    <row r="561" spans="1:33" ht="26.25" hidden="1" customHeight="1">
      <c r="A561" s="8" t="s">
        <v>339</v>
      </c>
      <c r="B561" s="321" t="s">
        <v>140</v>
      </c>
      <c r="C561" s="321" t="s">
        <v>11</v>
      </c>
      <c r="D561" s="321" t="s">
        <v>428</v>
      </c>
      <c r="E561" s="84" t="s">
        <v>144</v>
      </c>
      <c r="F561" s="321" t="s">
        <v>340</v>
      </c>
      <c r="G561" s="319"/>
      <c r="H561" s="319"/>
      <c r="I561" s="66">
        <f>I562</f>
        <v>110</v>
      </c>
      <c r="J561" s="317">
        <f t="shared" si="161"/>
        <v>-65</v>
      </c>
      <c r="K561" s="66">
        <f>K562</f>
        <v>45</v>
      </c>
      <c r="L561" s="317">
        <f t="shared" si="162"/>
        <v>-45</v>
      </c>
      <c r="M561" s="66">
        <f>M562</f>
        <v>0</v>
      </c>
      <c r="N561" s="317">
        <f t="shared" si="160"/>
        <v>0</v>
      </c>
      <c r="O561" s="66">
        <f>O562</f>
        <v>0</v>
      </c>
      <c r="P561" s="317">
        <f t="shared" si="158"/>
        <v>0</v>
      </c>
      <c r="Q561" s="66">
        <f>Q562</f>
        <v>0</v>
      </c>
      <c r="R561" s="317">
        <f t="shared" si="159"/>
        <v>0</v>
      </c>
      <c r="S561" s="66">
        <f>S562</f>
        <v>0</v>
      </c>
      <c r="T561" s="317" t="e">
        <f>SUM(#REF!-S561)</f>
        <v>#REF!</v>
      </c>
      <c r="U561" s="66">
        <f>U562</f>
        <v>0</v>
      </c>
      <c r="V561" s="317">
        <f t="shared" ref="V561:V624" si="166">SUM(W561-U561)</f>
        <v>0</v>
      </c>
      <c r="W561" s="66">
        <f>W562</f>
        <v>0</v>
      </c>
      <c r="X561" s="317">
        <f t="shared" ref="X561:X624" si="167">SUM(Y561-W561)</f>
        <v>0</v>
      </c>
      <c r="Y561" s="66">
        <f>Y562</f>
        <v>0</v>
      </c>
      <c r="Z561" s="317" t="e">
        <f>SUM(#REF!-Y561)</f>
        <v>#REF!</v>
      </c>
      <c r="AA561" s="66">
        <f>AA562</f>
        <v>0</v>
      </c>
      <c r="AB561" s="66">
        <f t="shared" si="164"/>
        <v>0</v>
      </c>
      <c r="AC561" s="66">
        <f>AC562</f>
        <v>0</v>
      </c>
      <c r="AD561" s="259">
        <f>AD562</f>
        <v>0</v>
      </c>
      <c r="AE561" s="260">
        <f>AE562</f>
        <v>0</v>
      </c>
      <c r="AF561" s="260">
        <f>AF562</f>
        <v>0</v>
      </c>
      <c r="AG561" s="364"/>
    </row>
    <row r="562" spans="1:33" ht="26.25" hidden="1" customHeight="1">
      <c r="A562" s="39" t="s">
        <v>341</v>
      </c>
      <c r="B562" s="321" t="s">
        <v>140</v>
      </c>
      <c r="C562" s="321" t="s">
        <v>11</v>
      </c>
      <c r="D562" s="321" t="s">
        <v>428</v>
      </c>
      <c r="E562" s="84" t="s">
        <v>144</v>
      </c>
      <c r="F562" s="321" t="s">
        <v>342</v>
      </c>
      <c r="G562" s="319"/>
      <c r="H562" s="319"/>
      <c r="I562" s="66">
        <v>110</v>
      </c>
      <c r="J562" s="317">
        <f t="shared" si="161"/>
        <v>-65</v>
      </c>
      <c r="K562" s="66">
        <f>110-65</f>
        <v>45</v>
      </c>
      <c r="L562" s="317">
        <f t="shared" si="162"/>
        <v>-45</v>
      </c>
      <c r="M562" s="66"/>
      <c r="N562" s="317">
        <f t="shared" si="160"/>
        <v>0</v>
      </c>
      <c r="O562" s="66"/>
      <c r="P562" s="317">
        <f t="shared" si="158"/>
        <v>0</v>
      </c>
      <c r="Q562" s="66"/>
      <c r="R562" s="317">
        <f t="shared" si="159"/>
        <v>0</v>
      </c>
      <c r="S562" s="66"/>
      <c r="T562" s="317" t="e">
        <f>SUM(#REF!-S562)</f>
        <v>#REF!</v>
      </c>
      <c r="U562" s="66"/>
      <c r="V562" s="317">
        <f t="shared" si="166"/>
        <v>0</v>
      </c>
      <c r="W562" s="66"/>
      <c r="X562" s="317">
        <f t="shared" si="167"/>
        <v>0</v>
      </c>
      <c r="Y562" s="66"/>
      <c r="Z562" s="317" t="e">
        <f>SUM(#REF!-Y562)</f>
        <v>#REF!</v>
      </c>
      <c r="AA562" s="66"/>
      <c r="AB562" s="66">
        <f t="shared" si="164"/>
        <v>0</v>
      </c>
      <c r="AC562" s="66"/>
      <c r="AD562" s="66"/>
      <c r="AE562" s="364"/>
      <c r="AF562" s="364"/>
      <c r="AG562" s="364"/>
    </row>
    <row r="563" spans="1:33" s="220" customFormat="1" ht="26.25" hidden="1" customHeight="1">
      <c r="A563" s="39" t="s">
        <v>616</v>
      </c>
      <c r="B563" s="321" t="s">
        <v>140</v>
      </c>
      <c r="C563" s="321" t="s">
        <v>11</v>
      </c>
      <c r="D563" s="321" t="s">
        <v>428</v>
      </c>
      <c r="E563" s="84" t="s">
        <v>144</v>
      </c>
      <c r="F563" s="321" t="s">
        <v>455</v>
      </c>
      <c r="G563" s="319"/>
      <c r="H563" s="319"/>
      <c r="I563" s="66"/>
      <c r="J563" s="317"/>
      <c r="K563" s="66">
        <f>SUM(K564)</f>
        <v>65</v>
      </c>
      <c r="L563" s="317">
        <f t="shared" si="162"/>
        <v>45</v>
      </c>
      <c r="M563" s="66">
        <f>SUM(M564)</f>
        <v>110</v>
      </c>
      <c r="N563" s="317">
        <f t="shared" si="160"/>
        <v>0</v>
      </c>
      <c r="O563" s="66">
        <f>SUM(O564)</f>
        <v>110</v>
      </c>
      <c r="P563" s="317">
        <f t="shared" si="158"/>
        <v>0</v>
      </c>
      <c r="Q563" s="66">
        <f>SUM(Q564)</f>
        <v>110</v>
      </c>
      <c r="R563" s="317">
        <f t="shared" si="159"/>
        <v>0</v>
      </c>
      <c r="S563" s="66">
        <f>SUM(S564)</f>
        <v>110</v>
      </c>
      <c r="T563" s="317" t="e">
        <f>SUM(#REF!-S563)</f>
        <v>#REF!</v>
      </c>
      <c r="U563" s="66">
        <f>SUM(U564)</f>
        <v>110</v>
      </c>
      <c r="V563" s="317">
        <f t="shared" si="166"/>
        <v>0</v>
      </c>
      <c r="W563" s="66">
        <f>SUM(W564)</f>
        <v>110</v>
      </c>
      <c r="X563" s="317">
        <f t="shared" si="167"/>
        <v>0</v>
      </c>
      <c r="Y563" s="66">
        <f>SUM(Y564)</f>
        <v>110</v>
      </c>
      <c r="Z563" s="317" t="e">
        <f>SUM(#REF!-Y563)</f>
        <v>#REF!</v>
      </c>
      <c r="AA563" s="66">
        <f>SUM(AA564)</f>
        <v>110</v>
      </c>
      <c r="AB563" s="66">
        <f t="shared" si="164"/>
        <v>0</v>
      </c>
      <c r="AC563" s="66">
        <f>SUM(AC564)</f>
        <v>110</v>
      </c>
      <c r="AD563" s="259">
        <f>SUM(AD564)</f>
        <v>0</v>
      </c>
      <c r="AE563" s="260">
        <f>SUM(AE564)</f>
        <v>0</v>
      </c>
      <c r="AF563" s="260">
        <f>SUM(AF564)</f>
        <v>0</v>
      </c>
      <c r="AG563" s="364"/>
    </row>
    <row r="564" spans="1:33" s="220" customFormat="1" ht="12.75" hidden="1" customHeight="1">
      <c r="A564" s="39" t="s">
        <v>617</v>
      </c>
      <c r="B564" s="321" t="s">
        <v>140</v>
      </c>
      <c r="C564" s="321" t="s">
        <v>11</v>
      </c>
      <c r="D564" s="321" t="s">
        <v>428</v>
      </c>
      <c r="E564" s="84" t="s">
        <v>144</v>
      </c>
      <c r="F564" s="321" t="s">
        <v>618</v>
      </c>
      <c r="G564" s="319"/>
      <c r="H564" s="319"/>
      <c r="I564" s="66"/>
      <c r="J564" s="317"/>
      <c r="K564" s="66">
        <v>65</v>
      </c>
      <c r="L564" s="317">
        <f t="shared" si="162"/>
        <v>45</v>
      </c>
      <c r="M564" s="66">
        <v>110</v>
      </c>
      <c r="N564" s="317">
        <f t="shared" si="160"/>
        <v>0</v>
      </c>
      <c r="O564" s="66">
        <v>110</v>
      </c>
      <c r="P564" s="317">
        <f t="shared" si="158"/>
        <v>0</v>
      </c>
      <c r="Q564" s="66">
        <v>110</v>
      </c>
      <c r="R564" s="317">
        <f t="shared" si="159"/>
        <v>0</v>
      </c>
      <c r="S564" s="66">
        <v>110</v>
      </c>
      <c r="T564" s="317" t="e">
        <f>SUM(#REF!-S564)</f>
        <v>#REF!</v>
      </c>
      <c r="U564" s="66">
        <v>110</v>
      </c>
      <c r="V564" s="317">
        <f t="shared" si="166"/>
        <v>0</v>
      </c>
      <c r="W564" s="66">
        <v>110</v>
      </c>
      <c r="X564" s="317">
        <f t="shared" si="167"/>
        <v>0</v>
      </c>
      <c r="Y564" s="66">
        <v>110</v>
      </c>
      <c r="Z564" s="317" t="e">
        <f>SUM(#REF!-Y564)</f>
        <v>#REF!</v>
      </c>
      <c r="AA564" s="66">
        <v>110</v>
      </c>
      <c r="AB564" s="66">
        <f t="shared" si="164"/>
        <v>0</v>
      </c>
      <c r="AC564" s="66">
        <v>110</v>
      </c>
      <c r="AD564" s="66"/>
      <c r="AE564" s="364">
        <v>0</v>
      </c>
      <c r="AF564" s="364">
        <v>0</v>
      </c>
      <c r="AG564" s="364"/>
    </row>
    <row r="565" spans="1:33" ht="0.75" hidden="1" customHeight="1">
      <c r="A565" s="8" t="s">
        <v>346</v>
      </c>
      <c r="B565" s="321" t="s">
        <v>140</v>
      </c>
      <c r="C565" s="321" t="s">
        <v>11</v>
      </c>
      <c r="D565" s="321" t="s">
        <v>428</v>
      </c>
      <c r="E565" s="40" t="s">
        <v>347</v>
      </c>
      <c r="F565" s="321"/>
      <c r="G565" s="319"/>
      <c r="H565" s="319"/>
      <c r="I565" s="66">
        <f>I566+I570</f>
        <v>55</v>
      </c>
      <c r="J565" s="317">
        <f t="shared" si="161"/>
        <v>0</v>
      </c>
      <c r="K565" s="66">
        <f>K566+K570</f>
        <v>55</v>
      </c>
      <c r="L565" s="317">
        <f t="shared" si="162"/>
        <v>0</v>
      </c>
      <c r="M565" s="66">
        <f>M566+M570</f>
        <v>55</v>
      </c>
      <c r="N565" s="317">
        <f t="shared" si="160"/>
        <v>0</v>
      </c>
      <c r="O565" s="66">
        <f>O566+O570</f>
        <v>55</v>
      </c>
      <c r="P565" s="317">
        <f t="shared" si="158"/>
        <v>0</v>
      </c>
      <c r="Q565" s="66">
        <f>Q566+Q570</f>
        <v>55</v>
      </c>
      <c r="R565" s="317">
        <f t="shared" si="159"/>
        <v>0</v>
      </c>
      <c r="S565" s="66">
        <f>S566+S570</f>
        <v>55</v>
      </c>
      <c r="T565" s="317" t="e">
        <f>SUM(#REF!-S565)</f>
        <v>#REF!</v>
      </c>
      <c r="U565" s="66">
        <f>U566+U570</f>
        <v>55</v>
      </c>
      <c r="V565" s="317">
        <f t="shared" si="166"/>
        <v>0</v>
      </c>
      <c r="W565" s="66">
        <f>W566+W570</f>
        <v>55</v>
      </c>
      <c r="X565" s="317">
        <f t="shared" si="167"/>
        <v>0</v>
      </c>
      <c r="Y565" s="66">
        <f>Y566+Y570</f>
        <v>55</v>
      </c>
      <c r="Z565" s="317" t="e">
        <f>SUM(#REF!-Y565)</f>
        <v>#REF!</v>
      </c>
      <c r="AA565" s="66">
        <f>AA566+AA570</f>
        <v>55</v>
      </c>
      <c r="AB565" s="66">
        <f t="shared" si="164"/>
        <v>0</v>
      </c>
      <c r="AC565" s="66">
        <f>AC566+AC570</f>
        <v>55</v>
      </c>
      <c r="AD565" s="259">
        <f>AD566+AD570</f>
        <v>0</v>
      </c>
      <c r="AE565" s="260">
        <f>AE566+AE570</f>
        <v>0</v>
      </c>
      <c r="AF565" s="260">
        <f>AF566+AF570</f>
        <v>0</v>
      </c>
      <c r="AG565" s="364"/>
    </row>
    <row r="566" spans="1:33" ht="39" hidden="1" customHeight="1">
      <c r="A566" s="8" t="s">
        <v>25</v>
      </c>
      <c r="B566" s="321" t="s">
        <v>140</v>
      </c>
      <c r="C566" s="321" t="s">
        <v>11</v>
      </c>
      <c r="D566" s="321" t="s">
        <v>428</v>
      </c>
      <c r="E566" s="40" t="s">
        <v>26</v>
      </c>
      <c r="F566" s="321"/>
      <c r="G566" s="319"/>
      <c r="H566" s="319"/>
      <c r="I566" s="66">
        <f t="shared" ref="I566:AF568" si="168">I567</f>
        <v>0</v>
      </c>
      <c r="J566" s="317">
        <f t="shared" si="161"/>
        <v>0</v>
      </c>
      <c r="K566" s="66">
        <f t="shared" si="168"/>
        <v>0</v>
      </c>
      <c r="L566" s="317">
        <f t="shared" si="162"/>
        <v>0</v>
      </c>
      <c r="M566" s="66">
        <f t="shared" si="168"/>
        <v>0</v>
      </c>
      <c r="N566" s="317">
        <f t="shared" si="160"/>
        <v>0</v>
      </c>
      <c r="O566" s="66">
        <f t="shared" si="168"/>
        <v>0</v>
      </c>
      <c r="P566" s="317">
        <f t="shared" si="158"/>
        <v>0</v>
      </c>
      <c r="Q566" s="66">
        <f t="shared" si="168"/>
        <v>0</v>
      </c>
      <c r="R566" s="317">
        <f t="shared" si="159"/>
        <v>0</v>
      </c>
      <c r="S566" s="66">
        <f t="shared" si="168"/>
        <v>0</v>
      </c>
      <c r="T566" s="317" t="e">
        <f>SUM(#REF!-S566)</f>
        <v>#REF!</v>
      </c>
      <c r="U566" s="66">
        <f t="shared" si="168"/>
        <v>0</v>
      </c>
      <c r="V566" s="317">
        <f t="shared" si="166"/>
        <v>0</v>
      </c>
      <c r="W566" s="66">
        <f t="shared" si="168"/>
        <v>0</v>
      </c>
      <c r="X566" s="317">
        <f t="shared" si="167"/>
        <v>0</v>
      </c>
      <c r="Y566" s="66">
        <f t="shared" si="168"/>
        <v>0</v>
      </c>
      <c r="Z566" s="317" t="e">
        <f>SUM(#REF!-Y566)</f>
        <v>#REF!</v>
      </c>
      <c r="AA566" s="66">
        <f t="shared" si="168"/>
        <v>0</v>
      </c>
      <c r="AB566" s="66">
        <f t="shared" si="164"/>
        <v>0</v>
      </c>
      <c r="AC566" s="66">
        <f t="shared" si="168"/>
        <v>0</v>
      </c>
      <c r="AD566" s="259">
        <f t="shared" si="168"/>
        <v>0</v>
      </c>
      <c r="AE566" s="260">
        <f t="shared" si="168"/>
        <v>0</v>
      </c>
      <c r="AF566" s="260">
        <f t="shared" si="168"/>
        <v>0</v>
      </c>
      <c r="AG566" s="364"/>
    </row>
    <row r="567" spans="1:33" ht="39.75" hidden="1" customHeight="1">
      <c r="A567" s="31" t="s">
        <v>645</v>
      </c>
      <c r="B567" s="321" t="s">
        <v>140</v>
      </c>
      <c r="C567" s="321" t="s">
        <v>11</v>
      </c>
      <c r="D567" s="321" t="s">
        <v>428</v>
      </c>
      <c r="E567" s="40" t="s">
        <v>27</v>
      </c>
      <c r="F567" s="321"/>
      <c r="G567" s="319"/>
      <c r="H567" s="319"/>
      <c r="I567" s="66">
        <f t="shared" si="168"/>
        <v>0</v>
      </c>
      <c r="J567" s="317">
        <f t="shared" si="161"/>
        <v>0</v>
      </c>
      <c r="K567" s="66">
        <f t="shared" si="168"/>
        <v>0</v>
      </c>
      <c r="L567" s="317">
        <f t="shared" si="162"/>
        <v>0</v>
      </c>
      <c r="M567" s="66">
        <f t="shared" si="168"/>
        <v>0</v>
      </c>
      <c r="N567" s="317">
        <f t="shared" si="160"/>
        <v>0</v>
      </c>
      <c r="O567" s="66">
        <f t="shared" si="168"/>
        <v>0</v>
      </c>
      <c r="P567" s="317">
        <f t="shared" si="158"/>
        <v>0</v>
      </c>
      <c r="Q567" s="66">
        <f t="shared" si="168"/>
        <v>0</v>
      </c>
      <c r="R567" s="317">
        <f t="shared" si="159"/>
        <v>0</v>
      </c>
      <c r="S567" s="66">
        <f t="shared" si="168"/>
        <v>0</v>
      </c>
      <c r="T567" s="317" t="e">
        <f>SUM(#REF!-S567)</f>
        <v>#REF!</v>
      </c>
      <c r="U567" s="66">
        <f t="shared" si="168"/>
        <v>0</v>
      </c>
      <c r="V567" s="317">
        <f t="shared" si="166"/>
        <v>0</v>
      </c>
      <c r="W567" s="66">
        <f t="shared" si="168"/>
        <v>0</v>
      </c>
      <c r="X567" s="317">
        <f t="shared" si="167"/>
        <v>0</v>
      </c>
      <c r="Y567" s="66">
        <f t="shared" si="168"/>
        <v>0</v>
      </c>
      <c r="Z567" s="317" t="e">
        <f>SUM(#REF!-Y567)</f>
        <v>#REF!</v>
      </c>
      <c r="AA567" s="66">
        <f t="shared" si="168"/>
        <v>0</v>
      </c>
      <c r="AB567" s="66">
        <f t="shared" si="164"/>
        <v>0</v>
      </c>
      <c r="AC567" s="66">
        <f t="shared" si="168"/>
        <v>0</v>
      </c>
      <c r="AD567" s="259">
        <f t="shared" si="168"/>
        <v>0</v>
      </c>
      <c r="AE567" s="260">
        <f t="shared" si="168"/>
        <v>0</v>
      </c>
      <c r="AF567" s="260">
        <f t="shared" si="168"/>
        <v>0</v>
      </c>
      <c r="AG567" s="364"/>
    </row>
    <row r="568" spans="1:33" ht="30" hidden="1" customHeight="1">
      <c r="A568" s="8" t="s">
        <v>339</v>
      </c>
      <c r="B568" s="321" t="s">
        <v>140</v>
      </c>
      <c r="C568" s="321" t="s">
        <v>11</v>
      </c>
      <c r="D568" s="321" t="s">
        <v>428</v>
      </c>
      <c r="E568" s="40" t="s">
        <v>27</v>
      </c>
      <c r="F568" s="321" t="s">
        <v>340</v>
      </c>
      <c r="G568" s="319"/>
      <c r="H568" s="319"/>
      <c r="I568" s="66">
        <f t="shared" si="168"/>
        <v>0</v>
      </c>
      <c r="J568" s="317">
        <f t="shared" si="161"/>
        <v>0</v>
      </c>
      <c r="K568" s="66">
        <f t="shared" si="168"/>
        <v>0</v>
      </c>
      <c r="L568" s="317">
        <f t="shared" si="162"/>
        <v>0</v>
      </c>
      <c r="M568" s="66">
        <f t="shared" si="168"/>
        <v>0</v>
      </c>
      <c r="N568" s="317">
        <f t="shared" si="160"/>
        <v>0</v>
      </c>
      <c r="O568" s="66">
        <f t="shared" si="168"/>
        <v>0</v>
      </c>
      <c r="P568" s="317">
        <f t="shared" si="158"/>
        <v>0</v>
      </c>
      <c r="Q568" s="66">
        <f t="shared" si="168"/>
        <v>0</v>
      </c>
      <c r="R568" s="317">
        <f t="shared" si="159"/>
        <v>0</v>
      </c>
      <c r="S568" s="66">
        <f t="shared" si="168"/>
        <v>0</v>
      </c>
      <c r="T568" s="317" t="e">
        <f>SUM(#REF!-S568)</f>
        <v>#REF!</v>
      </c>
      <c r="U568" s="66">
        <f t="shared" si="168"/>
        <v>0</v>
      </c>
      <c r="V568" s="317">
        <f t="shared" si="166"/>
        <v>0</v>
      </c>
      <c r="W568" s="66">
        <f t="shared" si="168"/>
        <v>0</v>
      </c>
      <c r="X568" s="317">
        <f t="shared" si="167"/>
        <v>0</v>
      </c>
      <c r="Y568" s="66">
        <f t="shared" si="168"/>
        <v>0</v>
      </c>
      <c r="Z568" s="317" t="e">
        <f>SUM(#REF!-Y568)</f>
        <v>#REF!</v>
      </c>
      <c r="AA568" s="66">
        <f t="shared" si="168"/>
        <v>0</v>
      </c>
      <c r="AB568" s="66">
        <f t="shared" si="164"/>
        <v>0</v>
      </c>
      <c r="AC568" s="66">
        <f t="shared" si="168"/>
        <v>0</v>
      </c>
      <c r="AD568" s="259">
        <f t="shared" si="168"/>
        <v>0</v>
      </c>
      <c r="AE568" s="260">
        <f t="shared" si="168"/>
        <v>0</v>
      </c>
      <c r="AF568" s="260">
        <f t="shared" si="168"/>
        <v>0</v>
      </c>
      <c r="AG568" s="364"/>
    </row>
    <row r="569" spans="1:33" ht="26.25" hidden="1" customHeight="1">
      <c r="A569" s="39" t="s">
        <v>341</v>
      </c>
      <c r="B569" s="321" t="s">
        <v>140</v>
      </c>
      <c r="C569" s="321" t="s">
        <v>11</v>
      </c>
      <c r="D569" s="321" t="s">
        <v>428</v>
      </c>
      <c r="E569" s="40" t="s">
        <v>27</v>
      </c>
      <c r="F569" s="321" t="s">
        <v>342</v>
      </c>
      <c r="G569" s="319"/>
      <c r="H569" s="319"/>
      <c r="I569" s="66"/>
      <c r="J569" s="317">
        <f t="shared" si="161"/>
        <v>0</v>
      </c>
      <c r="K569" s="66"/>
      <c r="L569" s="317">
        <f t="shared" si="162"/>
        <v>0</v>
      </c>
      <c r="M569" s="66"/>
      <c r="N569" s="317">
        <f t="shared" si="160"/>
        <v>0</v>
      </c>
      <c r="O569" s="66"/>
      <c r="P569" s="317">
        <f t="shared" si="158"/>
        <v>0</v>
      </c>
      <c r="Q569" s="66"/>
      <c r="R569" s="317">
        <f t="shared" si="159"/>
        <v>0</v>
      </c>
      <c r="S569" s="66"/>
      <c r="T569" s="317" t="e">
        <f>SUM(#REF!-S569)</f>
        <v>#REF!</v>
      </c>
      <c r="U569" s="66"/>
      <c r="V569" s="317">
        <f t="shared" si="166"/>
        <v>0</v>
      </c>
      <c r="W569" s="66"/>
      <c r="X569" s="317">
        <f t="shared" si="167"/>
        <v>0</v>
      </c>
      <c r="Y569" s="66"/>
      <c r="Z569" s="317" t="e">
        <f>SUM(#REF!-Y569)</f>
        <v>#REF!</v>
      </c>
      <c r="AA569" s="66"/>
      <c r="AB569" s="66">
        <f t="shared" si="164"/>
        <v>0</v>
      </c>
      <c r="AC569" s="66"/>
      <c r="AD569" s="66"/>
      <c r="AE569" s="364"/>
      <c r="AF569" s="364"/>
      <c r="AG569" s="364"/>
    </row>
    <row r="570" spans="1:33" ht="26.25" hidden="1" customHeight="1">
      <c r="A570" s="8" t="s">
        <v>348</v>
      </c>
      <c r="B570" s="321" t="s">
        <v>140</v>
      </c>
      <c r="C570" s="321" t="s">
        <v>11</v>
      </c>
      <c r="D570" s="321" t="s">
        <v>428</v>
      </c>
      <c r="E570" s="40" t="s">
        <v>349</v>
      </c>
      <c r="F570" s="321"/>
      <c r="G570" s="319"/>
      <c r="H570" s="319"/>
      <c r="I570" s="66">
        <f>I571</f>
        <v>55</v>
      </c>
      <c r="J570" s="317">
        <f t="shared" si="161"/>
        <v>0</v>
      </c>
      <c r="K570" s="66">
        <f>K571</f>
        <v>55</v>
      </c>
      <c r="L570" s="317">
        <f t="shared" si="162"/>
        <v>0</v>
      </c>
      <c r="M570" s="66">
        <f>M571</f>
        <v>55</v>
      </c>
      <c r="N570" s="317">
        <f t="shared" si="160"/>
        <v>0</v>
      </c>
      <c r="O570" s="66">
        <f>O571</f>
        <v>55</v>
      </c>
      <c r="P570" s="317">
        <f t="shared" si="158"/>
        <v>0</v>
      </c>
      <c r="Q570" s="66">
        <f>Q571</f>
        <v>55</v>
      </c>
      <c r="R570" s="317">
        <f t="shared" si="159"/>
        <v>0</v>
      </c>
      <c r="S570" s="66">
        <f>S571</f>
        <v>55</v>
      </c>
      <c r="T570" s="317" t="e">
        <f>SUM(#REF!-S570)</f>
        <v>#REF!</v>
      </c>
      <c r="U570" s="66">
        <f>U571</f>
        <v>55</v>
      </c>
      <c r="V570" s="317">
        <f t="shared" si="166"/>
        <v>0</v>
      </c>
      <c r="W570" s="66">
        <f>W571</f>
        <v>55</v>
      </c>
      <c r="X570" s="317">
        <f t="shared" si="167"/>
        <v>0</v>
      </c>
      <c r="Y570" s="66">
        <f>Y571</f>
        <v>55</v>
      </c>
      <c r="Z570" s="317" t="e">
        <f>SUM(#REF!-Y570)</f>
        <v>#REF!</v>
      </c>
      <c r="AA570" s="66">
        <f>AA571</f>
        <v>55</v>
      </c>
      <c r="AB570" s="66">
        <f t="shared" si="164"/>
        <v>0</v>
      </c>
      <c r="AC570" s="66">
        <f>AC571</f>
        <v>55</v>
      </c>
      <c r="AD570" s="259">
        <f>AD571</f>
        <v>0</v>
      </c>
      <c r="AE570" s="260">
        <f>AE571</f>
        <v>0</v>
      </c>
      <c r="AF570" s="260">
        <f>AF571</f>
        <v>0</v>
      </c>
      <c r="AG570" s="364"/>
    </row>
    <row r="571" spans="1:33" ht="39" hidden="1" customHeight="1">
      <c r="A571" s="31" t="s">
        <v>181</v>
      </c>
      <c r="B571" s="321" t="s">
        <v>140</v>
      </c>
      <c r="C571" s="321" t="s">
        <v>11</v>
      </c>
      <c r="D571" s="321" t="s">
        <v>428</v>
      </c>
      <c r="E571" s="28" t="s">
        <v>32</v>
      </c>
      <c r="F571" s="321"/>
      <c r="G571" s="319"/>
      <c r="H571" s="319"/>
      <c r="I571" s="66">
        <f>I572</f>
        <v>55</v>
      </c>
      <c r="J571" s="317">
        <f t="shared" si="161"/>
        <v>0</v>
      </c>
      <c r="K571" s="66">
        <f>K572</f>
        <v>55</v>
      </c>
      <c r="L571" s="317">
        <f t="shared" si="162"/>
        <v>0</v>
      </c>
      <c r="M571" s="66">
        <f>M572+M574</f>
        <v>55</v>
      </c>
      <c r="N571" s="317">
        <f t="shared" si="160"/>
        <v>0</v>
      </c>
      <c r="O571" s="66">
        <f>O572+O574</f>
        <v>55</v>
      </c>
      <c r="P571" s="317">
        <f t="shared" si="158"/>
        <v>0</v>
      </c>
      <c r="Q571" s="66">
        <f>Q572+Q574</f>
        <v>55</v>
      </c>
      <c r="R571" s="317">
        <f t="shared" si="159"/>
        <v>0</v>
      </c>
      <c r="S571" s="66">
        <f>S572+S574</f>
        <v>55</v>
      </c>
      <c r="T571" s="317" t="e">
        <f>SUM(#REF!-S571)</f>
        <v>#REF!</v>
      </c>
      <c r="U571" s="66">
        <f>U572+U574</f>
        <v>55</v>
      </c>
      <c r="V571" s="317">
        <f t="shared" si="166"/>
        <v>0</v>
      </c>
      <c r="W571" s="66">
        <f>W572+W574</f>
        <v>55</v>
      </c>
      <c r="X571" s="317">
        <f t="shared" si="167"/>
        <v>0</v>
      </c>
      <c r="Y571" s="66">
        <f>Y572+Y574</f>
        <v>55</v>
      </c>
      <c r="Z571" s="317" t="e">
        <f>SUM(#REF!-Y571)</f>
        <v>#REF!</v>
      </c>
      <c r="AA571" s="66">
        <f>AA572+AA574</f>
        <v>55</v>
      </c>
      <c r="AB571" s="66">
        <f t="shared" si="164"/>
        <v>0</v>
      </c>
      <c r="AC571" s="66">
        <f>AC572+AC574</f>
        <v>55</v>
      </c>
      <c r="AD571" s="259">
        <f>AD572+AD574</f>
        <v>0</v>
      </c>
      <c r="AE571" s="260">
        <f>AE572+AE574</f>
        <v>0</v>
      </c>
      <c r="AF571" s="260">
        <f>AF572+AF574</f>
        <v>0</v>
      </c>
      <c r="AG571" s="364"/>
    </row>
    <row r="572" spans="1:33" ht="26.25" hidden="1" customHeight="1">
      <c r="A572" s="8" t="s">
        <v>339</v>
      </c>
      <c r="B572" s="321" t="s">
        <v>140</v>
      </c>
      <c r="C572" s="321" t="s">
        <v>11</v>
      </c>
      <c r="D572" s="321" t="s">
        <v>428</v>
      </c>
      <c r="E572" s="28" t="s">
        <v>32</v>
      </c>
      <c r="F572" s="321" t="s">
        <v>340</v>
      </c>
      <c r="G572" s="319"/>
      <c r="H572" s="319"/>
      <c r="I572" s="66">
        <f>I573</f>
        <v>55</v>
      </c>
      <c r="J572" s="317">
        <f t="shared" si="161"/>
        <v>0</v>
      </c>
      <c r="K572" s="66">
        <f>K573</f>
        <v>55</v>
      </c>
      <c r="L572" s="317">
        <f t="shared" si="162"/>
        <v>-55</v>
      </c>
      <c r="M572" s="66">
        <f>M573</f>
        <v>0</v>
      </c>
      <c r="N572" s="317">
        <f t="shared" si="160"/>
        <v>0</v>
      </c>
      <c r="O572" s="66">
        <f>O573</f>
        <v>0</v>
      </c>
      <c r="P572" s="317">
        <f t="shared" ref="P572:P640" si="169">SUM(Q572-O572)</f>
        <v>0</v>
      </c>
      <c r="Q572" s="66">
        <f>Q573</f>
        <v>0</v>
      </c>
      <c r="R572" s="317">
        <f t="shared" ref="R572:R640" si="170">SUM(S572-Q572)</f>
        <v>0</v>
      </c>
      <c r="S572" s="66">
        <f>S573</f>
        <v>0</v>
      </c>
      <c r="T572" s="317" t="e">
        <f>SUM(#REF!-S572)</f>
        <v>#REF!</v>
      </c>
      <c r="U572" s="66">
        <f>U573</f>
        <v>0</v>
      </c>
      <c r="V572" s="317">
        <f t="shared" si="166"/>
        <v>0</v>
      </c>
      <c r="W572" s="66">
        <f>W573</f>
        <v>0</v>
      </c>
      <c r="X572" s="317">
        <f t="shared" si="167"/>
        <v>0</v>
      </c>
      <c r="Y572" s="66">
        <f>Y573</f>
        <v>0</v>
      </c>
      <c r="Z572" s="317" t="e">
        <f>SUM(#REF!-Y572)</f>
        <v>#REF!</v>
      </c>
      <c r="AA572" s="66">
        <f>AA573</f>
        <v>0</v>
      </c>
      <c r="AB572" s="66">
        <f t="shared" si="164"/>
        <v>0</v>
      </c>
      <c r="AC572" s="66">
        <f>AC573</f>
        <v>0</v>
      </c>
      <c r="AD572" s="259">
        <f>AD573</f>
        <v>0</v>
      </c>
      <c r="AE572" s="260">
        <f>AE573</f>
        <v>0</v>
      </c>
      <c r="AF572" s="260">
        <f>AF573</f>
        <v>0</v>
      </c>
      <c r="AG572" s="364"/>
    </row>
    <row r="573" spans="1:33" ht="26.25" hidden="1" customHeight="1">
      <c r="A573" s="39" t="s">
        <v>341</v>
      </c>
      <c r="B573" s="321" t="s">
        <v>140</v>
      </c>
      <c r="C573" s="321" t="s">
        <v>11</v>
      </c>
      <c r="D573" s="321" t="s">
        <v>428</v>
      </c>
      <c r="E573" s="28" t="s">
        <v>32</v>
      </c>
      <c r="F573" s="321" t="s">
        <v>342</v>
      </c>
      <c r="G573" s="319"/>
      <c r="H573" s="319"/>
      <c r="I573" s="66">
        <v>55</v>
      </c>
      <c r="J573" s="317">
        <f t="shared" si="161"/>
        <v>0</v>
      </c>
      <c r="K573" s="66">
        <v>55</v>
      </c>
      <c r="L573" s="317">
        <f t="shared" si="162"/>
        <v>-55</v>
      </c>
      <c r="M573" s="66">
        <v>0</v>
      </c>
      <c r="N573" s="317">
        <f t="shared" si="160"/>
        <v>0</v>
      </c>
      <c r="O573" s="66">
        <v>0</v>
      </c>
      <c r="P573" s="317">
        <f t="shared" si="169"/>
        <v>0</v>
      </c>
      <c r="Q573" s="66">
        <v>0</v>
      </c>
      <c r="R573" s="317">
        <f t="shared" si="170"/>
        <v>0</v>
      </c>
      <c r="S573" s="66">
        <v>0</v>
      </c>
      <c r="T573" s="317" t="e">
        <f>SUM(#REF!-S573)</f>
        <v>#REF!</v>
      </c>
      <c r="U573" s="66">
        <v>0</v>
      </c>
      <c r="V573" s="317">
        <f t="shared" si="166"/>
        <v>0</v>
      </c>
      <c r="W573" s="66">
        <v>0</v>
      </c>
      <c r="X573" s="317">
        <f t="shared" si="167"/>
        <v>0</v>
      </c>
      <c r="Y573" s="66">
        <v>0</v>
      </c>
      <c r="Z573" s="317" t="e">
        <f>SUM(#REF!-Y573)</f>
        <v>#REF!</v>
      </c>
      <c r="AA573" s="66">
        <v>0</v>
      </c>
      <c r="AB573" s="66">
        <f t="shared" si="164"/>
        <v>0</v>
      </c>
      <c r="AC573" s="66">
        <v>0</v>
      </c>
      <c r="AD573" s="66"/>
      <c r="AE573" s="364">
        <v>0</v>
      </c>
      <c r="AF573" s="364">
        <v>0</v>
      </c>
      <c r="AG573" s="364"/>
    </row>
    <row r="574" spans="1:33" s="220" customFormat="1" ht="26.25" hidden="1" customHeight="1">
      <c r="A574" s="39" t="s">
        <v>616</v>
      </c>
      <c r="B574" s="321" t="s">
        <v>140</v>
      </c>
      <c r="C574" s="321" t="s">
        <v>11</v>
      </c>
      <c r="D574" s="321" t="s">
        <v>428</v>
      </c>
      <c r="E574" s="28" t="s">
        <v>32</v>
      </c>
      <c r="F574" s="321" t="s">
        <v>455</v>
      </c>
      <c r="G574" s="319"/>
      <c r="H574" s="319"/>
      <c r="I574" s="66"/>
      <c r="J574" s="317"/>
      <c r="K574" s="66"/>
      <c r="L574" s="317">
        <f t="shared" si="162"/>
        <v>55</v>
      </c>
      <c r="M574" s="66">
        <f>SUM(M575)</f>
        <v>55</v>
      </c>
      <c r="N574" s="317">
        <f t="shared" si="160"/>
        <v>0</v>
      </c>
      <c r="O574" s="66">
        <f>SUM(O575)</f>
        <v>55</v>
      </c>
      <c r="P574" s="317">
        <f t="shared" si="169"/>
        <v>0</v>
      </c>
      <c r="Q574" s="66">
        <f>SUM(Q575)</f>
        <v>55</v>
      </c>
      <c r="R574" s="317">
        <f t="shared" si="170"/>
        <v>0</v>
      </c>
      <c r="S574" s="66">
        <f>SUM(S575)</f>
        <v>55</v>
      </c>
      <c r="T574" s="317" t="e">
        <f>SUM(#REF!-S574)</f>
        <v>#REF!</v>
      </c>
      <c r="U574" s="66">
        <f>SUM(U575)</f>
        <v>55</v>
      </c>
      <c r="V574" s="317">
        <f t="shared" si="166"/>
        <v>0</v>
      </c>
      <c r="W574" s="66">
        <f>SUM(W575)</f>
        <v>55</v>
      </c>
      <c r="X574" s="317">
        <f t="shared" si="167"/>
        <v>0</v>
      </c>
      <c r="Y574" s="66">
        <f>SUM(Y575)</f>
        <v>55</v>
      </c>
      <c r="Z574" s="317" t="e">
        <f>SUM(#REF!-Y574)</f>
        <v>#REF!</v>
      </c>
      <c r="AA574" s="66">
        <f>SUM(AA575)</f>
        <v>55</v>
      </c>
      <c r="AB574" s="66">
        <f t="shared" si="164"/>
        <v>0</v>
      </c>
      <c r="AC574" s="66">
        <f>SUM(AC575)</f>
        <v>55</v>
      </c>
      <c r="AD574" s="259">
        <f>SUM(AD575)</f>
        <v>0</v>
      </c>
      <c r="AE574" s="260">
        <f>SUM(AE575)</f>
        <v>0</v>
      </c>
      <c r="AF574" s="260">
        <f>SUM(AF575)</f>
        <v>0</v>
      </c>
      <c r="AG574" s="364"/>
    </row>
    <row r="575" spans="1:33" s="220" customFormat="1" ht="11.25" hidden="1" customHeight="1">
      <c r="A575" s="39" t="s">
        <v>617</v>
      </c>
      <c r="B575" s="321" t="s">
        <v>140</v>
      </c>
      <c r="C575" s="321" t="s">
        <v>11</v>
      </c>
      <c r="D575" s="321" t="s">
        <v>428</v>
      </c>
      <c r="E575" s="28" t="s">
        <v>32</v>
      </c>
      <c r="F575" s="321" t="s">
        <v>618</v>
      </c>
      <c r="G575" s="319"/>
      <c r="H575" s="319"/>
      <c r="I575" s="66"/>
      <c r="J575" s="317"/>
      <c r="K575" s="66"/>
      <c r="L575" s="317">
        <f t="shared" si="162"/>
        <v>55</v>
      </c>
      <c r="M575" s="66">
        <v>55</v>
      </c>
      <c r="N575" s="317">
        <f t="shared" si="160"/>
        <v>0</v>
      </c>
      <c r="O575" s="66">
        <v>55</v>
      </c>
      <c r="P575" s="317">
        <f t="shared" si="169"/>
        <v>0</v>
      </c>
      <c r="Q575" s="66">
        <v>55</v>
      </c>
      <c r="R575" s="317">
        <f t="shared" si="170"/>
        <v>0</v>
      </c>
      <c r="S575" s="66">
        <v>55</v>
      </c>
      <c r="T575" s="317" t="e">
        <f>SUM(#REF!-S575)</f>
        <v>#REF!</v>
      </c>
      <c r="U575" s="66">
        <v>55</v>
      </c>
      <c r="V575" s="317">
        <f t="shared" si="166"/>
        <v>0</v>
      </c>
      <c r="W575" s="66">
        <v>55</v>
      </c>
      <c r="X575" s="317">
        <f t="shared" si="167"/>
        <v>0</v>
      </c>
      <c r="Y575" s="66">
        <v>55</v>
      </c>
      <c r="Z575" s="317" t="e">
        <f>SUM(#REF!-Y575)</f>
        <v>#REF!</v>
      </c>
      <c r="AA575" s="66">
        <v>55</v>
      </c>
      <c r="AB575" s="66">
        <f t="shared" si="164"/>
        <v>0</v>
      </c>
      <c r="AC575" s="66">
        <v>55</v>
      </c>
      <c r="AD575" s="66"/>
      <c r="AE575" s="364">
        <v>0</v>
      </c>
      <c r="AF575" s="364">
        <v>0</v>
      </c>
      <c r="AG575" s="364"/>
    </row>
    <row r="576" spans="1:33" s="254" customFormat="1" ht="55.5" hidden="1" customHeight="1">
      <c r="A576" s="39" t="s">
        <v>646</v>
      </c>
      <c r="B576" s="321" t="s">
        <v>140</v>
      </c>
      <c r="C576" s="321" t="s">
        <v>11</v>
      </c>
      <c r="D576" s="321" t="s">
        <v>428</v>
      </c>
      <c r="E576" s="321" t="s">
        <v>37</v>
      </c>
      <c r="F576" s="321"/>
      <c r="G576" s="319"/>
      <c r="H576" s="319"/>
      <c r="I576" s="66">
        <f>I577</f>
        <v>60.5</v>
      </c>
      <c r="J576" s="317">
        <f t="shared" si="161"/>
        <v>0</v>
      </c>
      <c r="K576" s="66">
        <f>K577</f>
        <v>60.5</v>
      </c>
      <c r="L576" s="317">
        <f t="shared" si="162"/>
        <v>0</v>
      </c>
      <c r="M576" s="66">
        <f>M577+M580</f>
        <v>60.5</v>
      </c>
      <c r="N576" s="317">
        <f t="shared" si="160"/>
        <v>0</v>
      </c>
      <c r="O576" s="66">
        <f>O577+O580</f>
        <v>60.5</v>
      </c>
      <c r="P576" s="317">
        <f t="shared" si="169"/>
        <v>0</v>
      </c>
      <c r="Q576" s="66">
        <f>Q577+Q580</f>
        <v>60.5</v>
      </c>
      <c r="R576" s="317">
        <f t="shared" si="170"/>
        <v>0</v>
      </c>
      <c r="S576" s="66">
        <f>S577+S580</f>
        <v>60.5</v>
      </c>
      <c r="T576" s="317" t="e">
        <f>SUM(#REF!-S576)</f>
        <v>#REF!</v>
      </c>
      <c r="U576" s="66">
        <f>U577+U580</f>
        <v>60.5</v>
      </c>
      <c r="V576" s="317">
        <f t="shared" si="166"/>
        <v>0</v>
      </c>
      <c r="W576" s="66">
        <f>W577+W580</f>
        <v>60.5</v>
      </c>
      <c r="X576" s="317">
        <f t="shared" si="167"/>
        <v>0</v>
      </c>
      <c r="Y576" s="66">
        <f>Y577+Y580</f>
        <v>60.5</v>
      </c>
      <c r="Z576" s="317" t="e">
        <f>SUM(#REF!-Y576)</f>
        <v>#REF!</v>
      </c>
      <c r="AA576" s="66">
        <f>AA577+AA580</f>
        <v>60.5</v>
      </c>
      <c r="AB576" s="66">
        <f t="shared" si="164"/>
        <v>0</v>
      </c>
      <c r="AC576" s="66">
        <f>AC577+AC580</f>
        <v>60.5</v>
      </c>
      <c r="AD576" s="259">
        <f>AD577+AD580</f>
        <v>0</v>
      </c>
      <c r="AE576" s="260">
        <f>AE577</f>
        <v>0</v>
      </c>
      <c r="AF576" s="260">
        <f>AF577</f>
        <v>0</v>
      </c>
      <c r="AG576" s="364"/>
    </row>
    <row r="577" spans="1:33" ht="52.5" hidden="1" customHeight="1">
      <c r="A577" s="39" t="s">
        <v>623</v>
      </c>
      <c r="B577" s="321" t="s">
        <v>140</v>
      </c>
      <c r="C577" s="321" t="s">
        <v>11</v>
      </c>
      <c r="D577" s="321" t="s">
        <v>428</v>
      </c>
      <c r="E577" s="321" t="s">
        <v>38</v>
      </c>
      <c r="F577" s="321"/>
      <c r="G577" s="319"/>
      <c r="H577" s="319"/>
      <c r="I577" s="66">
        <f>I578</f>
        <v>60.5</v>
      </c>
      <c r="J577" s="317">
        <f t="shared" si="161"/>
        <v>0</v>
      </c>
      <c r="K577" s="66">
        <f>K578</f>
        <v>60.5</v>
      </c>
      <c r="L577" s="317">
        <f t="shared" si="162"/>
        <v>-60.5</v>
      </c>
      <c r="M577" s="66">
        <f>M578</f>
        <v>0</v>
      </c>
      <c r="N577" s="317">
        <f t="shared" si="160"/>
        <v>0</v>
      </c>
      <c r="O577" s="66">
        <f>O578</f>
        <v>0</v>
      </c>
      <c r="P577" s="317">
        <f t="shared" si="169"/>
        <v>0</v>
      </c>
      <c r="Q577" s="66">
        <f>Q578</f>
        <v>0</v>
      </c>
      <c r="R577" s="317">
        <f t="shared" si="170"/>
        <v>0</v>
      </c>
      <c r="S577" s="66">
        <f>S578</f>
        <v>0</v>
      </c>
      <c r="T577" s="317" t="e">
        <f>SUM(#REF!-S577)</f>
        <v>#REF!</v>
      </c>
      <c r="U577" s="66">
        <f>U578</f>
        <v>0</v>
      </c>
      <c r="V577" s="317">
        <f t="shared" si="166"/>
        <v>0</v>
      </c>
      <c r="W577" s="66">
        <f>W578</f>
        <v>0</v>
      </c>
      <c r="X577" s="317">
        <f t="shared" si="167"/>
        <v>0</v>
      </c>
      <c r="Y577" s="66">
        <f>Y578</f>
        <v>0</v>
      </c>
      <c r="Z577" s="317" t="e">
        <f>SUM(#REF!-Y577)</f>
        <v>#REF!</v>
      </c>
      <c r="AA577" s="66">
        <f>AA578</f>
        <v>0</v>
      </c>
      <c r="AB577" s="66">
        <f t="shared" si="164"/>
        <v>0</v>
      </c>
      <c r="AC577" s="66">
        <f>AC578</f>
        <v>0</v>
      </c>
      <c r="AD577" s="259">
        <f>AD578</f>
        <v>0</v>
      </c>
      <c r="AE577" s="260">
        <f>AE578+AE580</f>
        <v>0</v>
      </c>
      <c r="AF577" s="260">
        <f>AF578+AF580</f>
        <v>0</v>
      </c>
      <c r="AG577" s="364"/>
    </row>
    <row r="578" spans="1:33" ht="32.25" hidden="1" customHeight="1">
      <c r="A578" s="8" t="s">
        <v>339</v>
      </c>
      <c r="B578" s="321" t="s">
        <v>140</v>
      </c>
      <c r="C578" s="321" t="s">
        <v>11</v>
      </c>
      <c r="D578" s="321" t="s">
        <v>428</v>
      </c>
      <c r="E578" s="321" t="s">
        <v>38</v>
      </c>
      <c r="F578" s="321" t="s">
        <v>340</v>
      </c>
      <c r="G578" s="319"/>
      <c r="H578" s="319"/>
      <c r="I578" s="66">
        <f>I579</f>
        <v>60.5</v>
      </c>
      <c r="J578" s="317">
        <f t="shared" si="161"/>
        <v>0</v>
      </c>
      <c r="K578" s="66">
        <f>K579</f>
        <v>60.5</v>
      </c>
      <c r="L578" s="317">
        <f t="shared" si="162"/>
        <v>-60.5</v>
      </c>
      <c r="M578" s="66">
        <f>M579</f>
        <v>0</v>
      </c>
      <c r="N578" s="317">
        <f t="shared" si="160"/>
        <v>0</v>
      </c>
      <c r="O578" s="66">
        <f>O579</f>
        <v>0</v>
      </c>
      <c r="P578" s="317">
        <f t="shared" si="169"/>
        <v>0</v>
      </c>
      <c r="Q578" s="66">
        <f>Q579</f>
        <v>0</v>
      </c>
      <c r="R578" s="317">
        <f t="shared" si="170"/>
        <v>0</v>
      </c>
      <c r="S578" s="66">
        <f>S579</f>
        <v>0</v>
      </c>
      <c r="T578" s="317" t="e">
        <f>SUM(#REF!-S578)</f>
        <v>#REF!</v>
      </c>
      <c r="U578" s="66">
        <f>U579</f>
        <v>0</v>
      </c>
      <c r="V578" s="317">
        <f t="shared" si="166"/>
        <v>0</v>
      </c>
      <c r="W578" s="66">
        <f>W579</f>
        <v>0</v>
      </c>
      <c r="X578" s="317">
        <f t="shared" si="167"/>
        <v>0</v>
      </c>
      <c r="Y578" s="66">
        <f>Y579</f>
        <v>0</v>
      </c>
      <c r="Z578" s="317" t="e">
        <f>SUM(#REF!-Y578)</f>
        <v>#REF!</v>
      </c>
      <c r="AA578" s="66">
        <f>AA579</f>
        <v>0</v>
      </c>
      <c r="AB578" s="66">
        <f t="shared" si="164"/>
        <v>0</v>
      </c>
      <c r="AC578" s="66">
        <f>AC579</f>
        <v>0</v>
      </c>
      <c r="AD578" s="259">
        <f>AD579</f>
        <v>0</v>
      </c>
      <c r="AE578" s="260">
        <f>AE579</f>
        <v>0</v>
      </c>
      <c r="AF578" s="260">
        <f>AF579</f>
        <v>0</v>
      </c>
      <c r="AG578" s="364"/>
    </row>
    <row r="579" spans="1:33" ht="29.25" hidden="1" customHeight="1">
      <c r="A579" s="39" t="s">
        <v>341</v>
      </c>
      <c r="B579" s="321" t="s">
        <v>140</v>
      </c>
      <c r="C579" s="321" t="s">
        <v>11</v>
      </c>
      <c r="D579" s="321" t="s">
        <v>428</v>
      </c>
      <c r="E579" s="321" t="s">
        <v>38</v>
      </c>
      <c r="F579" s="321" t="s">
        <v>342</v>
      </c>
      <c r="G579" s="319"/>
      <c r="H579" s="319"/>
      <c r="I579" s="66">
        <v>60.5</v>
      </c>
      <c r="J579" s="317">
        <f t="shared" si="161"/>
        <v>0</v>
      </c>
      <c r="K579" s="66">
        <v>60.5</v>
      </c>
      <c r="L579" s="317">
        <f t="shared" si="162"/>
        <v>-60.5</v>
      </c>
      <c r="M579" s="66">
        <v>0</v>
      </c>
      <c r="N579" s="317">
        <f t="shared" si="160"/>
        <v>0</v>
      </c>
      <c r="O579" s="66">
        <v>0</v>
      </c>
      <c r="P579" s="317">
        <f t="shared" si="169"/>
        <v>0</v>
      </c>
      <c r="Q579" s="66">
        <v>0</v>
      </c>
      <c r="R579" s="317">
        <f t="shared" si="170"/>
        <v>0</v>
      </c>
      <c r="S579" s="66">
        <v>0</v>
      </c>
      <c r="T579" s="317" t="e">
        <f>SUM(#REF!-S579)</f>
        <v>#REF!</v>
      </c>
      <c r="U579" s="66">
        <v>0</v>
      </c>
      <c r="V579" s="317">
        <f t="shared" si="166"/>
        <v>0</v>
      </c>
      <c r="W579" s="66">
        <v>0</v>
      </c>
      <c r="X579" s="317">
        <f t="shared" si="167"/>
        <v>0</v>
      </c>
      <c r="Y579" s="66">
        <v>0</v>
      </c>
      <c r="Z579" s="317" t="e">
        <f>SUM(#REF!-Y579)</f>
        <v>#REF!</v>
      </c>
      <c r="AA579" s="66">
        <v>0</v>
      </c>
      <c r="AB579" s="66">
        <f t="shared" si="164"/>
        <v>0</v>
      </c>
      <c r="AC579" s="66">
        <v>0</v>
      </c>
      <c r="AD579" s="66"/>
      <c r="AE579" s="364">
        <v>0</v>
      </c>
      <c r="AF579" s="364">
        <v>0</v>
      </c>
      <c r="AG579" s="364"/>
    </row>
    <row r="580" spans="1:33" s="220" customFormat="1" ht="29.25" hidden="1" customHeight="1">
      <c r="A580" s="39" t="s">
        <v>616</v>
      </c>
      <c r="B580" s="321" t="s">
        <v>140</v>
      </c>
      <c r="C580" s="321" t="s">
        <v>11</v>
      </c>
      <c r="D580" s="321" t="s">
        <v>428</v>
      </c>
      <c r="E580" s="321" t="s">
        <v>38</v>
      </c>
      <c r="F580" s="321" t="s">
        <v>455</v>
      </c>
      <c r="G580" s="319"/>
      <c r="H580" s="319"/>
      <c r="I580" s="66"/>
      <c r="J580" s="317"/>
      <c r="K580" s="66"/>
      <c r="L580" s="317">
        <f t="shared" si="162"/>
        <v>60.5</v>
      </c>
      <c r="M580" s="66">
        <f>SUM(M581)</f>
        <v>60.5</v>
      </c>
      <c r="N580" s="317">
        <f t="shared" si="160"/>
        <v>0</v>
      </c>
      <c r="O580" s="66">
        <f>SUM(O581)</f>
        <v>60.5</v>
      </c>
      <c r="P580" s="317">
        <f t="shared" si="169"/>
        <v>0</v>
      </c>
      <c r="Q580" s="66">
        <f>SUM(Q581)</f>
        <v>60.5</v>
      </c>
      <c r="R580" s="317">
        <f t="shared" si="170"/>
        <v>0</v>
      </c>
      <c r="S580" s="66">
        <f>SUM(S581)</f>
        <v>60.5</v>
      </c>
      <c r="T580" s="317" t="e">
        <f>SUM(#REF!-S580)</f>
        <v>#REF!</v>
      </c>
      <c r="U580" s="66">
        <f>SUM(U581)</f>
        <v>60.5</v>
      </c>
      <c r="V580" s="317">
        <f t="shared" si="166"/>
        <v>0</v>
      </c>
      <c r="W580" s="66">
        <f>SUM(W581)</f>
        <v>60.5</v>
      </c>
      <c r="X580" s="317">
        <f t="shared" si="167"/>
        <v>0</v>
      </c>
      <c r="Y580" s="66">
        <f>SUM(Y581)</f>
        <v>60.5</v>
      </c>
      <c r="Z580" s="317" t="e">
        <f>SUM(#REF!-Y580)</f>
        <v>#REF!</v>
      </c>
      <c r="AA580" s="66">
        <f>SUM(AA581)</f>
        <v>60.5</v>
      </c>
      <c r="AB580" s="66">
        <f t="shared" si="164"/>
        <v>0</v>
      </c>
      <c r="AC580" s="66">
        <f>SUM(AC581)</f>
        <v>60.5</v>
      </c>
      <c r="AD580" s="259">
        <f>SUM(AD581)</f>
        <v>0</v>
      </c>
      <c r="AE580" s="260">
        <f>SUM(AE581)</f>
        <v>0</v>
      </c>
      <c r="AF580" s="260">
        <f>SUM(AF581)</f>
        <v>0</v>
      </c>
      <c r="AG580" s="364"/>
    </row>
    <row r="581" spans="1:33" s="220" customFormat="1" ht="15" hidden="1" customHeight="1">
      <c r="A581" s="39" t="s">
        <v>617</v>
      </c>
      <c r="B581" s="321" t="s">
        <v>140</v>
      </c>
      <c r="C581" s="321" t="s">
        <v>11</v>
      </c>
      <c r="D581" s="321" t="s">
        <v>428</v>
      </c>
      <c r="E581" s="321" t="s">
        <v>38</v>
      </c>
      <c r="F581" s="321" t="s">
        <v>618</v>
      </c>
      <c r="G581" s="319"/>
      <c r="H581" s="319"/>
      <c r="I581" s="66"/>
      <c r="J581" s="317"/>
      <c r="K581" s="66"/>
      <c r="L581" s="317">
        <f t="shared" si="162"/>
        <v>60.5</v>
      </c>
      <c r="M581" s="66">
        <v>60.5</v>
      </c>
      <c r="N581" s="317">
        <f t="shared" si="160"/>
        <v>0</v>
      </c>
      <c r="O581" s="66">
        <v>60.5</v>
      </c>
      <c r="P581" s="317">
        <f t="shared" si="169"/>
        <v>0</v>
      </c>
      <c r="Q581" s="66">
        <v>60.5</v>
      </c>
      <c r="R581" s="317">
        <f t="shared" si="170"/>
        <v>0</v>
      </c>
      <c r="S581" s="66">
        <v>60.5</v>
      </c>
      <c r="T581" s="317" t="e">
        <f>SUM(#REF!-S581)</f>
        <v>#REF!</v>
      </c>
      <c r="U581" s="66">
        <v>60.5</v>
      </c>
      <c r="V581" s="317">
        <f t="shared" si="166"/>
        <v>0</v>
      </c>
      <c r="W581" s="66">
        <v>60.5</v>
      </c>
      <c r="X581" s="317">
        <f t="shared" si="167"/>
        <v>0</v>
      </c>
      <c r="Y581" s="66">
        <v>60.5</v>
      </c>
      <c r="Z581" s="317" t="e">
        <f>SUM(#REF!-Y581)</f>
        <v>#REF!</v>
      </c>
      <c r="AA581" s="66">
        <v>60.5</v>
      </c>
      <c r="AB581" s="66">
        <f t="shared" si="164"/>
        <v>0</v>
      </c>
      <c r="AC581" s="66">
        <v>60.5</v>
      </c>
      <c r="AD581" s="66"/>
      <c r="AE581" s="364">
        <v>0</v>
      </c>
      <c r="AF581" s="364">
        <v>0</v>
      </c>
      <c r="AG581" s="364"/>
    </row>
    <row r="582" spans="1:33" ht="1.5" hidden="1" customHeight="1">
      <c r="A582" s="53" t="s">
        <v>629</v>
      </c>
      <c r="B582" s="321" t="s">
        <v>140</v>
      </c>
      <c r="C582" s="321" t="s">
        <v>11</v>
      </c>
      <c r="D582" s="321" t="s">
        <v>428</v>
      </c>
      <c r="E582" s="40" t="s">
        <v>429</v>
      </c>
      <c r="F582" s="321"/>
      <c r="G582" s="319"/>
      <c r="H582" s="319"/>
      <c r="I582" s="66">
        <f>I583</f>
        <v>19.399999999999999</v>
      </c>
      <c r="J582" s="317">
        <f t="shared" si="161"/>
        <v>0</v>
      </c>
      <c r="K582" s="66">
        <f>K583</f>
        <v>19.399999999999999</v>
      </c>
      <c r="L582" s="317">
        <f t="shared" si="162"/>
        <v>0</v>
      </c>
      <c r="M582" s="66">
        <f>M583</f>
        <v>19.399999999999999</v>
      </c>
      <c r="N582" s="317">
        <f t="shared" ref="N582:N659" si="171">SUM(O582-M582)</f>
        <v>0</v>
      </c>
      <c r="O582" s="66">
        <f>O583</f>
        <v>19.399999999999999</v>
      </c>
      <c r="P582" s="317">
        <f t="shared" si="169"/>
        <v>0</v>
      </c>
      <c r="Q582" s="66">
        <f>Q583</f>
        <v>19.399999999999999</v>
      </c>
      <c r="R582" s="317">
        <f t="shared" si="170"/>
        <v>0</v>
      </c>
      <c r="S582" s="66">
        <f>S583</f>
        <v>19.399999999999999</v>
      </c>
      <c r="T582" s="317" t="e">
        <f>SUM(#REF!-S582)</f>
        <v>#REF!</v>
      </c>
      <c r="U582" s="66">
        <f>U583</f>
        <v>19.399999999999999</v>
      </c>
      <c r="V582" s="317">
        <f t="shared" si="166"/>
        <v>0</v>
      </c>
      <c r="W582" s="66">
        <f>W583</f>
        <v>19.399999999999999</v>
      </c>
      <c r="X582" s="317">
        <f t="shared" si="167"/>
        <v>0</v>
      </c>
      <c r="Y582" s="66">
        <f>Y583</f>
        <v>19.399999999999999</v>
      </c>
      <c r="Z582" s="317" t="e">
        <f>SUM(#REF!-Y582)</f>
        <v>#REF!</v>
      </c>
      <c r="AA582" s="66">
        <f>AA583</f>
        <v>19.399999999999999</v>
      </c>
      <c r="AB582" s="66">
        <f t="shared" si="164"/>
        <v>0</v>
      </c>
      <c r="AC582" s="66">
        <f>AC583</f>
        <v>19.399999999999999</v>
      </c>
      <c r="AD582" s="259">
        <f>AD583</f>
        <v>0</v>
      </c>
      <c r="AE582" s="260">
        <f>AE583</f>
        <v>0</v>
      </c>
      <c r="AF582" s="260">
        <f>AF583</f>
        <v>0</v>
      </c>
      <c r="AG582" s="364"/>
    </row>
    <row r="583" spans="1:33" ht="39" hidden="1" customHeight="1">
      <c r="A583" s="53" t="s">
        <v>627</v>
      </c>
      <c r="B583" s="321" t="s">
        <v>140</v>
      </c>
      <c r="C583" s="321" t="s">
        <v>11</v>
      </c>
      <c r="D583" s="321" t="s">
        <v>428</v>
      </c>
      <c r="E583" s="40" t="s">
        <v>430</v>
      </c>
      <c r="F583" s="321"/>
      <c r="G583" s="319"/>
      <c r="H583" s="319"/>
      <c r="I583" s="66">
        <f>I584</f>
        <v>19.399999999999999</v>
      </c>
      <c r="J583" s="317">
        <f t="shared" si="161"/>
        <v>0</v>
      </c>
      <c r="K583" s="66">
        <f>K584</f>
        <v>19.399999999999999</v>
      </c>
      <c r="L583" s="317">
        <f t="shared" si="162"/>
        <v>0</v>
      </c>
      <c r="M583" s="66">
        <f>M584+M586</f>
        <v>19.399999999999999</v>
      </c>
      <c r="N583" s="317">
        <f t="shared" si="171"/>
        <v>0</v>
      </c>
      <c r="O583" s="66">
        <f>O584+O586</f>
        <v>19.399999999999999</v>
      </c>
      <c r="P583" s="317">
        <f t="shared" si="169"/>
        <v>0</v>
      </c>
      <c r="Q583" s="66">
        <f>Q584+Q586</f>
        <v>19.399999999999999</v>
      </c>
      <c r="R583" s="317">
        <f t="shared" si="170"/>
        <v>0</v>
      </c>
      <c r="S583" s="66">
        <f>S584+S586</f>
        <v>19.399999999999999</v>
      </c>
      <c r="T583" s="317" t="e">
        <f>SUM(#REF!-S583)</f>
        <v>#REF!</v>
      </c>
      <c r="U583" s="66">
        <f>U584+U586</f>
        <v>19.399999999999999</v>
      </c>
      <c r="V583" s="317">
        <f t="shared" si="166"/>
        <v>0</v>
      </c>
      <c r="W583" s="66">
        <f>W584+W586</f>
        <v>19.399999999999999</v>
      </c>
      <c r="X583" s="317">
        <f t="shared" si="167"/>
        <v>0</v>
      </c>
      <c r="Y583" s="66">
        <f>Y584+Y586</f>
        <v>19.399999999999999</v>
      </c>
      <c r="Z583" s="317" t="e">
        <f>SUM(#REF!-Y583)</f>
        <v>#REF!</v>
      </c>
      <c r="AA583" s="66">
        <f>AA584+AA586</f>
        <v>19.399999999999999</v>
      </c>
      <c r="AB583" s="66">
        <f t="shared" si="164"/>
        <v>0</v>
      </c>
      <c r="AC583" s="66">
        <f>AC584+AC586</f>
        <v>19.399999999999999</v>
      </c>
      <c r="AD583" s="259">
        <f>AD584+AD586</f>
        <v>0</v>
      </c>
      <c r="AE583" s="260">
        <f>AE584+AE586</f>
        <v>0</v>
      </c>
      <c r="AF583" s="260">
        <f>AF584+AF586</f>
        <v>0</v>
      </c>
      <c r="AG583" s="364"/>
    </row>
    <row r="584" spans="1:33" ht="26.25" hidden="1" customHeight="1">
      <c r="A584" s="8" t="s">
        <v>339</v>
      </c>
      <c r="B584" s="321" t="s">
        <v>140</v>
      </c>
      <c r="C584" s="321" t="s">
        <v>11</v>
      </c>
      <c r="D584" s="321" t="s">
        <v>428</v>
      </c>
      <c r="E584" s="40" t="s">
        <v>430</v>
      </c>
      <c r="F584" s="321" t="s">
        <v>340</v>
      </c>
      <c r="G584" s="319"/>
      <c r="H584" s="319"/>
      <c r="I584" s="66">
        <f>I585</f>
        <v>19.399999999999999</v>
      </c>
      <c r="J584" s="317">
        <f t="shared" si="161"/>
        <v>0</v>
      </c>
      <c r="K584" s="66">
        <f>K585</f>
        <v>19.399999999999999</v>
      </c>
      <c r="L584" s="317">
        <f t="shared" si="162"/>
        <v>-19.399999999999999</v>
      </c>
      <c r="M584" s="66">
        <f>M585</f>
        <v>0</v>
      </c>
      <c r="N584" s="317">
        <f t="shared" si="171"/>
        <v>0</v>
      </c>
      <c r="O584" s="66">
        <f>O585</f>
        <v>0</v>
      </c>
      <c r="P584" s="317">
        <f t="shared" si="169"/>
        <v>0</v>
      </c>
      <c r="Q584" s="66">
        <f>Q585</f>
        <v>0</v>
      </c>
      <c r="R584" s="317">
        <f t="shared" si="170"/>
        <v>0</v>
      </c>
      <c r="S584" s="66">
        <f>S585</f>
        <v>0</v>
      </c>
      <c r="T584" s="317" t="e">
        <f>SUM(#REF!-S584)</f>
        <v>#REF!</v>
      </c>
      <c r="U584" s="66">
        <f>U585</f>
        <v>0</v>
      </c>
      <c r="V584" s="317">
        <f t="shared" si="166"/>
        <v>0</v>
      </c>
      <c r="W584" s="66">
        <f>W585</f>
        <v>0</v>
      </c>
      <c r="X584" s="317">
        <f t="shared" si="167"/>
        <v>0</v>
      </c>
      <c r="Y584" s="66">
        <f>Y585</f>
        <v>0</v>
      </c>
      <c r="Z584" s="317" t="e">
        <f>SUM(#REF!-Y584)</f>
        <v>#REF!</v>
      </c>
      <c r="AA584" s="66">
        <f>AA585</f>
        <v>0</v>
      </c>
      <c r="AB584" s="66">
        <f t="shared" si="164"/>
        <v>0</v>
      </c>
      <c r="AC584" s="66">
        <f>AC585</f>
        <v>0</v>
      </c>
      <c r="AD584" s="259">
        <f>AD585</f>
        <v>0</v>
      </c>
      <c r="AE584" s="260">
        <f>AE585</f>
        <v>0</v>
      </c>
      <c r="AF584" s="260">
        <f>AF585</f>
        <v>0</v>
      </c>
      <c r="AG584" s="364"/>
    </row>
    <row r="585" spans="1:33" ht="26.25" hidden="1" customHeight="1">
      <c r="A585" s="39" t="s">
        <v>341</v>
      </c>
      <c r="B585" s="321" t="s">
        <v>140</v>
      </c>
      <c r="C585" s="321" t="s">
        <v>11</v>
      </c>
      <c r="D585" s="321" t="s">
        <v>428</v>
      </c>
      <c r="E585" s="40" t="s">
        <v>430</v>
      </c>
      <c r="F585" s="321" t="s">
        <v>342</v>
      </c>
      <c r="G585" s="319"/>
      <c r="H585" s="319"/>
      <c r="I585" s="66">
        <v>19.399999999999999</v>
      </c>
      <c r="J585" s="317">
        <f t="shared" si="161"/>
        <v>0</v>
      </c>
      <c r="K585" s="66">
        <v>19.399999999999999</v>
      </c>
      <c r="L585" s="317">
        <f t="shared" si="162"/>
        <v>-19.399999999999999</v>
      </c>
      <c r="M585" s="66">
        <v>0</v>
      </c>
      <c r="N585" s="317">
        <f t="shared" si="171"/>
        <v>0</v>
      </c>
      <c r="O585" s="66">
        <v>0</v>
      </c>
      <c r="P585" s="317">
        <f t="shared" si="169"/>
        <v>0</v>
      </c>
      <c r="Q585" s="66">
        <v>0</v>
      </c>
      <c r="R585" s="317">
        <f t="shared" si="170"/>
        <v>0</v>
      </c>
      <c r="S585" s="66">
        <v>0</v>
      </c>
      <c r="T585" s="317" t="e">
        <f>SUM(#REF!-S585)</f>
        <v>#REF!</v>
      </c>
      <c r="U585" s="66">
        <v>0</v>
      </c>
      <c r="V585" s="317">
        <f t="shared" si="166"/>
        <v>0</v>
      </c>
      <c r="W585" s="66">
        <v>0</v>
      </c>
      <c r="X585" s="317">
        <f t="shared" si="167"/>
        <v>0</v>
      </c>
      <c r="Y585" s="66">
        <v>0</v>
      </c>
      <c r="Z585" s="317" t="e">
        <f>SUM(#REF!-Y585)</f>
        <v>#REF!</v>
      </c>
      <c r="AA585" s="66">
        <v>0</v>
      </c>
      <c r="AB585" s="66">
        <f t="shared" si="164"/>
        <v>0</v>
      </c>
      <c r="AC585" s="66">
        <v>0</v>
      </c>
      <c r="AD585" s="66"/>
      <c r="AE585" s="364">
        <v>0</v>
      </c>
      <c r="AF585" s="364">
        <v>0</v>
      </c>
      <c r="AG585" s="364"/>
    </row>
    <row r="586" spans="1:33" s="220" customFormat="1" ht="26.25" hidden="1" customHeight="1">
      <c r="A586" s="39" t="s">
        <v>616</v>
      </c>
      <c r="B586" s="321" t="s">
        <v>140</v>
      </c>
      <c r="C586" s="321" t="s">
        <v>11</v>
      </c>
      <c r="D586" s="321" t="s">
        <v>428</v>
      </c>
      <c r="E586" s="40" t="s">
        <v>430</v>
      </c>
      <c r="F586" s="321" t="s">
        <v>455</v>
      </c>
      <c r="G586" s="319"/>
      <c r="H586" s="319"/>
      <c r="I586" s="66"/>
      <c r="J586" s="317"/>
      <c r="K586" s="66"/>
      <c r="L586" s="317">
        <f t="shared" si="162"/>
        <v>19.399999999999999</v>
      </c>
      <c r="M586" s="66">
        <f>SUM(M587)</f>
        <v>19.399999999999999</v>
      </c>
      <c r="N586" s="317">
        <f t="shared" si="171"/>
        <v>0</v>
      </c>
      <c r="O586" s="66">
        <f>SUM(O587)</f>
        <v>19.399999999999999</v>
      </c>
      <c r="P586" s="317">
        <f t="shared" si="169"/>
        <v>0</v>
      </c>
      <c r="Q586" s="66">
        <f>SUM(Q587)</f>
        <v>19.399999999999999</v>
      </c>
      <c r="R586" s="317">
        <f t="shared" si="170"/>
        <v>0</v>
      </c>
      <c r="S586" s="66">
        <f>SUM(S587)</f>
        <v>19.399999999999999</v>
      </c>
      <c r="T586" s="317" t="e">
        <f>SUM(#REF!-S586)</f>
        <v>#REF!</v>
      </c>
      <c r="U586" s="66">
        <f>SUM(U587)</f>
        <v>19.399999999999999</v>
      </c>
      <c r="V586" s="317">
        <f t="shared" si="166"/>
        <v>0</v>
      </c>
      <c r="W586" s="66">
        <f>SUM(W587)</f>
        <v>19.399999999999999</v>
      </c>
      <c r="X586" s="317">
        <f t="shared" si="167"/>
        <v>0</v>
      </c>
      <c r="Y586" s="66">
        <f>SUM(Y587)</f>
        <v>19.399999999999999</v>
      </c>
      <c r="Z586" s="317" t="e">
        <f>SUM(#REF!-Y586)</f>
        <v>#REF!</v>
      </c>
      <c r="AA586" s="66">
        <f>SUM(AA587)</f>
        <v>19.399999999999999</v>
      </c>
      <c r="AB586" s="66">
        <f t="shared" si="164"/>
        <v>0</v>
      </c>
      <c r="AC586" s="66">
        <f>SUM(AC587)</f>
        <v>19.399999999999999</v>
      </c>
      <c r="AD586" s="259">
        <f>SUM(AD587)</f>
        <v>0</v>
      </c>
      <c r="AE586" s="260">
        <f>SUM(AE587)</f>
        <v>0</v>
      </c>
      <c r="AF586" s="260">
        <f>SUM(AF587)</f>
        <v>0</v>
      </c>
      <c r="AG586" s="364"/>
    </row>
    <row r="587" spans="1:33" s="220" customFormat="1" ht="12.75" hidden="1" customHeight="1">
      <c r="A587" s="39" t="s">
        <v>617</v>
      </c>
      <c r="B587" s="321" t="s">
        <v>140</v>
      </c>
      <c r="C587" s="321" t="s">
        <v>11</v>
      </c>
      <c r="D587" s="321" t="s">
        <v>428</v>
      </c>
      <c r="E587" s="40" t="s">
        <v>430</v>
      </c>
      <c r="F587" s="321" t="s">
        <v>618</v>
      </c>
      <c r="G587" s="319"/>
      <c r="H587" s="319"/>
      <c r="I587" s="66"/>
      <c r="J587" s="317"/>
      <c r="K587" s="66"/>
      <c r="L587" s="317">
        <f t="shared" si="162"/>
        <v>19.399999999999999</v>
      </c>
      <c r="M587" s="66">
        <v>19.399999999999999</v>
      </c>
      <c r="N587" s="317">
        <f t="shared" si="171"/>
        <v>0</v>
      </c>
      <c r="O587" s="66">
        <v>19.399999999999999</v>
      </c>
      <c r="P587" s="317">
        <f t="shared" si="169"/>
        <v>0</v>
      </c>
      <c r="Q587" s="66">
        <v>19.399999999999999</v>
      </c>
      <c r="R587" s="317">
        <f t="shared" si="170"/>
        <v>0</v>
      </c>
      <c r="S587" s="66">
        <v>19.399999999999999</v>
      </c>
      <c r="T587" s="317" t="e">
        <f>SUM(#REF!-S587)</f>
        <v>#REF!</v>
      </c>
      <c r="U587" s="66">
        <v>19.399999999999999</v>
      </c>
      <c r="V587" s="317">
        <f t="shared" si="166"/>
        <v>0</v>
      </c>
      <c r="W587" s="66">
        <v>19.399999999999999</v>
      </c>
      <c r="X587" s="317">
        <f t="shared" si="167"/>
        <v>0</v>
      </c>
      <c r="Y587" s="66">
        <v>19.399999999999999</v>
      </c>
      <c r="Z587" s="317" t="e">
        <f>SUM(#REF!-Y587)</f>
        <v>#REF!</v>
      </c>
      <c r="AA587" s="66">
        <v>19.399999999999999</v>
      </c>
      <c r="AB587" s="66">
        <f t="shared" si="164"/>
        <v>0</v>
      </c>
      <c r="AC587" s="66">
        <v>19.399999999999999</v>
      </c>
      <c r="AD587" s="66"/>
      <c r="AE587" s="364">
        <v>0</v>
      </c>
      <c r="AF587" s="364">
        <v>0</v>
      </c>
      <c r="AG587" s="364"/>
    </row>
    <row r="588" spans="1:33" ht="3" hidden="1" customHeight="1">
      <c r="A588" s="39" t="s">
        <v>182</v>
      </c>
      <c r="B588" s="321" t="s">
        <v>140</v>
      </c>
      <c r="C588" s="321" t="s">
        <v>11</v>
      </c>
      <c r="D588" s="321" t="s">
        <v>428</v>
      </c>
      <c r="E588" s="84" t="s">
        <v>183</v>
      </c>
      <c r="F588" s="321"/>
      <c r="G588" s="319"/>
      <c r="H588" s="319"/>
      <c r="I588" s="66">
        <f t="shared" ref="I588:AF590" si="172">I589</f>
        <v>0</v>
      </c>
      <c r="J588" s="317">
        <f t="shared" si="161"/>
        <v>0</v>
      </c>
      <c r="K588" s="66">
        <f t="shared" si="172"/>
        <v>0</v>
      </c>
      <c r="L588" s="317">
        <f t="shared" si="162"/>
        <v>0</v>
      </c>
      <c r="M588" s="66">
        <f t="shared" si="172"/>
        <v>0</v>
      </c>
      <c r="N588" s="317">
        <f t="shared" si="171"/>
        <v>0</v>
      </c>
      <c r="O588" s="66">
        <f t="shared" si="172"/>
        <v>0</v>
      </c>
      <c r="P588" s="317">
        <f t="shared" si="169"/>
        <v>0</v>
      </c>
      <c r="Q588" s="66">
        <f t="shared" si="172"/>
        <v>0</v>
      </c>
      <c r="R588" s="317">
        <f t="shared" si="170"/>
        <v>0</v>
      </c>
      <c r="S588" s="66">
        <f t="shared" si="172"/>
        <v>0</v>
      </c>
      <c r="T588" s="317" t="e">
        <f>SUM(#REF!-S588)</f>
        <v>#REF!</v>
      </c>
      <c r="U588" s="66">
        <f t="shared" si="172"/>
        <v>0</v>
      </c>
      <c r="V588" s="317">
        <f t="shared" si="166"/>
        <v>0</v>
      </c>
      <c r="W588" s="66">
        <f t="shared" si="172"/>
        <v>0</v>
      </c>
      <c r="X588" s="317">
        <f t="shared" si="167"/>
        <v>0</v>
      </c>
      <c r="Y588" s="66">
        <f t="shared" si="172"/>
        <v>0</v>
      </c>
      <c r="Z588" s="317" t="e">
        <f>SUM(#REF!-Y588)</f>
        <v>#REF!</v>
      </c>
      <c r="AA588" s="66">
        <f t="shared" si="172"/>
        <v>0</v>
      </c>
      <c r="AB588" s="66">
        <f t="shared" si="164"/>
        <v>0</v>
      </c>
      <c r="AC588" s="66">
        <f t="shared" si="172"/>
        <v>0</v>
      </c>
      <c r="AD588" s="259">
        <f t="shared" si="172"/>
        <v>0</v>
      </c>
      <c r="AE588" s="260">
        <f t="shared" si="172"/>
        <v>0</v>
      </c>
      <c r="AF588" s="260">
        <f t="shared" si="172"/>
        <v>0</v>
      </c>
      <c r="AG588" s="364"/>
    </row>
    <row r="589" spans="1:33" ht="39.75" hidden="1" customHeight="1">
      <c r="A589" s="39" t="s">
        <v>184</v>
      </c>
      <c r="B589" s="321" t="s">
        <v>140</v>
      </c>
      <c r="C589" s="321" t="s">
        <v>11</v>
      </c>
      <c r="D589" s="321" t="s">
        <v>428</v>
      </c>
      <c r="E589" s="40" t="s">
        <v>185</v>
      </c>
      <c r="F589" s="321"/>
      <c r="G589" s="319"/>
      <c r="H589" s="319"/>
      <c r="I589" s="66">
        <f t="shared" si="172"/>
        <v>0</v>
      </c>
      <c r="J589" s="317">
        <f t="shared" si="161"/>
        <v>0</v>
      </c>
      <c r="K589" s="66">
        <f t="shared" si="172"/>
        <v>0</v>
      </c>
      <c r="L589" s="317">
        <f t="shared" si="162"/>
        <v>0</v>
      </c>
      <c r="M589" s="66">
        <f t="shared" si="172"/>
        <v>0</v>
      </c>
      <c r="N589" s="317">
        <f t="shared" si="171"/>
        <v>0</v>
      </c>
      <c r="O589" s="66">
        <f t="shared" si="172"/>
        <v>0</v>
      </c>
      <c r="P589" s="317">
        <f t="shared" si="169"/>
        <v>0</v>
      </c>
      <c r="Q589" s="66">
        <f t="shared" si="172"/>
        <v>0</v>
      </c>
      <c r="R589" s="317">
        <f t="shared" si="170"/>
        <v>0</v>
      </c>
      <c r="S589" s="66">
        <f t="shared" si="172"/>
        <v>0</v>
      </c>
      <c r="T589" s="317" t="e">
        <f>SUM(#REF!-S589)</f>
        <v>#REF!</v>
      </c>
      <c r="U589" s="66">
        <f t="shared" si="172"/>
        <v>0</v>
      </c>
      <c r="V589" s="317">
        <f t="shared" si="166"/>
        <v>0</v>
      </c>
      <c r="W589" s="66">
        <f t="shared" si="172"/>
        <v>0</v>
      </c>
      <c r="X589" s="317">
        <f t="shared" si="167"/>
        <v>0</v>
      </c>
      <c r="Y589" s="66">
        <f t="shared" si="172"/>
        <v>0</v>
      </c>
      <c r="Z589" s="317" t="e">
        <f>SUM(#REF!-Y589)</f>
        <v>#REF!</v>
      </c>
      <c r="AA589" s="66">
        <f t="shared" si="172"/>
        <v>0</v>
      </c>
      <c r="AB589" s="66">
        <f t="shared" si="164"/>
        <v>0</v>
      </c>
      <c r="AC589" s="66">
        <f t="shared" si="172"/>
        <v>0</v>
      </c>
      <c r="AD589" s="259">
        <f t="shared" si="172"/>
        <v>0</v>
      </c>
      <c r="AE589" s="260">
        <f t="shared" si="172"/>
        <v>0</v>
      </c>
      <c r="AF589" s="260">
        <f t="shared" si="172"/>
        <v>0</v>
      </c>
      <c r="AG589" s="364"/>
    </row>
    <row r="590" spans="1:33" ht="26.25" hidden="1" customHeight="1">
      <c r="A590" s="8" t="s">
        <v>339</v>
      </c>
      <c r="B590" s="321" t="s">
        <v>140</v>
      </c>
      <c r="C590" s="321" t="s">
        <v>11</v>
      </c>
      <c r="D590" s="321" t="s">
        <v>428</v>
      </c>
      <c r="E590" s="40" t="s">
        <v>185</v>
      </c>
      <c r="F590" s="321" t="s">
        <v>340</v>
      </c>
      <c r="G590" s="319"/>
      <c r="H590" s="319"/>
      <c r="I590" s="66">
        <f t="shared" si="172"/>
        <v>0</v>
      </c>
      <c r="J590" s="317">
        <f t="shared" si="161"/>
        <v>0</v>
      </c>
      <c r="K590" s="66">
        <f t="shared" si="172"/>
        <v>0</v>
      </c>
      <c r="L590" s="317">
        <f t="shared" si="162"/>
        <v>0</v>
      </c>
      <c r="M590" s="66">
        <f t="shared" si="172"/>
        <v>0</v>
      </c>
      <c r="N590" s="317">
        <f t="shared" si="171"/>
        <v>0</v>
      </c>
      <c r="O590" s="66">
        <f t="shared" si="172"/>
        <v>0</v>
      </c>
      <c r="P590" s="317">
        <f t="shared" si="169"/>
        <v>0</v>
      </c>
      <c r="Q590" s="66">
        <f t="shared" si="172"/>
        <v>0</v>
      </c>
      <c r="R590" s="317">
        <f t="shared" si="170"/>
        <v>0</v>
      </c>
      <c r="S590" s="66">
        <f t="shared" si="172"/>
        <v>0</v>
      </c>
      <c r="T590" s="317" t="e">
        <f>SUM(#REF!-S590)</f>
        <v>#REF!</v>
      </c>
      <c r="U590" s="66">
        <f t="shared" si="172"/>
        <v>0</v>
      </c>
      <c r="V590" s="317">
        <f t="shared" si="166"/>
        <v>0</v>
      </c>
      <c r="W590" s="66">
        <f t="shared" si="172"/>
        <v>0</v>
      </c>
      <c r="X590" s="317">
        <f t="shared" si="167"/>
        <v>0</v>
      </c>
      <c r="Y590" s="66">
        <f t="shared" si="172"/>
        <v>0</v>
      </c>
      <c r="Z590" s="317" t="e">
        <f>SUM(#REF!-Y590)</f>
        <v>#REF!</v>
      </c>
      <c r="AA590" s="66">
        <f t="shared" si="172"/>
        <v>0</v>
      </c>
      <c r="AB590" s="66">
        <f t="shared" si="164"/>
        <v>0</v>
      </c>
      <c r="AC590" s="66">
        <f t="shared" si="172"/>
        <v>0</v>
      </c>
      <c r="AD590" s="259">
        <f t="shared" si="172"/>
        <v>0</v>
      </c>
      <c r="AE590" s="260">
        <f t="shared" si="172"/>
        <v>0</v>
      </c>
      <c r="AF590" s="260">
        <f t="shared" si="172"/>
        <v>0</v>
      </c>
      <c r="AG590" s="364"/>
    </row>
    <row r="591" spans="1:33" ht="26.25" hidden="1" customHeight="1">
      <c r="A591" s="39" t="s">
        <v>341</v>
      </c>
      <c r="B591" s="321" t="s">
        <v>140</v>
      </c>
      <c r="C591" s="321" t="s">
        <v>11</v>
      </c>
      <c r="D591" s="321" t="s">
        <v>428</v>
      </c>
      <c r="E591" s="40" t="s">
        <v>185</v>
      </c>
      <c r="F591" s="321" t="s">
        <v>342</v>
      </c>
      <c r="G591" s="319"/>
      <c r="H591" s="319"/>
      <c r="I591" s="66"/>
      <c r="J591" s="317">
        <f t="shared" si="161"/>
        <v>0</v>
      </c>
      <c r="K591" s="66"/>
      <c r="L591" s="317">
        <f t="shared" si="162"/>
        <v>0</v>
      </c>
      <c r="M591" s="66"/>
      <c r="N591" s="317">
        <f t="shared" si="171"/>
        <v>0</v>
      </c>
      <c r="O591" s="66"/>
      <c r="P591" s="317">
        <f t="shared" si="169"/>
        <v>0</v>
      </c>
      <c r="Q591" s="66"/>
      <c r="R591" s="317">
        <f t="shared" si="170"/>
        <v>0</v>
      </c>
      <c r="S591" s="66"/>
      <c r="T591" s="317" t="e">
        <f>SUM(#REF!-S591)</f>
        <v>#REF!</v>
      </c>
      <c r="U591" s="66"/>
      <c r="V591" s="317">
        <f t="shared" si="166"/>
        <v>0</v>
      </c>
      <c r="W591" s="66"/>
      <c r="X591" s="317">
        <f t="shared" si="167"/>
        <v>0</v>
      </c>
      <c r="Y591" s="66"/>
      <c r="Z591" s="317" t="e">
        <f>SUM(#REF!-Y591)</f>
        <v>#REF!</v>
      </c>
      <c r="AA591" s="66"/>
      <c r="AB591" s="66">
        <f t="shared" si="164"/>
        <v>0</v>
      </c>
      <c r="AC591" s="66"/>
      <c r="AD591" s="66"/>
      <c r="AE591" s="364"/>
      <c r="AF591" s="364"/>
      <c r="AG591" s="364"/>
    </row>
    <row r="592" spans="1:33" s="220" customFormat="1" ht="12.75" hidden="1" customHeight="1">
      <c r="A592" s="318" t="s">
        <v>200</v>
      </c>
      <c r="B592" s="321" t="s">
        <v>140</v>
      </c>
      <c r="C592" s="321" t="s">
        <v>11</v>
      </c>
      <c r="D592" s="321" t="s">
        <v>331</v>
      </c>
      <c r="E592" s="40"/>
      <c r="F592" s="321"/>
      <c r="G592" s="319"/>
      <c r="H592" s="319"/>
      <c r="I592" s="66"/>
      <c r="J592" s="317"/>
      <c r="K592" s="66"/>
      <c r="L592" s="317"/>
      <c r="M592" s="66"/>
      <c r="N592" s="317"/>
      <c r="O592" s="66">
        <f>SUM(O593)</f>
        <v>1184.0999999999999</v>
      </c>
      <c r="P592" s="317">
        <f t="shared" si="169"/>
        <v>0</v>
      </c>
      <c r="Q592" s="66">
        <f>SUM(Q593)</f>
        <v>1184.0999999999999</v>
      </c>
      <c r="R592" s="317">
        <f t="shared" si="170"/>
        <v>0</v>
      </c>
      <c r="S592" s="66">
        <f>SUM(S593)</f>
        <v>1184.0999999999999</v>
      </c>
      <c r="T592" s="317" t="e">
        <f>SUM(#REF!-S592)</f>
        <v>#REF!</v>
      </c>
      <c r="U592" s="66">
        <f>SUM(U593)</f>
        <v>1184.0999999999999</v>
      </c>
      <c r="V592" s="317">
        <f t="shared" si="166"/>
        <v>0</v>
      </c>
      <c r="W592" s="66">
        <f>SUM(W593)</f>
        <v>1184.0999999999999</v>
      </c>
      <c r="X592" s="317">
        <f t="shared" si="167"/>
        <v>-1184.0999999999999</v>
      </c>
      <c r="Y592" s="66">
        <f>SUM(Y593)</f>
        <v>0</v>
      </c>
      <c r="Z592" s="317" t="e">
        <f>SUM(#REF!-Y592)</f>
        <v>#REF!</v>
      </c>
      <c r="AA592" s="66">
        <f t="shared" ref="AA592:AF594" si="173">SUM(AA593)</f>
        <v>1184</v>
      </c>
      <c r="AB592" s="66">
        <f t="shared" si="164"/>
        <v>0</v>
      </c>
      <c r="AC592" s="66">
        <f t="shared" si="173"/>
        <v>1184</v>
      </c>
      <c r="AD592" s="259">
        <f t="shared" si="173"/>
        <v>0</v>
      </c>
      <c r="AE592" s="260">
        <f t="shared" si="173"/>
        <v>0</v>
      </c>
      <c r="AF592" s="260">
        <f t="shared" si="173"/>
        <v>0</v>
      </c>
      <c r="AG592" s="364"/>
    </row>
    <row r="593" spans="1:33" s="220" customFormat="1" ht="27" hidden="1" customHeight="1">
      <c r="A593" s="240" t="s">
        <v>731</v>
      </c>
      <c r="B593" s="321" t="s">
        <v>140</v>
      </c>
      <c r="C593" s="321" t="s">
        <v>11</v>
      </c>
      <c r="D593" s="321" t="s">
        <v>331</v>
      </c>
      <c r="E593" s="40" t="s">
        <v>824</v>
      </c>
      <c r="F593" s="321"/>
      <c r="G593" s="319"/>
      <c r="H593" s="319"/>
      <c r="I593" s="66"/>
      <c r="J593" s="317"/>
      <c r="K593" s="66"/>
      <c r="L593" s="317"/>
      <c r="M593" s="66"/>
      <c r="N593" s="317"/>
      <c r="O593" s="66">
        <f>SUM(O594)</f>
        <v>1184.0999999999999</v>
      </c>
      <c r="P593" s="317">
        <f t="shared" si="169"/>
        <v>0</v>
      </c>
      <c r="Q593" s="66">
        <f>SUM(Q594)</f>
        <v>1184.0999999999999</v>
      </c>
      <c r="R593" s="317">
        <f t="shared" si="170"/>
        <v>0</v>
      </c>
      <c r="S593" s="66">
        <f>SUM(S594)</f>
        <v>1184.0999999999999</v>
      </c>
      <c r="T593" s="317" t="e">
        <f>SUM(#REF!-S593)</f>
        <v>#REF!</v>
      </c>
      <c r="U593" s="66">
        <f>SUM(U594)</f>
        <v>1184.0999999999999</v>
      </c>
      <c r="V593" s="317">
        <f t="shared" si="166"/>
        <v>0</v>
      </c>
      <c r="W593" s="66">
        <f>SUM(W594)</f>
        <v>1184.0999999999999</v>
      </c>
      <c r="X593" s="317">
        <f t="shared" si="167"/>
        <v>-1184.0999999999999</v>
      </c>
      <c r="Y593" s="66">
        <f>SUM(Y594)</f>
        <v>0</v>
      </c>
      <c r="Z593" s="317" t="e">
        <f>SUM(#REF!-Y593)</f>
        <v>#REF!</v>
      </c>
      <c r="AA593" s="66">
        <f t="shared" si="173"/>
        <v>1184</v>
      </c>
      <c r="AB593" s="66">
        <f t="shared" si="164"/>
        <v>0</v>
      </c>
      <c r="AC593" s="66">
        <f t="shared" si="173"/>
        <v>1184</v>
      </c>
      <c r="AD593" s="259">
        <f t="shared" si="173"/>
        <v>0</v>
      </c>
      <c r="AE593" s="260">
        <f t="shared" si="173"/>
        <v>0</v>
      </c>
      <c r="AF593" s="260">
        <f t="shared" si="173"/>
        <v>0</v>
      </c>
      <c r="AG593" s="364"/>
    </row>
    <row r="594" spans="1:33" s="220" customFormat="1" ht="26.25" hidden="1" customHeight="1">
      <c r="A594" s="39" t="s">
        <v>616</v>
      </c>
      <c r="B594" s="321" t="s">
        <v>140</v>
      </c>
      <c r="C594" s="321" t="s">
        <v>11</v>
      </c>
      <c r="D594" s="321" t="s">
        <v>331</v>
      </c>
      <c r="E594" s="40" t="s">
        <v>824</v>
      </c>
      <c r="F594" s="321" t="s">
        <v>455</v>
      </c>
      <c r="G594" s="319"/>
      <c r="H594" s="319"/>
      <c r="I594" s="66"/>
      <c r="J594" s="317"/>
      <c r="K594" s="66"/>
      <c r="L594" s="317"/>
      <c r="M594" s="66"/>
      <c r="N594" s="317"/>
      <c r="O594" s="66">
        <f>SUM(O595)</f>
        <v>1184.0999999999999</v>
      </c>
      <c r="P594" s="317">
        <f t="shared" si="169"/>
        <v>0</v>
      </c>
      <c r="Q594" s="66">
        <f>SUM(Q595)</f>
        <v>1184.0999999999999</v>
      </c>
      <c r="R594" s="317">
        <f t="shared" si="170"/>
        <v>0</v>
      </c>
      <c r="S594" s="66">
        <f>SUM(S595)</f>
        <v>1184.0999999999999</v>
      </c>
      <c r="T594" s="317" t="e">
        <f>SUM(#REF!-S594)</f>
        <v>#REF!</v>
      </c>
      <c r="U594" s="66">
        <f>SUM(U595)</f>
        <v>1184.0999999999999</v>
      </c>
      <c r="V594" s="317">
        <f t="shared" si="166"/>
        <v>0</v>
      </c>
      <c r="W594" s="66">
        <f>SUM(W595)</f>
        <v>1184.0999999999999</v>
      </c>
      <c r="X594" s="317">
        <f t="shared" si="167"/>
        <v>-1184.0999999999999</v>
      </c>
      <c r="Y594" s="66">
        <f>SUM(Y595)</f>
        <v>0</v>
      </c>
      <c r="Z594" s="317" t="e">
        <f>SUM(#REF!-Y594)</f>
        <v>#REF!</v>
      </c>
      <c r="AA594" s="66">
        <f t="shared" si="173"/>
        <v>1184</v>
      </c>
      <c r="AB594" s="66">
        <f t="shared" si="164"/>
        <v>0</v>
      </c>
      <c r="AC594" s="66">
        <f t="shared" si="173"/>
        <v>1184</v>
      </c>
      <c r="AD594" s="259">
        <f t="shared" si="173"/>
        <v>0</v>
      </c>
      <c r="AE594" s="260">
        <f t="shared" si="173"/>
        <v>0</v>
      </c>
      <c r="AF594" s="260">
        <f t="shared" si="173"/>
        <v>0</v>
      </c>
      <c r="AG594" s="364"/>
    </row>
    <row r="595" spans="1:33" s="220" customFormat="1" ht="12.75" hidden="1" customHeight="1">
      <c r="A595" s="39" t="s">
        <v>617</v>
      </c>
      <c r="B595" s="321" t="s">
        <v>140</v>
      </c>
      <c r="C595" s="321" t="s">
        <v>11</v>
      </c>
      <c r="D595" s="321" t="s">
        <v>331</v>
      </c>
      <c r="E595" s="40" t="s">
        <v>824</v>
      </c>
      <c r="F595" s="321" t="s">
        <v>825</v>
      </c>
      <c r="G595" s="319"/>
      <c r="H595" s="319"/>
      <c r="I595" s="66"/>
      <c r="J595" s="317"/>
      <c r="K595" s="66"/>
      <c r="L595" s="317"/>
      <c r="M595" s="66"/>
      <c r="N595" s="317"/>
      <c r="O595" s="66">
        <v>1184.0999999999999</v>
      </c>
      <c r="P595" s="317">
        <f t="shared" si="169"/>
        <v>0</v>
      </c>
      <c r="Q595" s="66">
        <v>1184.0999999999999</v>
      </c>
      <c r="R595" s="317">
        <f t="shared" si="170"/>
        <v>0</v>
      </c>
      <c r="S595" s="66">
        <v>1184.0999999999999</v>
      </c>
      <c r="T595" s="317" t="e">
        <f>SUM(#REF!-S595)</f>
        <v>#REF!</v>
      </c>
      <c r="U595" s="66">
        <v>1184.0999999999999</v>
      </c>
      <c r="V595" s="317">
        <f t="shared" si="166"/>
        <v>0</v>
      </c>
      <c r="W595" s="66">
        <v>1184.0999999999999</v>
      </c>
      <c r="X595" s="317">
        <f t="shared" si="167"/>
        <v>-1184.0999999999999</v>
      </c>
      <c r="Y595" s="66">
        <v>0</v>
      </c>
      <c r="Z595" s="317" t="e">
        <f>SUM(#REF!-Y595)</f>
        <v>#REF!</v>
      </c>
      <c r="AA595" s="66">
        <v>1184</v>
      </c>
      <c r="AB595" s="66">
        <f t="shared" si="164"/>
        <v>0</v>
      </c>
      <c r="AC595" s="66">
        <v>1184</v>
      </c>
      <c r="AD595" s="66"/>
      <c r="AE595" s="364">
        <v>0</v>
      </c>
      <c r="AF595" s="364">
        <v>0</v>
      </c>
      <c r="AG595" s="364"/>
    </row>
    <row r="596" spans="1:33" ht="13.15" customHeight="1">
      <c r="A596" s="318" t="s">
        <v>186</v>
      </c>
      <c r="B596" s="321" t="s">
        <v>140</v>
      </c>
      <c r="C596" s="321" t="s">
        <v>11</v>
      </c>
      <c r="D596" s="321" t="s">
        <v>79</v>
      </c>
      <c r="E596" s="321"/>
      <c r="F596" s="321"/>
      <c r="G596" s="319" t="e">
        <f>#REF!+#REF!+#REF!+#REF!</f>
        <v>#REF!</v>
      </c>
      <c r="H596" s="319" t="e">
        <f>#REF!+#REF!+#REF!+#REF!</f>
        <v>#REF!</v>
      </c>
      <c r="I596" s="66">
        <f>I597+I633</f>
        <v>3333.2999999999997</v>
      </c>
      <c r="J596" s="317">
        <f t="shared" si="161"/>
        <v>0</v>
      </c>
      <c r="K596" s="66">
        <f>K597+K633</f>
        <v>3333.2999999999997</v>
      </c>
      <c r="L596" s="317">
        <f t="shared" si="162"/>
        <v>4.5474735088646412E-13</v>
      </c>
      <c r="M596" s="66">
        <f>M597+M633</f>
        <v>3333.3</v>
      </c>
      <c r="N596" s="317">
        <f t="shared" si="171"/>
        <v>0</v>
      </c>
      <c r="O596" s="66">
        <f>O597+O633</f>
        <v>3333.3</v>
      </c>
      <c r="P596" s="317">
        <f t="shared" si="169"/>
        <v>0</v>
      </c>
      <c r="Q596" s="66">
        <f>Q597+Q633</f>
        <v>3333.3</v>
      </c>
      <c r="R596" s="317">
        <f t="shared" si="170"/>
        <v>0</v>
      </c>
      <c r="S596" s="66">
        <f>S597+S633</f>
        <v>3333.3</v>
      </c>
      <c r="T596" s="317" t="e">
        <f>SUM(#REF!-S596)</f>
        <v>#REF!</v>
      </c>
      <c r="U596" s="66">
        <f>U597+U633</f>
        <v>3333.3</v>
      </c>
      <c r="V596" s="317">
        <f t="shared" si="166"/>
        <v>0</v>
      </c>
      <c r="W596" s="66">
        <f>W597+W633</f>
        <v>3333.3</v>
      </c>
      <c r="X596" s="317">
        <f t="shared" si="167"/>
        <v>0</v>
      </c>
      <c r="Y596" s="66">
        <f>Y597+Y633</f>
        <v>3333.3</v>
      </c>
      <c r="Z596" s="317" t="e">
        <f>SUM(#REF!-Y596)</f>
        <v>#REF!</v>
      </c>
      <c r="AA596" s="66">
        <f>AA597+AA633</f>
        <v>3377.0000000000005</v>
      </c>
      <c r="AB596" s="66">
        <f t="shared" si="164"/>
        <v>0.29999999999972715</v>
      </c>
      <c r="AC596" s="66">
        <f>AC597+AC633</f>
        <v>3377.3</v>
      </c>
      <c r="AD596" s="259">
        <f>AD597+AD633</f>
        <v>0</v>
      </c>
      <c r="AE596" s="260">
        <f>AE597+AE633</f>
        <v>2728.2000000000003</v>
      </c>
      <c r="AF596" s="260">
        <f>AF597+AF633</f>
        <v>2619</v>
      </c>
      <c r="AG596" s="364">
        <f t="shared" ref="AG596:AG654" si="174">AF596/AE596*100</f>
        <v>95.997360897294911</v>
      </c>
    </row>
    <row r="597" spans="1:33" ht="39.6" customHeight="1">
      <c r="A597" s="318" t="s">
        <v>145</v>
      </c>
      <c r="B597" s="321" t="s">
        <v>140</v>
      </c>
      <c r="C597" s="321" t="s">
        <v>11</v>
      </c>
      <c r="D597" s="321" t="s">
        <v>79</v>
      </c>
      <c r="E597" s="84" t="s">
        <v>146</v>
      </c>
      <c r="F597" s="321"/>
      <c r="G597" s="319"/>
      <c r="H597" s="319"/>
      <c r="I597" s="66">
        <f>I598</f>
        <v>3328.2999999999997</v>
      </c>
      <c r="J597" s="317">
        <f t="shared" si="161"/>
        <v>0</v>
      </c>
      <c r="K597" s="66">
        <f>K598</f>
        <v>3328.2999999999997</v>
      </c>
      <c r="L597" s="317">
        <f t="shared" si="162"/>
        <v>4.5474735088646412E-13</v>
      </c>
      <c r="M597" s="66">
        <f>M598</f>
        <v>3328.3</v>
      </c>
      <c r="N597" s="317">
        <f t="shared" si="171"/>
        <v>0</v>
      </c>
      <c r="O597" s="66">
        <f>O598</f>
        <v>3328.3</v>
      </c>
      <c r="P597" s="317">
        <f t="shared" si="169"/>
        <v>0</v>
      </c>
      <c r="Q597" s="66">
        <f>Q598</f>
        <v>3328.3</v>
      </c>
      <c r="R597" s="317">
        <f t="shared" si="170"/>
        <v>0</v>
      </c>
      <c r="S597" s="66">
        <f>S598</f>
        <v>3328.3</v>
      </c>
      <c r="T597" s="317" t="e">
        <f>SUM(#REF!-S597)</f>
        <v>#REF!</v>
      </c>
      <c r="U597" s="66">
        <f>U598</f>
        <v>3328.3</v>
      </c>
      <c r="V597" s="317">
        <f t="shared" si="166"/>
        <v>0</v>
      </c>
      <c r="W597" s="66">
        <f>W598</f>
        <v>3328.3</v>
      </c>
      <c r="X597" s="317">
        <f t="shared" si="167"/>
        <v>0</v>
      </c>
      <c r="Y597" s="66">
        <f>Y598</f>
        <v>3328.3</v>
      </c>
      <c r="Z597" s="317" t="e">
        <f>SUM(#REF!-Y597)</f>
        <v>#REF!</v>
      </c>
      <c r="AA597" s="66">
        <f>AA598</f>
        <v>3372.0000000000005</v>
      </c>
      <c r="AB597" s="66">
        <f t="shared" si="164"/>
        <v>0.29999999999972715</v>
      </c>
      <c r="AC597" s="66">
        <f>AC598</f>
        <v>3372.3</v>
      </c>
      <c r="AD597" s="259">
        <f>AD598</f>
        <v>0</v>
      </c>
      <c r="AE597" s="260">
        <f>AE598</f>
        <v>2728.2000000000003</v>
      </c>
      <c r="AF597" s="260">
        <f>AF598</f>
        <v>2619</v>
      </c>
      <c r="AG597" s="364">
        <f t="shared" si="174"/>
        <v>95.997360897294911</v>
      </c>
    </row>
    <row r="598" spans="1:33" ht="26.45" customHeight="1">
      <c r="A598" s="31" t="s">
        <v>187</v>
      </c>
      <c r="B598" s="321" t="s">
        <v>140</v>
      </c>
      <c r="C598" s="321" t="s">
        <v>11</v>
      </c>
      <c r="D598" s="321" t="s">
        <v>79</v>
      </c>
      <c r="E598" s="84" t="s">
        <v>188</v>
      </c>
      <c r="F598" s="321"/>
      <c r="G598" s="319"/>
      <c r="H598" s="319"/>
      <c r="I598" s="66">
        <f>I599+I602+I609+I624+I618+I621</f>
        <v>3328.2999999999997</v>
      </c>
      <c r="J598" s="317">
        <f t="shared" si="161"/>
        <v>0</v>
      </c>
      <c r="K598" s="66">
        <f>K599+K602+K609+K624+K618+K621</f>
        <v>3328.2999999999997</v>
      </c>
      <c r="L598" s="317">
        <f t="shared" si="162"/>
        <v>4.5474735088646412E-13</v>
      </c>
      <c r="M598" s="66">
        <f>M599+M602+M609+M624+M618+M621</f>
        <v>3328.3</v>
      </c>
      <c r="N598" s="317">
        <f t="shared" si="171"/>
        <v>0</v>
      </c>
      <c r="O598" s="66">
        <f>O599+O602+O609+O624+O618+O621</f>
        <v>3328.3</v>
      </c>
      <c r="P598" s="317">
        <f t="shared" si="169"/>
        <v>0</v>
      </c>
      <c r="Q598" s="66">
        <f>Q599+Q602+Q609+Q624+Q618+Q621</f>
        <v>3328.3</v>
      </c>
      <c r="R598" s="317">
        <f t="shared" si="170"/>
        <v>0</v>
      </c>
      <c r="S598" s="66">
        <f>S599+S602+S609+S624+S618+S621</f>
        <v>3328.3</v>
      </c>
      <c r="T598" s="317" t="e">
        <f>SUM(#REF!-S598)</f>
        <v>#REF!</v>
      </c>
      <c r="U598" s="66">
        <f>U599+U602+U609+U624+U618+U621</f>
        <v>3328.3</v>
      </c>
      <c r="V598" s="317">
        <f t="shared" si="166"/>
        <v>0</v>
      </c>
      <c r="W598" s="66">
        <f>W599+W602+W609+W624+W618+W621</f>
        <v>3328.3</v>
      </c>
      <c r="X598" s="317">
        <f t="shared" si="167"/>
        <v>0</v>
      </c>
      <c r="Y598" s="66">
        <f>Y599+Y602+Y609+Y624+Y618+Y621</f>
        <v>3328.3</v>
      </c>
      <c r="Z598" s="317" t="e">
        <f>SUM(#REF!-Y598)</f>
        <v>#REF!</v>
      </c>
      <c r="AA598" s="66">
        <f>AA599+AA602+AA609+AA624+AA618+AA621+AA630</f>
        <v>3372.0000000000005</v>
      </c>
      <c r="AB598" s="66">
        <f t="shared" si="164"/>
        <v>0.29999999999972715</v>
      </c>
      <c r="AC598" s="66">
        <f>AC599+AC602+AC609+AC624+AC618+AC621+AC630</f>
        <v>3372.3</v>
      </c>
      <c r="AD598" s="259">
        <f>AD599+AD602+AD609+AD624+AD618+AD621+AD630</f>
        <v>0</v>
      </c>
      <c r="AE598" s="260">
        <f>AE599+AE602+AE609+AE624+AE618+AE621+AE630</f>
        <v>2728.2000000000003</v>
      </c>
      <c r="AF598" s="260">
        <f>AF599+AF602+AF609+AF624+AF618+AF621+AF630</f>
        <v>2619</v>
      </c>
      <c r="AG598" s="364">
        <f t="shared" si="174"/>
        <v>95.997360897294911</v>
      </c>
    </row>
    <row r="599" spans="1:33" ht="26.45" customHeight="1">
      <c r="A599" s="56" t="s">
        <v>333</v>
      </c>
      <c r="B599" s="321" t="s">
        <v>140</v>
      </c>
      <c r="C599" s="321" t="s">
        <v>11</v>
      </c>
      <c r="D599" s="321" t="s">
        <v>79</v>
      </c>
      <c r="E599" s="28" t="s">
        <v>189</v>
      </c>
      <c r="F599" s="321"/>
      <c r="G599" s="319"/>
      <c r="H599" s="319"/>
      <c r="I599" s="66">
        <f t="shared" ref="I599:AF600" si="175">I600</f>
        <v>1252</v>
      </c>
      <c r="J599" s="317">
        <f t="shared" si="161"/>
        <v>0</v>
      </c>
      <c r="K599" s="66">
        <f t="shared" si="175"/>
        <v>1252</v>
      </c>
      <c r="L599" s="317">
        <f t="shared" si="162"/>
        <v>0</v>
      </c>
      <c r="M599" s="66">
        <f t="shared" si="175"/>
        <v>1252</v>
      </c>
      <c r="N599" s="317">
        <f t="shared" si="171"/>
        <v>0</v>
      </c>
      <c r="O599" s="66">
        <f t="shared" si="175"/>
        <v>1252</v>
      </c>
      <c r="P599" s="317">
        <f t="shared" si="169"/>
        <v>-141</v>
      </c>
      <c r="Q599" s="66">
        <f t="shared" si="175"/>
        <v>1111</v>
      </c>
      <c r="R599" s="317">
        <f t="shared" si="170"/>
        <v>0</v>
      </c>
      <c r="S599" s="66">
        <f t="shared" si="175"/>
        <v>1111</v>
      </c>
      <c r="T599" s="317" t="e">
        <f>SUM(#REF!-S599)</f>
        <v>#REF!</v>
      </c>
      <c r="U599" s="66">
        <f t="shared" si="175"/>
        <v>1111.9000000000001</v>
      </c>
      <c r="V599" s="317">
        <f t="shared" si="166"/>
        <v>0</v>
      </c>
      <c r="W599" s="66">
        <f t="shared" si="175"/>
        <v>1111.9000000000001</v>
      </c>
      <c r="X599" s="317">
        <f t="shared" si="167"/>
        <v>0</v>
      </c>
      <c r="Y599" s="66">
        <f t="shared" si="175"/>
        <v>1111.9000000000001</v>
      </c>
      <c r="Z599" s="317" t="e">
        <f>SUM(#REF!-Y599)</f>
        <v>#REF!</v>
      </c>
      <c r="AA599" s="66">
        <f t="shared" si="175"/>
        <v>1111.9000000000001</v>
      </c>
      <c r="AB599" s="66">
        <f t="shared" ref="AB599:AB662" si="176">AC599-AA599</f>
        <v>0</v>
      </c>
      <c r="AC599" s="66">
        <f t="shared" si="175"/>
        <v>1111.9000000000001</v>
      </c>
      <c r="AD599" s="259">
        <f t="shared" si="175"/>
        <v>0</v>
      </c>
      <c r="AE599" s="260">
        <f t="shared" si="175"/>
        <v>996.6</v>
      </c>
      <c r="AF599" s="260">
        <f t="shared" si="175"/>
        <v>993.7</v>
      </c>
      <c r="AG599" s="364">
        <f t="shared" si="174"/>
        <v>99.709010636162958</v>
      </c>
    </row>
    <row r="600" spans="1:33" ht="52.9" customHeight="1">
      <c r="A600" s="55" t="s">
        <v>352</v>
      </c>
      <c r="B600" s="321" t="s">
        <v>140</v>
      </c>
      <c r="C600" s="321" t="s">
        <v>11</v>
      </c>
      <c r="D600" s="321" t="s">
        <v>79</v>
      </c>
      <c r="E600" s="28" t="s">
        <v>189</v>
      </c>
      <c r="F600" s="321" t="s">
        <v>335</v>
      </c>
      <c r="G600" s="319"/>
      <c r="H600" s="319"/>
      <c r="I600" s="66">
        <f t="shared" si="175"/>
        <v>1252</v>
      </c>
      <c r="J600" s="317">
        <f t="shared" si="161"/>
        <v>0</v>
      </c>
      <c r="K600" s="66">
        <f t="shared" si="175"/>
        <v>1252</v>
      </c>
      <c r="L600" s="317">
        <f t="shared" si="162"/>
        <v>0</v>
      </c>
      <c r="M600" s="66">
        <f t="shared" si="175"/>
        <v>1252</v>
      </c>
      <c r="N600" s="317">
        <f t="shared" si="171"/>
        <v>0</v>
      </c>
      <c r="O600" s="66">
        <f t="shared" si="175"/>
        <v>1252</v>
      </c>
      <c r="P600" s="317">
        <f t="shared" si="169"/>
        <v>-141</v>
      </c>
      <c r="Q600" s="66">
        <f t="shared" si="175"/>
        <v>1111</v>
      </c>
      <c r="R600" s="317">
        <f t="shared" si="170"/>
        <v>0</v>
      </c>
      <c r="S600" s="66">
        <f t="shared" si="175"/>
        <v>1111</v>
      </c>
      <c r="T600" s="317" t="e">
        <f>SUM(#REF!-S600)</f>
        <v>#REF!</v>
      </c>
      <c r="U600" s="66">
        <f t="shared" si="175"/>
        <v>1111.9000000000001</v>
      </c>
      <c r="V600" s="317">
        <f t="shared" si="166"/>
        <v>0</v>
      </c>
      <c r="W600" s="66">
        <f t="shared" si="175"/>
        <v>1111.9000000000001</v>
      </c>
      <c r="X600" s="317">
        <f t="shared" si="167"/>
        <v>0</v>
      </c>
      <c r="Y600" s="66">
        <f t="shared" si="175"/>
        <v>1111.9000000000001</v>
      </c>
      <c r="Z600" s="317" t="e">
        <f>SUM(#REF!-Y600)</f>
        <v>#REF!</v>
      </c>
      <c r="AA600" s="66">
        <f t="shared" si="175"/>
        <v>1111.9000000000001</v>
      </c>
      <c r="AB600" s="66">
        <f t="shared" si="176"/>
        <v>0</v>
      </c>
      <c r="AC600" s="66">
        <f t="shared" si="175"/>
        <v>1111.9000000000001</v>
      </c>
      <c r="AD600" s="259">
        <f t="shared" si="175"/>
        <v>0</v>
      </c>
      <c r="AE600" s="260">
        <f t="shared" si="175"/>
        <v>996.6</v>
      </c>
      <c r="AF600" s="260">
        <f t="shared" si="175"/>
        <v>993.7</v>
      </c>
      <c r="AG600" s="364">
        <f t="shared" si="174"/>
        <v>99.709010636162958</v>
      </c>
    </row>
    <row r="601" spans="1:33" ht="26.45" customHeight="1">
      <c r="A601" s="31" t="s">
        <v>336</v>
      </c>
      <c r="B601" s="321" t="s">
        <v>140</v>
      </c>
      <c r="C601" s="321" t="s">
        <v>11</v>
      </c>
      <c r="D601" s="321" t="s">
        <v>79</v>
      </c>
      <c r="E601" s="28" t="s">
        <v>189</v>
      </c>
      <c r="F601" s="321" t="s">
        <v>337</v>
      </c>
      <c r="G601" s="319"/>
      <c r="H601" s="319"/>
      <c r="I601" s="66">
        <v>1252</v>
      </c>
      <c r="J601" s="317">
        <f t="shared" si="161"/>
        <v>0</v>
      </c>
      <c r="K601" s="66">
        <v>1252</v>
      </c>
      <c r="L601" s="317">
        <f t="shared" si="162"/>
        <v>0</v>
      </c>
      <c r="M601" s="66">
        <v>1252</v>
      </c>
      <c r="N601" s="317">
        <f t="shared" si="171"/>
        <v>0</v>
      </c>
      <c r="O601" s="66">
        <v>1252</v>
      </c>
      <c r="P601" s="317">
        <f t="shared" si="169"/>
        <v>-141</v>
      </c>
      <c r="Q601" s="66">
        <v>1111</v>
      </c>
      <c r="R601" s="317">
        <f t="shared" si="170"/>
        <v>0</v>
      </c>
      <c r="S601" s="66">
        <v>1111</v>
      </c>
      <c r="T601" s="317" t="e">
        <f>SUM(#REF!-S601)</f>
        <v>#REF!</v>
      </c>
      <c r="U601" s="66">
        <f>1397.2-285.3</f>
        <v>1111.9000000000001</v>
      </c>
      <c r="V601" s="317">
        <f t="shared" si="166"/>
        <v>0</v>
      </c>
      <c r="W601" s="66">
        <f>1397.2-285.3</f>
        <v>1111.9000000000001</v>
      </c>
      <c r="X601" s="317">
        <f t="shared" si="167"/>
        <v>0</v>
      </c>
      <c r="Y601" s="66">
        <f>1397.2-285.3</f>
        <v>1111.9000000000001</v>
      </c>
      <c r="Z601" s="317" t="e">
        <f>SUM(#REF!-Y601)</f>
        <v>#REF!</v>
      </c>
      <c r="AA601" s="66">
        <f>1397.2-285.3</f>
        <v>1111.9000000000001</v>
      </c>
      <c r="AB601" s="66">
        <f t="shared" si="176"/>
        <v>0</v>
      </c>
      <c r="AC601" s="66">
        <f>1397.2-285.3</f>
        <v>1111.9000000000001</v>
      </c>
      <c r="AD601" s="66"/>
      <c r="AE601" s="364">
        <v>996.6</v>
      </c>
      <c r="AF601" s="364">
        <v>993.7</v>
      </c>
      <c r="AG601" s="364">
        <f t="shared" si="174"/>
        <v>99.709010636162958</v>
      </c>
    </row>
    <row r="602" spans="1:33" ht="26.45" customHeight="1">
      <c r="A602" s="31" t="s">
        <v>338</v>
      </c>
      <c r="B602" s="321" t="s">
        <v>140</v>
      </c>
      <c r="C602" s="321" t="s">
        <v>11</v>
      </c>
      <c r="D602" s="321" t="s">
        <v>79</v>
      </c>
      <c r="E602" s="28" t="s">
        <v>190</v>
      </c>
      <c r="F602" s="321"/>
      <c r="G602" s="319"/>
      <c r="H602" s="319"/>
      <c r="I602" s="66">
        <f>I603+I605+I607</f>
        <v>106</v>
      </c>
      <c r="J602" s="317">
        <f t="shared" si="161"/>
        <v>0</v>
      </c>
      <c r="K602" s="66">
        <f>K603+K605+K607</f>
        <v>106</v>
      </c>
      <c r="L602" s="317">
        <f t="shared" si="162"/>
        <v>0</v>
      </c>
      <c r="M602" s="66">
        <f>M603+M605+M607</f>
        <v>106</v>
      </c>
      <c r="N602" s="317">
        <f t="shared" si="171"/>
        <v>0</v>
      </c>
      <c r="O602" s="66">
        <f>O603+O605+O607</f>
        <v>106</v>
      </c>
      <c r="P602" s="317">
        <f t="shared" si="169"/>
        <v>0</v>
      </c>
      <c r="Q602" s="66">
        <f>Q603+Q605+Q607</f>
        <v>106</v>
      </c>
      <c r="R602" s="317">
        <f t="shared" si="170"/>
        <v>0</v>
      </c>
      <c r="S602" s="66">
        <f>S603+S605+S607</f>
        <v>106</v>
      </c>
      <c r="T602" s="317" t="e">
        <f>SUM(#REF!-S602)</f>
        <v>#REF!</v>
      </c>
      <c r="U602" s="66">
        <f>U603+U605+U607</f>
        <v>106</v>
      </c>
      <c r="V602" s="317">
        <f t="shared" si="166"/>
        <v>0</v>
      </c>
      <c r="W602" s="66">
        <f>W603+W605+W607</f>
        <v>106</v>
      </c>
      <c r="X602" s="317">
        <f t="shared" si="167"/>
        <v>0</v>
      </c>
      <c r="Y602" s="66">
        <f>Y603+Y605+Y607</f>
        <v>106</v>
      </c>
      <c r="Z602" s="317" t="e">
        <f>SUM(#REF!-Y602)</f>
        <v>#REF!</v>
      </c>
      <c r="AA602" s="66">
        <f>AA603+AA605+AA607</f>
        <v>106</v>
      </c>
      <c r="AB602" s="66">
        <f t="shared" si="176"/>
        <v>-39.599999999999994</v>
      </c>
      <c r="AC602" s="66">
        <f>AC603+AC605+AC607</f>
        <v>66.400000000000006</v>
      </c>
      <c r="AD602" s="259">
        <f>AD603+AD605+AD607</f>
        <v>0</v>
      </c>
      <c r="AE602" s="260">
        <f>AE603+AE605+AE607</f>
        <v>27</v>
      </c>
      <c r="AF602" s="260">
        <f>AF603+AF605+AF607</f>
        <v>27</v>
      </c>
      <c r="AG602" s="364">
        <f t="shared" si="174"/>
        <v>100</v>
      </c>
    </row>
    <row r="603" spans="1:33" ht="52.9" customHeight="1">
      <c r="A603" s="55" t="s">
        <v>352</v>
      </c>
      <c r="B603" s="321" t="s">
        <v>140</v>
      </c>
      <c r="C603" s="321" t="s">
        <v>11</v>
      </c>
      <c r="D603" s="321" t="s">
        <v>79</v>
      </c>
      <c r="E603" s="28" t="s">
        <v>190</v>
      </c>
      <c r="F603" s="321" t="s">
        <v>335</v>
      </c>
      <c r="G603" s="319"/>
      <c r="H603" s="319"/>
      <c r="I603" s="66">
        <f>I604</f>
        <v>20.399999999999999</v>
      </c>
      <c r="J603" s="317">
        <f t="shared" si="161"/>
        <v>0</v>
      </c>
      <c r="K603" s="66">
        <f>K604</f>
        <v>20.399999999999999</v>
      </c>
      <c r="L603" s="317">
        <f t="shared" si="162"/>
        <v>-14.999999999999998</v>
      </c>
      <c r="M603" s="66">
        <f>M604</f>
        <v>5.4</v>
      </c>
      <c r="N603" s="317">
        <f t="shared" si="171"/>
        <v>0</v>
      </c>
      <c r="O603" s="66">
        <f>O604</f>
        <v>5.4</v>
      </c>
      <c r="P603" s="317">
        <f t="shared" si="169"/>
        <v>0</v>
      </c>
      <c r="Q603" s="66">
        <f>Q604</f>
        <v>5.4</v>
      </c>
      <c r="R603" s="317">
        <f t="shared" si="170"/>
        <v>0</v>
      </c>
      <c r="S603" s="66">
        <f>S604</f>
        <v>5.4</v>
      </c>
      <c r="T603" s="317" t="e">
        <f>SUM(#REF!-S603)</f>
        <v>#REF!</v>
      </c>
      <c r="U603" s="66">
        <f>U604</f>
        <v>5.4</v>
      </c>
      <c r="V603" s="317">
        <f t="shared" si="166"/>
        <v>0</v>
      </c>
      <c r="W603" s="66">
        <f>W604</f>
        <v>5.4</v>
      </c>
      <c r="X603" s="317">
        <f t="shared" si="167"/>
        <v>0</v>
      </c>
      <c r="Y603" s="66">
        <f>Y604</f>
        <v>5.4</v>
      </c>
      <c r="Z603" s="317" t="e">
        <f>SUM(#REF!-Y603)</f>
        <v>#REF!</v>
      </c>
      <c r="AA603" s="66">
        <f>AA604</f>
        <v>5.4</v>
      </c>
      <c r="AB603" s="66">
        <f t="shared" si="176"/>
        <v>0</v>
      </c>
      <c r="AC603" s="66">
        <f>AC604</f>
        <v>5.4</v>
      </c>
      <c r="AD603" s="259">
        <f>AD604</f>
        <v>0</v>
      </c>
      <c r="AE603" s="260">
        <f>AE604</f>
        <v>0.6</v>
      </c>
      <c r="AF603" s="260">
        <f>AF604</f>
        <v>0.6</v>
      </c>
      <c r="AG603" s="364">
        <f t="shared" si="174"/>
        <v>100</v>
      </c>
    </row>
    <row r="604" spans="1:33" ht="26.45" customHeight="1">
      <c r="A604" s="31" t="s">
        <v>336</v>
      </c>
      <c r="B604" s="321" t="s">
        <v>140</v>
      </c>
      <c r="C604" s="321" t="s">
        <v>11</v>
      </c>
      <c r="D604" s="321" t="s">
        <v>79</v>
      </c>
      <c r="E604" s="28" t="s">
        <v>190</v>
      </c>
      <c r="F604" s="321" t="s">
        <v>337</v>
      </c>
      <c r="G604" s="319"/>
      <c r="H604" s="319"/>
      <c r="I604" s="66">
        <v>20.399999999999999</v>
      </c>
      <c r="J604" s="317">
        <f t="shared" si="161"/>
        <v>0</v>
      </c>
      <c r="K604" s="66">
        <v>20.399999999999999</v>
      </c>
      <c r="L604" s="317">
        <f t="shared" si="162"/>
        <v>-14.999999999999998</v>
      </c>
      <c r="M604" s="66">
        <v>5.4</v>
      </c>
      <c r="N604" s="317">
        <f t="shared" si="171"/>
        <v>0</v>
      </c>
      <c r="O604" s="66">
        <v>5.4</v>
      </c>
      <c r="P604" s="317">
        <f t="shared" si="169"/>
        <v>0</v>
      </c>
      <c r="Q604" s="66">
        <v>5.4</v>
      </c>
      <c r="R604" s="317">
        <f t="shared" si="170"/>
        <v>0</v>
      </c>
      <c r="S604" s="66">
        <v>5.4</v>
      </c>
      <c r="T604" s="317" t="e">
        <f>SUM(#REF!-S604)</f>
        <v>#REF!</v>
      </c>
      <c r="U604" s="66">
        <v>5.4</v>
      </c>
      <c r="V604" s="317">
        <f t="shared" si="166"/>
        <v>0</v>
      </c>
      <c r="W604" s="66">
        <v>5.4</v>
      </c>
      <c r="X604" s="317">
        <f t="shared" si="167"/>
        <v>0</v>
      </c>
      <c r="Y604" s="66">
        <v>5.4</v>
      </c>
      <c r="Z604" s="317" t="e">
        <f>SUM(#REF!-Y604)</f>
        <v>#REF!</v>
      </c>
      <c r="AA604" s="66">
        <v>5.4</v>
      </c>
      <c r="AB604" s="66">
        <f t="shared" si="176"/>
        <v>0</v>
      </c>
      <c r="AC604" s="66">
        <v>5.4</v>
      </c>
      <c r="AD604" s="66"/>
      <c r="AE604" s="364">
        <v>0.6</v>
      </c>
      <c r="AF604" s="364">
        <v>0.6</v>
      </c>
      <c r="AG604" s="364">
        <f t="shared" si="174"/>
        <v>100</v>
      </c>
    </row>
    <row r="605" spans="1:33" ht="26.45" customHeight="1">
      <c r="A605" s="8" t="s">
        <v>339</v>
      </c>
      <c r="B605" s="321" t="s">
        <v>140</v>
      </c>
      <c r="C605" s="321" t="s">
        <v>11</v>
      </c>
      <c r="D605" s="321" t="s">
        <v>79</v>
      </c>
      <c r="E605" s="28" t="s">
        <v>190</v>
      </c>
      <c r="F605" s="321" t="s">
        <v>340</v>
      </c>
      <c r="G605" s="319"/>
      <c r="H605" s="319"/>
      <c r="I605" s="66">
        <f>I606</f>
        <v>74.599999999999994</v>
      </c>
      <c r="J605" s="317">
        <f t="shared" si="161"/>
        <v>0</v>
      </c>
      <c r="K605" s="66">
        <f>K606</f>
        <v>74.599999999999994</v>
      </c>
      <c r="L605" s="317">
        <f t="shared" si="162"/>
        <v>15</v>
      </c>
      <c r="M605" s="66">
        <f>M606</f>
        <v>89.6</v>
      </c>
      <c r="N605" s="317">
        <f t="shared" si="171"/>
        <v>0</v>
      </c>
      <c r="O605" s="66">
        <f>O606</f>
        <v>89.6</v>
      </c>
      <c r="P605" s="317">
        <f t="shared" si="169"/>
        <v>0</v>
      </c>
      <c r="Q605" s="66">
        <f>Q606</f>
        <v>89.6</v>
      </c>
      <c r="R605" s="317">
        <f t="shared" si="170"/>
        <v>0</v>
      </c>
      <c r="S605" s="66">
        <f>S606</f>
        <v>89.6</v>
      </c>
      <c r="T605" s="317" t="e">
        <f>SUM(#REF!-S605)</f>
        <v>#REF!</v>
      </c>
      <c r="U605" s="66">
        <f>U606</f>
        <v>89.6</v>
      </c>
      <c r="V605" s="317">
        <f t="shared" si="166"/>
        <v>0</v>
      </c>
      <c r="W605" s="66">
        <f>W606</f>
        <v>89.6</v>
      </c>
      <c r="X605" s="317">
        <f t="shared" si="167"/>
        <v>0</v>
      </c>
      <c r="Y605" s="66">
        <f>Y606</f>
        <v>89.6</v>
      </c>
      <c r="Z605" s="317" t="e">
        <f>SUM(#REF!-Y605)</f>
        <v>#REF!</v>
      </c>
      <c r="AA605" s="66">
        <f>AA606</f>
        <v>89.6</v>
      </c>
      <c r="AB605" s="66">
        <f t="shared" si="176"/>
        <v>-39.599999999999994</v>
      </c>
      <c r="AC605" s="66">
        <f>AC606</f>
        <v>50</v>
      </c>
      <c r="AD605" s="259">
        <f>AD606</f>
        <v>0</v>
      </c>
      <c r="AE605" s="260">
        <f>AE606</f>
        <v>26.4</v>
      </c>
      <c r="AF605" s="260">
        <f>AF606</f>
        <v>26.4</v>
      </c>
      <c r="AG605" s="364">
        <f t="shared" si="174"/>
        <v>100</v>
      </c>
    </row>
    <row r="606" spans="1:33" ht="26.45" customHeight="1">
      <c r="A606" s="39" t="s">
        <v>341</v>
      </c>
      <c r="B606" s="321" t="s">
        <v>140</v>
      </c>
      <c r="C606" s="321" t="s">
        <v>11</v>
      </c>
      <c r="D606" s="321" t="s">
        <v>79</v>
      </c>
      <c r="E606" s="28" t="s">
        <v>190</v>
      </c>
      <c r="F606" s="321" t="s">
        <v>342</v>
      </c>
      <c r="G606" s="319"/>
      <c r="H606" s="319"/>
      <c r="I606" s="66">
        <v>74.599999999999994</v>
      </c>
      <c r="J606" s="317">
        <f t="shared" si="161"/>
        <v>0</v>
      </c>
      <c r="K606" s="66">
        <v>74.599999999999994</v>
      </c>
      <c r="L606" s="317">
        <f t="shared" si="162"/>
        <v>15</v>
      </c>
      <c r="M606" s="66">
        <v>89.6</v>
      </c>
      <c r="N606" s="317">
        <f t="shared" si="171"/>
        <v>0</v>
      </c>
      <c r="O606" s="66">
        <v>89.6</v>
      </c>
      <c r="P606" s="317">
        <f t="shared" si="169"/>
        <v>0</v>
      </c>
      <c r="Q606" s="66">
        <v>89.6</v>
      </c>
      <c r="R606" s="317">
        <f t="shared" si="170"/>
        <v>0</v>
      </c>
      <c r="S606" s="66">
        <v>89.6</v>
      </c>
      <c r="T606" s="317" t="e">
        <f>SUM(#REF!-S606)</f>
        <v>#REF!</v>
      </c>
      <c r="U606" s="66">
        <v>89.6</v>
      </c>
      <c r="V606" s="317">
        <f t="shared" si="166"/>
        <v>0</v>
      </c>
      <c r="W606" s="66">
        <v>89.6</v>
      </c>
      <c r="X606" s="317">
        <f t="shared" si="167"/>
        <v>0</v>
      </c>
      <c r="Y606" s="66">
        <v>89.6</v>
      </c>
      <c r="Z606" s="317" t="e">
        <f>SUM(#REF!-Y606)</f>
        <v>#REF!</v>
      </c>
      <c r="AA606" s="66">
        <v>89.6</v>
      </c>
      <c r="AB606" s="66">
        <f t="shared" si="176"/>
        <v>-39.599999999999994</v>
      </c>
      <c r="AC606" s="66">
        <v>50</v>
      </c>
      <c r="AD606" s="66"/>
      <c r="AE606" s="364">
        <v>26.4</v>
      </c>
      <c r="AF606" s="364">
        <v>26.4</v>
      </c>
      <c r="AG606" s="364">
        <f t="shared" si="174"/>
        <v>100</v>
      </c>
    </row>
    <row r="607" spans="1:33" ht="12.75" hidden="1" customHeight="1">
      <c r="A607" s="8" t="s">
        <v>354</v>
      </c>
      <c r="B607" s="321" t="s">
        <v>140</v>
      </c>
      <c r="C607" s="321" t="s">
        <v>11</v>
      </c>
      <c r="D607" s="321" t="s">
        <v>79</v>
      </c>
      <c r="E607" s="28" t="s">
        <v>190</v>
      </c>
      <c r="F607" s="321" t="s">
        <v>355</v>
      </c>
      <c r="G607" s="319"/>
      <c r="H607" s="319"/>
      <c r="I607" s="66">
        <f>I608</f>
        <v>11</v>
      </c>
      <c r="J607" s="317">
        <f t="shared" si="161"/>
        <v>0</v>
      </c>
      <c r="K607" s="66">
        <f>K608</f>
        <v>11</v>
      </c>
      <c r="L607" s="317">
        <f t="shared" si="162"/>
        <v>0</v>
      </c>
      <c r="M607" s="66">
        <f>M608</f>
        <v>11</v>
      </c>
      <c r="N607" s="317">
        <f t="shared" si="171"/>
        <v>0</v>
      </c>
      <c r="O607" s="66">
        <f>O608</f>
        <v>11</v>
      </c>
      <c r="P607" s="317">
        <f t="shared" si="169"/>
        <v>0</v>
      </c>
      <c r="Q607" s="66">
        <f>Q608</f>
        <v>11</v>
      </c>
      <c r="R607" s="317">
        <f t="shared" si="170"/>
        <v>0</v>
      </c>
      <c r="S607" s="66">
        <f>S608</f>
        <v>11</v>
      </c>
      <c r="T607" s="317" t="e">
        <f>SUM(#REF!-S607)</f>
        <v>#REF!</v>
      </c>
      <c r="U607" s="66">
        <f>U608</f>
        <v>11</v>
      </c>
      <c r="V607" s="317">
        <f t="shared" si="166"/>
        <v>0</v>
      </c>
      <c r="W607" s="66">
        <f>W608</f>
        <v>11</v>
      </c>
      <c r="X607" s="317">
        <f t="shared" si="167"/>
        <v>0</v>
      </c>
      <c r="Y607" s="66">
        <f>Y608</f>
        <v>11</v>
      </c>
      <c r="Z607" s="317" t="e">
        <f>SUM(#REF!-Y607)</f>
        <v>#REF!</v>
      </c>
      <c r="AA607" s="66">
        <f>AA608</f>
        <v>11</v>
      </c>
      <c r="AB607" s="66">
        <f t="shared" si="176"/>
        <v>0</v>
      </c>
      <c r="AC607" s="66">
        <f>AC608</f>
        <v>11</v>
      </c>
      <c r="AD607" s="259">
        <f>AD608</f>
        <v>0</v>
      </c>
      <c r="AE607" s="260">
        <f>AE608</f>
        <v>0</v>
      </c>
      <c r="AF607" s="260">
        <f>AF608</f>
        <v>0</v>
      </c>
      <c r="AG607" s="364"/>
    </row>
    <row r="608" spans="1:33" ht="12.75" hidden="1" customHeight="1">
      <c r="A608" s="39" t="s">
        <v>356</v>
      </c>
      <c r="B608" s="321" t="s">
        <v>140</v>
      </c>
      <c r="C608" s="321" t="s">
        <v>11</v>
      </c>
      <c r="D608" s="321" t="s">
        <v>79</v>
      </c>
      <c r="E608" s="28" t="s">
        <v>190</v>
      </c>
      <c r="F608" s="321" t="s">
        <v>0</v>
      </c>
      <c r="G608" s="319"/>
      <c r="H608" s="319"/>
      <c r="I608" s="66">
        <v>11</v>
      </c>
      <c r="J608" s="317">
        <f t="shared" si="161"/>
        <v>0</v>
      </c>
      <c r="K608" s="66">
        <v>11</v>
      </c>
      <c r="L608" s="317">
        <f t="shared" si="162"/>
        <v>0</v>
      </c>
      <c r="M608" s="66">
        <v>11</v>
      </c>
      <c r="N608" s="317">
        <f t="shared" si="171"/>
        <v>0</v>
      </c>
      <c r="O608" s="66">
        <v>11</v>
      </c>
      <c r="P608" s="317">
        <f t="shared" si="169"/>
        <v>0</v>
      </c>
      <c r="Q608" s="66">
        <v>11</v>
      </c>
      <c r="R608" s="317">
        <f t="shared" si="170"/>
        <v>0</v>
      </c>
      <c r="S608" s="66">
        <v>11</v>
      </c>
      <c r="T608" s="317" t="e">
        <f>SUM(#REF!-S608)</f>
        <v>#REF!</v>
      </c>
      <c r="U608" s="66">
        <v>11</v>
      </c>
      <c r="V608" s="317">
        <f t="shared" si="166"/>
        <v>0</v>
      </c>
      <c r="W608" s="66">
        <v>11</v>
      </c>
      <c r="X608" s="317">
        <f t="shared" si="167"/>
        <v>0</v>
      </c>
      <c r="Y608" s="66">
        <v>11</v>
      </c>
      <c r="Z608" s="317" t="e">
        <f>SUM(#REF!-Y608)</f>
        <v>#REF!</v>
      </c>
      <c r="AA608" s="66">
        <v>11</v>
      </c>
      <c r="AB608" s="66">
        <f t="shared" si="176"/>
        <v>0</v>
      </c>
      <c r="AC608" s="66">
        <v>11</v>
      </c>
      <c r="AD608" s="66"/>
      <c r="AE608" s="364">
        <v>0</v>
      </c>
      <c r="AF608" s="364">
        <v>0</v>
      </c>
      <c r="AG608" s="364"/>
    </row>
    <row r="609" spans="1:33" ht="26.45" customHeight="1">
      <c r="A609" s="56" t="s">
        <v>191</v>
      </c>
      <c r="B609" s="321" t="s">
        <v>140</v>
      </c>
      <c r="C609" s="321" t="s">
        <v>11</v>
      </c>
      <c r="D609" s="321" t="s">
        <v>79</v>
      </c>
      <c r="E609" s="28" t="s">
        <v>192</v>
      </c>
      <c r="F609" s="321"/>
      <c r="G609" s="319"/>
      <c r="H609" s="319"/>
      <c r="I609" s="66">
        <f>I610+I613+I615</f>
        <v>1691</v>
      </c>
      <c r="J609" s="317">
        <f t="shared" si="161"/>
        <v>0</v>
      </c>
      <c r="K609" s="66">
        <f>K610+K613+K615</f>
        <v>1691</v>
      </c>
      <c r="L609" s="317">
        <f t="shared" si="162"/>
        <v>-1.2000000000000455</v>
      </c>
      <c r="M609" s="66">
        <f>M610+M613+M615</f>
        <v>1689.8</v>
      </c>
      <c r="N609" s="317">
        <f t="shared" si="171"/>
        <v>0</v>
      </c>
      <c r="O609" s="66">
        <f>O610+O613+O615</f>
        <v>1689.8</v>
      </c>
      <c r="P609" s="317">
        <f t="shared" si="169"/>
        <v>-2</v>
      </c>
      <c r="Q609" s="66">
        <f>Q610+Q613+Q615</f>
        <v>1687.8</v>
      </c>
      <c r="R609" s="317">
        <f t="shared" si="170"/>
        <v>0</v>
      </c>
      <c r="S609" s="66">
        <f>S610+S613+S615</f>
        <v>1687.8</v>
      </c>
      <c r="T609" s="317" t="e">
        <f>SUM(#REF!-S609)</f>
        <v>#REF!</v>
      </c>
      <c r="U609" s="66">
        <f>U610+U613+U615</f>
        <v>1822.3</v>
      </c>
      <c r="V609" s="317">
        <f t="shared" si="166"/>
        <v>0</v>
      </c>
      <c r="W609" s="66">
        <f>W610+W613+W615</f>
        <v>1822.3</v>
      </c>
      <c r="X609" s="317">
        <f t="shared" si="167"/>
        <v>0</v>
      </c>
      <c r="Y609" s="66">
        <f>Y610+Y613+Y615</f>
        <v>1822.3</v>
      </c>
      <c r="Z609" s="317" t="e">
        <f>SUM(#REF!-Y609)</f>
        <v>#REF!</v>
      </c>
      <c r="AA609" s="66">
        <f>AA610+AA613+AA615</f>
        <v>1822.3000000000002</v>
      </c>
      <c r="AB609" s="66">
        <f t="shared" si="176"/>
        <v>39.899999999999864</v>
      </c>
      <c r="AC609" s="66">
        <f>AC610+AC613+AC615</f>
        <v>1862.2</v>
      </c>
      <c r="AD609" s="259">
        <f>AD610+AD613+AD615</f>
        <v>0</v>
      </c>
      <c r="AE609" s="260">
        <f>AE610+AE613+AE615</f>
        <v>1372.8</v>
      </c>
      <c r="AF609" s="260">
        <f>AF610+AF613+AF615</f>
        <v>1266.5</v>
      </c>
      <c r="AG609" s="364">
        <f t="shared" si="174"/>
        <v>92.256701631701631</v>
      </c>
    </row>
    <row r="610" spans="1:33" ht="52.9" customHeight="1">
      <c r="A610" s="55" t="s">
        <v>352</v>
      </c>
      <c r="B610" s="321" t="s">
        <v>140</v>
      </c>
      <c r="C610" s="321" t="s">
        <v>11</v>
      </c>
      <c r="D610" s="321" t="s">
        <v>79</v>
      </c>
      <c r="E610" s="28" t="s">
        <v>192</v>
      </c>
      <c r="F610" s="321" t="s">
        <v>335</v>
      </c>
      <c r="G610" s="319"/>
      <c r="H610" s="319"/>
      <c r="I610" s="66">
        <f>I611+I612</f>
        <v>1460</v>
      </c>
      <c r="J610" s="317">
        <f t="shared" si="161"/>
        <v>0</v>
      </c>
      <c r="K610" s="66">
        <f>K611+K612</f>
        <v>1460</v>
      </c>
      <c r="L610" s="317">
        <f t="shared" si="162"/>
        <v>0</v>
      </c>
      <c r="M610" s="66">
        <f>M611+M612</f>
        <v>1460</v>
      </c>
      <c r="N610" s="317">
        <f t="shared" si="171"/>
        <v>0</v>
      </c>
      <c r="O610" s="66">
        <f>O611+O612</f>
        <v>1460</v>
      </c>
      <c r="P610" s="317">
        <f t="shared" si="169"/>
        <v>0</v>
      </c>
      <c r="Q610" s="66">
        <f>Q611+Q612</f>
        <v>1460</v>
      </c>
      <c r="R610" s="317">
        <f t="shared" si="170"/>
        <v>0</v>
      </c>
      <c r="S610" s="66">
        <f>S611+S612</f>
        <v>1460</v>
      </c>
      <c r="T610" s="317" t="e">
        <f>SUM(#REF!-S610)</f>
        <v>#REF!</v>
      </c>
      <c r="U610" s="66">
        <f>U611+U612</f>
        <v>1596.1</v>
      </c>
      <c r="V610" s="317">
        <f t="shared" si="166"/>
        <v>0</v>
      </c>
      <c r="W610" s="66">
        <f>W611+W612</f>
        <v>1596.1</v>
      </c>
      <c r="X610" s="317">
        <f t="shared" si="167"/>
        <v>0</v>
      </c>
      <c r="Y610" s="66">
        <f>Y611+Y612</f>
        <v>1596.1</v>
      </c>
      <c r="Z610" s="317" t="e">
        <f>SUM(#REF!-Y610)</f>
        <v>#REF!</v>
      </c>
      <c r="AA610" s="66">
        <f>AA611+AA612</f>
        <v>1596.4</v>
      </c>
      <c r="AB610" s="66">
        <f t="shared" si="176"/>
        <v>0.29999999999995453</v>
      </c>
      <c r="AC610" s="66">
        <f>AC611+AC612</f>
        <v>1596.7</v>
      </c>
      <c r="AD610" s="259">
        <f>AD611+AD612</f>
        <v>0</v>
      </c>
      <c r="AE610" s="260">
        <f>AE611+AE612</f>
        <v>1195.2</v>
      </c>
      <c r="AF610" s="260">
        <f>AF611+AF612</f>
        <v>1112.2</v>
      </c>
      <c r="AG610" s="364">
        <f t="shared" si="174"/>
        <v>93.055555555555557</v>
      </c>
    </row>
    <row r="611" spans="1:33" ht="12.75" customHeight="1">
      <c r="A611" s="31" t="s">
        <v>16</v>
      </c>
      <c r="B611" s="321" t="s">
        <v>140</v>
      </c>
      <c r="C611" s="321" t="s">
        <v>11</v>
      </c>
      <c r="D611" s="321" t="s">
        <v>79</v>
      </c>
      <c r="E611" s="28" t="s">
        <v>192</v>
      </c>
      <c r="F611" s="321" t="s">
        <v>17</v>
      </c>
      <c r="G611" s="319"/>
      <c r="H611" s="319"/>
      <c r="I611" s="66">
        <v>1460</v>
      </c>
      <c r="J611" s="317">
        <f t="shared" si="161"/>
        <v>0</v>
      </c>
      <c r="K611" s="66">
        <v>1460</v>
      </c>
      <c r="L611" s="317">
        <f t="shared" si="162"/>
        <v>0</v>
      </c>
      <c r="M611" s="66">
        <v>1460</v>
      </c>
      <c r="N611" s="317">
        <f t="shared" si="171"/>
        <v>0</v>
      </c>
      <c r="O611" s="66">
        <v>1460</v>
      </c>
      <c r="P611" s="317">
        <f t="shared" si="169"/>
        <v>0</v>
      </c>
      <c r="Q611" s="66">
        <v>1460</v>
      </c>
      <c r="R611" s="317">
        <f t="shared" si="170"/>
        <v>0</v>
      </c>
      <c r="S611" s="66">
        <v>1460</v>
      </c>
      <c r="T611" s="317" t="e">
        <f>SUM(#REF!-S611)</f>
        <v>#REF!</v>
      </c>
      <c r="U611" s="66">
        <v>1596.1</v>
      </c>
      <c r="V611" s="317">
        <f t="shared" si="166"/>
        <v>0</v>
      </c>
      <c r="W611" s="66">
        <v>1596.1</v>
      </c>
      <c r="X611" s="317">
        <f t="shared" si="167"/>
        <v>0</v>
      </c>
      <c r="Y611" s="66">
        <v>1596.1</v>
      </c>
      <c r="Z611" s="317" t="e">
        <f>SUM(#REF!-Y611)</f>
        <v>#REF!</v>
      </c>
      <c r="AA611" s="66">
        <v>1596.4</v>
      </c>
      <c r="AB611" s="66">
        <f t="shared" si="176"/>
        <v>0.29999999999995453</v>
      </c>
      <c r="AC611" s="66">
        <v>1596.7</v>
      </c>
      <c r="AD611" s="66"/>
      <c r="AE611" s="364">
        <v>1195.2</v>
      </c>
      <c r="AF611" s="364">
        <v>1112.2</v>
      </c>
      <c r="AG611" s="364">
        <f t="shared" si="174"/>
        <v>93.055555555555557</v>
      </c>
    </row>
    <row r="612" spans="1:33" ht="0.75" customHeight="1">
      <c r="A612" s="31" t="s">
        <v>336</v>
      </c>
      <c r="B612" s="321" t="s">
        <v>140</v>
      </c>
      <c r="C612" s="321" t="s">
        <v>11</v>
      </c>
      <c r="D612" s="321" t="s">
        <v>79</v>
      </c>
      <c r="E612" s="28" t="s">
        <v>192</v>
      </c>
      <c r="F612" s="321" t="s">
        <v>337</v>
      </c>
      <c r="G612" s="319"/>
      <c r="H612" s="319"/>
      <c r="I612" s="66"/>
      <c r="J612" s="317">
        <f t="shared" si="161"/>
        <v>0</v>
      </c>
      <c r="K612" s="66"/>
      <c r="L612" s="317">
        <f t="shared" si="162"/>
        <v>0</v>
      </c>
      <c r="M612" s="66"/>
      <c r="N612" s="317">
        <f t="shared" si="171"/>
        <v>0</v>
      </c>
      <c r="O612" s="66"/>
      <c r="P612" s="317">
        <f t="shared" si="169"/>
        <v>0</v>
      </c>
      <c r="Q612" s="66"/>
      <c r="R612" s="317">
        <f t="shared" si="170"/>
        <v>0</v>
      </c>
      <c r="S612" s="66"/>
      <c r="T612" s="317" t="e">
        <f>SUM(#REF!-S612)</f>
        <v>#REF!</v>
      </c>
      <c r="U612" s="66"/>
      <c r="V612" s="317">
        <f t="shared" si="166"/>
        <v>0</v>
      </c>
      <c r="W612" s="66"/>
      <c r="X612" s="317">
        <f t="shared" si="167"/>
        <v>0</v>
      </c>
      <c r="Y612" s="66"/>
      <c r="Z612" s="317" t="e">
        <f>SUM(#REF!-Y612)</f>
        <v>#REF!</v>
      </c>
      <c r="AA612" s="66"/>
      <c r="AB612" s="66">
        <f t="shared" si="176"/>
        <v>0</v>
      </c>
      <c r="AC612" s="66"/>
      <c r="AD612" s="66"/>
      <c r="AE612" s="364"/>
      <c r="AF612" s="364"/>
      <c r="AG612" s="364"/>
    </row>
    <row r="613" spans="1:33" ht="26.45" customHeight="1">
      <c r="A613" s="8" t="s">
        <v>339</v>
      </c>
      <c r="B613" s="321" t="s">
        <v>140</v>
      </c>
      <c r="C613" s="321" t="s">
        <v>11</v>
      </c>
      <c r="D613" s="321" t="s">
        <v>79</v>
      </c>
      <c r="E613" s="28" t="s">
        <v>192</v>
      </c>
      <c r="F613" s="321" t="s">
        <v>340</v>
      </c>
      <c r="G613" s="319"/>
      <c r="H613" s="319"/>
      <c r="I613" s="66">
        <f>I614</f>
        <v>220</v>
      </c>
      <c r="J613" s="317">
        <f t="shared" si="161"/>
        <v>0</v>
      </c>
      <c r="K613" s="66">
        <f>K614</f>
        <v>220</v>
      </c>
      <c r="L613" s="317">
        <f t="shared" ref="L613:L693" si="177">SUM(M613-K613)</f>
        <v>0</v>
      </c>
      <c r="M613" s="66">
        <f>M614</f>
        <v>220</v>
      </c>
      <c r="N613" s="317">
        <f t="shared" si="171"/>
        <v>0</v>
      </c>
      <c r="O613" s="66">
        <f>O614</f>
        <v>220</v>
      </c>
      <c r="P613" s="317">
        <f t="shared" si="169"/>
        <v>0</v>
      </c>
      <c r="Q613" s="66">
        <f>Q614</f>
        <v>220</v>
      </c>
      <c r="R613" s="317">
        <f t="shared" si="170"/>
        <v>0</v>
      </c>
      <c r="S613" s="66">
        <f>S614</f>
        <v>220</v>
      </c>
      <c r="T613" s="317" t="e">
        <f>SUM(#REF!-S613)</f>
        <v>#REF!</v>
      </c>
      <c r="U613" s="66">
        <f>U614</f>
        <v>218</v>
      </c>
      <c r="V613" s="317">
        <f t="shared" si="166"/>
        <v>0</v>
      </c>
      <c r="W613" s="66">
        <f>W614</f>
        <v>218</v>
      </c>
      <c r="X613" s="317">
        <f t="shared" si="167"/>
        <v>0</v>
      </c>
      <c r="Y613" s="66">
        <f>Y614</f>
        <v>218</v>
      </c>
      <c r="Z613" s="317" t="e">
        <f>SUM(#REF!-Y613)</f>
        <v>#REF!</v>
      </c>
      <c r="AA613" s="66">
        <f>AA614</f>
        <v>217.7</v>
      </c>
      <c r="AB613" s="66">
        <f t="shared" si="176"/>
        <v>39.600000000000023</v>
      </c>
      <c r="AC613" s="66">
        <f>AC614</f>
        <v>257.3</v>
      </c>
      <c r="AD613" s="259">
        <f>AD614</f>
        <v>0</v>
      </c>
      <c r="AE613" s="260">
        <f>AE614</f>
        <v>172.5</v>
      </c>
      <c r="AF613" s="260">
        <f>AF614</f>
        <v>149.19999999999999</v>
      </c>
      <c r="AG613" s="364">
        <f t="shared" si="174"/>
        <v>86.492753623188406</v>
      </c>
    </row>
    <row r="614" spans="1:33" ht="26.45" customHeight="1">
      <c r="A614" s="39" t="s">
        <v>341</v>
      </c>
      <c r="B614" s="321" t="s">
        <v>140</v>
      </c>
      <c r="C614" s="321" t="s">
        <v>11</v>
      </c>
      <c r="D614" s="321" t="s">
        <v>79</v>
      </c>
      <c r="E614" s="28" t="s">
        <v>192</v>
      </c>
      <c r="F614" s="321" t="s">
        <v>342</v>
      </c>
      <c r="G614" s="319"/>
      <c r="H614" s="319"/>
      <c r="I614" s="66">
        <v>220</v>
      </c>
      <c r="J614" s="317">
        <f t="shared" si="161"/>
        <v>0</v>
      </c>
      <c r="K614" s="66">
        <v>220</v>
      </c>
      <c r="L614" s="317">
        <f t="shared" si="177"/>
        <v>0</v>
      </c>
      <c r="M614" s="66">
        <v>220</v>
      </c>
      <c r="N614" s="317">
        <f t="shared" si="171"/>
        <v>0</v>
      </c>
      <c r="O614" s="66">
        <v>220</v>
      </c>
      <c r="P614" s="317">
        <f t="shared" si="169"/>
        <v>0</v>
      </c>
      <c r="Q614" s="66">
        <v>220</v>
      </c>
      <c r="R614" s="317">
        <f t="shared" si="170"/>
        <v>0</v>
      </c>
      <c r="S614" s="66">
        <v>220</v>
      </c>
      <c r="T614" s="317" t="e">
        <f>SUM(#REF!-S614)</f>
        <v>#REF!</v>
      </c>
      <c r="U614" s="66">
        <v>218</v>
      </c>
      <c r="V614" s="317">
        <f t="shared" si="166"/>
        <v>0</v>
      </c>
      <c r="W614" s="66">
        <v>218</v>
      </c>
      <c r="X614" s="317">
        <f t="shared" si="167"/>
        <v>0</v>
      </c>
      <c r="Y614" s="66">
        <v>218</v>
      </c>
      <c r="Z614" s="317" t="e">
        <f>SUM(#REF!-Y614)</f>
        <v>#REF!</v>
      </c>
      <c r="AA614" s="66">
        <v>217.7</v>
      </c>
      <c r="AB614" s="66">
        <f t="shared" si="176"/>
        <v>39.600000000000023</v>
      </c>
      <c r="AC614" s="66">
        <v>257.3</v>
      </c>
      <c r="AD614" s="66"/>
      <c r="AE614" s="364">
        <v>172.5</v>
      </c>
      <c r="AF614" s="364">
        <v>149.19999999999999</v>
      </c>
      <c r="AG614" s="364">
        <f t="shared" si="174"/>
        <v>86.492753623188406</v>
      </c>
    </row>
    <row r="615" spans="1:33" ht="13.15" customHeight="1">
      <c r="A615" s="8" t="s">
        <v>354</v>
      </c>
      <c r="B615" s="321" t="s">
        <v>140</v>
      </c>
      <c r="C615" s="321" t="s">
        <v>11</v>
      </c>
      <c r="D615" s="321" t="s">
        <v>79</v>
      </c>
      <c r="E615" s="28" t="s">
        <v>192</v>
      </c>
      <c r="F615" s="321" t="s">
        <v>355</v>
      </c>
      <c r="G615" s="319"/>
      <c r="H615" s="319"/>
      <c r="I615" s="66">
        <f>I617</f>
        <v>11</v>
      </c>
      <c r="J615" s="317">
        <f t="shared" si="161"/>
        <v>0</v>
      </c>
      <c r="K615" s="66">
        <f>K617</f>
        <v>11</v>
      </c>
      <c r="L615" s="317">
        <f t="shared" si="177"/>
        <v>-1.1999999999999993</v>
      </c>
      <c r="M615" s="66">
        <f>M617</f>
        <v>9.8000000000000007</v>
      </c>
      <c r="N615" s="317">
        <f t="shared" si="171"/>
        <v>0</v>
      </c>
      <c r="O615" s="66">
        <f>O617</f>
        <v>9.8000000000000007</v>
      </c>
      <c r="P615" s="317">
        <f t="shared" si="169"/>
        <v>-2.0000000000000009</v>
      </c>
      <c r="Q615" s="66">
        <f>Q617</f>
        <v>7.8</v>
      </c>
      <c r="R615" s="317">
        <f t="shared" si="170"/>
        <v>0</v>
      </c>
      <c r="S615" s="66">
        <f>S617</f>
        <v>7.8</v>
      </c>
      <c r="T615" s="317" t="e">
        <f>SUM(#REF!-S615)</f>
        <v>#REF!</v>
      </c>
      <c r="U615" s="66">
        <f>SUM(U616:U617)</f>
        <v>8.1999999999999993</v>
      </c>
      <c r="V615" s="317">
        <f t="shared" si="166"/>
        <v>0</v>
      </c>
      <c r="W615" s="66">
        <f>SUM(W616:W617)</f>
        <v>8.1999999999999993</v>
      </c>
      <c r="X615" s="317">
        <f t="shared" si="167"/>
        <v>0</v>
      </c>
      <c r="Y615" s="66">
        <f>SUM(Y616:Y617)</f>
        <v>8.1999999999999993</v>
      </c>
      <c r="Z615" s="317" t="e">
        <f>SUM(#REF!-Y615)</f>
        <v>#REF!</v>
      </c>
      <c r="AA615" s="66">
        <f>SUM(AA616:AA617)</f>
        <v>8.1999999999999993</v>
      </c>
      <c r="AB615" s="66">
        <f t="shared" si="176"/>
        <v>0</v>
      </c>
      <c r="AC615" s="66">
        <f>SUM(AC616:AC617)</f>
        <v>8.1999999999999993</v>
      </c>
      <c r="AD615" s="259">
        <f>SUM(AD616:AD617)</f>
        <v>0</v>
      </c>
      <c r="AE615" s="260">
        <f>SUM(AE616:AE617)</f>
        <v>5.0999999999999996</v>
      </c>
      <c r="AF615" s="260">
        <f>SUM(AF616:AF617)</f>
        <v>5.0999999999999996</v>
      </c>
      <c r="AG615" s="364">
        <f t="shared" si="174"/>
        <v>100</v>
      </c>
    </row>
    <row r="616" spans="1:33" s="220" customFormat="1" ht="13.15" customHeight="1">
      <c r="A616" s="8" t="s">
        <v>503</v>
      </c>
      <c r="B616" s="321" t="s">
        <v>140</v>
      </c>
      <c r="C616" s="321" t="s">
        <v>11</v>
      </c>
      <c r="D616" s="321" t="s">
        <v>79</v>
      </c>
      <c r="E616" s="28" t="s">
        <v>192</v>
      </c>
      <c r="F616" s="321" t="s">
        <v>60</v>
      </c>
      <c r="G616" s="319"/>
      <c r="H616" s="319"/>
      <c r="I616" s="66"/>
      <c r="J616" s="317"/>
      <c r="K616" s="66"/>
      <c r="L616" s="317"/>
      <c r="M616" s="66"/>
      <c r="N616" s="317"/>
      <c r="O616" s="66"/>
      <c r="P616" s="317"/>
      <c r="Q616" s="66"/>
      <c r="R616" s="317"/>
      <c r="S616" s="66"/>
      <c r="T616" s="317"/>
      <c r="U616" s="66">
        <v>1</v>
      </c>
      <c r="V616" s="317">
        <f t="shared" si="166"/>
        <v>0</v>
      </c>
      <c r="W616" s="66">
        <v>1</v>
      </c>
      <c r="X616" s="317">
        <f t="shared" si="167"/>
        <v>0</v>
      </c>
      <c r="Y616" s="66">
        <v>1</v>
      </c>
      <c r="Z616" s="317" t="e">
        <f>SUM(#REF!-Y616)</f>
        <v>#REF!</v>
      </c>
      <c r="AA616" s="66">
        <v>1</v>
      </c>
      <c r="AB616" s="66">
        <f t="shared" si="176"/>
        <v>0</v>
      </c>
      <c r="AC616" s="66">
        <v>1</v>
      </c>
      <c r="AD616" s="66"/>
      <c r="AE616" s="364">
        <v>1</v>
      </c>
      <c r="AF616" s="364">
        <v>1</v>
      </c>
      <c r="AG616" s="364">
        <f t="shared" si="174"/>
        <v>100</v>
      </c>
    </row>
    <row r="617" spans="1:33" ht="13.15" customHeight="1">
      <c r="A617" s="39" t="s">
        <v>356</v>
      </c>
      <c r="B617" s="321" t="s">
        <v>140</v>
      </c>
      <c r="C617" s="321" t="s">
        <v>11</v>
      </c>
      <c r="D617" s="321" t="s">
        <v>79</v>
      </c>
      <c r="E617" s="28" t="s">
        <v>192</v>
      </c>
      <c r="F617" s="321" t="s">
        <v>0</v>
      </c>
      <c r="G617" s="319"/>
      <c r="H617" s="319"/>
      <c r="I617" s="66">
        <v>11</v>
      </c>
      <c r="J617" s="317">
        <f t="shared" si="161"/>
        <v>0</v>
      </c>
      <c r="K617" s="66">
        <v>11</v>
      </c>
      <c r="L617" s="317">
        <f t="shared" si="177"/>
        <v>-1.1999999999999993</v>
      </c>
      <c r="M617" s="66">
        <v>9.8000000000000007</v>
      </c>
      <c r="N617" s="317">
        <f t="shared" si="171"/>
        <v>0</v>
      </c>
      <c r="O617" s="66">
        <v>9.8000000000000007</v>
      </c>
      <c r="P617" s="317">
        <f t="shared" si="169"/>
        <v>-2.0000000000000009</v>
      </c>
      <c r="Q617" s="66">
        <v>7.8</v>
      </c>
      <c r="R617" s="317">
        <f t="shared" si="170"/>
        <v>0</v>
      </c>
      <c r="S617" s="66">
        <v>7.8</v>
      </c>
      <c r="T617" s="317" t="e">
        <f>SUM(#REF!-S617)</f>
        <v>#REF!</v>
      </c>
      <c r="U617" s="66">
        <v>7.2</v>
      </c>
      <c r="V617" s="317">
        <f t="shared" si="166"/>
        <v>0</v>
      </c>
      <c r="W617" s="66">
        <v>7.2</v>
      </c>
      <c r="X617" s="317">
        <f t="shared" si="167"/>
        <v>0</v>
      </c>
      <c r="Y617" s="66">
        <v>7.2</v>
      </c>
      <c r="Z617" s="317" t="e">
        <f>SUM(#REF!-Y617)</f>
        <v>#REF!</v>
      </c>
      <c r="AA617" s="66">
        <v>7.2</v>
      </c>
      <c r="AB617" s="66">
        <f t="shared" si="176"/>
        <v>0</v>
      </c>
      <c r="AC617" s="66">
        <v>7.2</v>
      </c>
      <c r="AD617" s="66"/>
      <c r="AE617" s="364">
        <v>4.0999999999999996</v>
      </c>
      <c r="AF617" s="364">
        <v>4.0999999999999996</v>
      </c>
      <c r="AG617" s="364">
        <f t="shared" si="174"/>
        <v>100</v>
      </c>
    </row>
    <row r="618" spans="1:33" ht="26.45" customHeight="1">
      <c r="A618" s="56" t="s">
        <v>343</v>
      </c>
      <c r="B618" s="321" t="s">
        <v>140</v>
      </c>
      <c r="C618" s="321" t="s">
        <v>11</v>
      </c>
      <c r="D618" s="321" t="s">
        <v>79</v>
      </c>
      <c r="E618" s="28" t="s">
        <v>193</v>
      </c>
      <c r="F618" s="321"/>
      <c r="G618" s="319"/>
      <c r="H618" s="319"/>
      <c r="I618" s="66">
        <f t="shared" ref="I618:AF619" si="178">I619</f>
        <v>145.19999999999999</v>
      </c>
      <c r="J618" s="317">
        <f t="shared" ref="J618:J700" si="179">K618-I618</f>
        <v>0</v>
      </c>
      <c r="K618" s="66">
        <f t="shared" si="178"/>
        <v>145.19999999999999</v>
      </c>
      <c r="L618" s="317">
        <f t="shared" si="177"/>
        <v>0</v>
      </c>
      <c r="M618" s="66">
        <f t="shared" si="178"/>
        <v>145.19999999999999</v>
      </c>
      <c r="N618" s="317">
        <f t="shared" si="171"/>
        <v>0</v>
      </c>
      <c r="O618" s="66">
        <f t="shared" si="178"/>
        <v>145.19999999999999</v>
      </c>
      <c r="P618" s="317">
        <f t="shared" si="169"/>
        <v>141</v>
      </c>
      <c r="Q618" s="66">
        <f t="shared" si="178"/>
        <v>286.2</v>
      </c>
      <c r="R618" s="317">
        <f t="shared" si="170"/>
        <v>0</v>
      </c>
      <c r="S618" s="66">
        <f t="shared" si="178"/>
        <v>286.2</v>
      </c>
      <c r="T618" s="317" t="e">
        <f>SUM(#REF!-S618)</f>
        <v>#REF!</v>
      </c>
      <c r="U618" s="66">
        <f t="shared" si="178"/>
        <v>285.3</v>
      </c>
      <c r="V618" s="317">
        <f t="shared" si="166"/>
        <v>0</v>
      </c>
      <c r="W618" s="66">
        <f t="shared" si="178"/>
        <v>285.3</v>
      </c>
      <c r="X618" s="317">
        <f t="shared" si="167"/>
        <v>0</v>
      </c>
      <c r="Y618" s="66">
        <f t="shared" si="178"/>
        <v>285.3</v>
      </c>
      <c r="Z618" s="317" t="e">
        <f>SUM(#REF!-Y618)</f>
        <v>#REF!</v>
      </c>
      <c r="AA618" s="66">
        <f t="shared" si="178"/>
        <v>285.3</v>
      </c>
      <c r="AB618" s="66">
        <f t="shared" si="176"/>
        <v>0</v>
      </c>
      <c r="AC618" s="66">
        <f t="shared" si="178"/>
        <v>285.3</v>
      </c>
      <c r="AD618" s="259">
        <f t="shared" si="178"/>
        <v>0</v>
      </c>
      <c r="AE618" s="260">
        <f t="shared" si="178"/>
        <v>285.3</v>
      </c>
      <c r="AF618" s="260">
        <f t="shared" si="178"/>
        <v>285.3</v>
      </c>
      <c r="AG618" s="364">
        <f t="shared" si="174"/>
        <v>100</v>
      </c>
    </row>
    <row r="619" spans="1:33" ht="52.9" customHeight="1">
      <c r="A619" s="55" t="s">
        <v>352</v>
      </c>
      <c r="B619" s="321" t="s">
        <v>140</v>
      </c>
      <c r="C619" s="321" t="s">
        <v>11</v>
      </c>
      <c r="D619" s="321" t="s">
        <v>79</v>
      </c>
      <c r="E619" s="28" t="s">
        <v>193</v>
      </c>
      <c r="F619" s="321" t="s">
        <v>335</v>
      </c>
      <c r="G619" s="319"/>
      <c r="H619" s="319"/>
      <c r="I619" s="66">
        <f t="shared" si="178"/>
        <v>145.19999999999999</v>
      </c>
      <c r="J619" s="317">
        <f t="shared" si="179"/>
        <v>0</v>
      </c>
      <c r="K619" s="66">
        <f t="shared" si="178"/>
        <v>145.19999999999999</v>
      </c>
      <c r="L619" s="317">
        <f t="shared" si="177"/>
        <v>0</v>
      </c>
      <c r="M619" s="66">
        <f t="shared" si="178"/>
        <v>145.19999999999999</v>
      </c>
      <c r="N619" s="317">
        <f t="shared" si="171"/>
        <v>0</v>
      </c>
      <c r="O619" s="66">
        <f t="shared" si="178"/>
        <v>145.19999999999999</v>
      </c>
      <c r="P619" s="317">
        <f t="shared" si="169"/>
        <v>141</v>
      </c>
      <c r="Q619" s="66">
        <f t="shared" si="178"/>
        <v>286.2</v>
      </c>
      <c r="R619" s="317">
        <f t="shared" si="170"/>
        <v>0</v>
      </c>
      <c r="S619" s="66">
        <f t="shared" si="178"/>
        <v>286.2</v>
      </c>
      <c r="T619" s="317" t="e">
        <f>SUM(#REF!-S619)</f>
        <v>#REF!</v>
      </c>
      <c r="U619" s="66">
        <f t="shared" si="178"/>
        <v>285.3</v>
      </c>
      <c r="V619" s="317">
        <f t="shared" si="166"/>
        <v>0</v>
      </c>
      <c r="W619" s="66">
        <f t="shared" si="178"/>
        <v>285.3</v>
      </c>
      <c r="X619" s="317">
        <f t="shared" si="167"/>
        <v>0</v>
      </c>
      <c r="Y619" s="66">
        <f t="shared" si="178"/>
        <v>285.3</v>
      </c>
      <c r="Z619" s="317" t="e">
        <f>SUM(#REF!-Y619)</f>
        <v>#REF!</v>
      </c>
      <c r="AA619" s="66">
        <f t="shared" si="178"/>
        <v>285.3</v>
      </c>
      <c r="AB619" s="66">
        <f t="shared" si="176"/>
        <v>0</v>
      </c>
      <c r="AC619" s="66">
        <f t="shared" si="178"/>
        <v>285.3</v>
      </c>
      <c r="AD619" s="259">
        <f t="shared" si="178"/>
        <v>0</v>
      </c>
      <c r="AE619" s="260">
        <f t="shared" si="178"/>
        <v>285.3</v>
      </c>
      <c r="AF619" s="260">
        <f t="shared" si="178"/>
        <v>285.3</v>
      </c>
      <c r="AG619" s="364">
        <f t="shared" si="174"/>
        <v>100</v>
      </c>
    </row>
    <row r="620" spans="1:33" ht="26.45" customHeight="1">
      <c r="A620" s="31" t="s">
        <v>336</v>
      </c>
      <c r="B620" s="321" t="s">
        <v>140</v>
      </c>
      <c r="C620" s="321" t="s">
        <v>11</v>
      </c>
      <c r="D620" s="321" t="s">
        <v>79</v>
      </c>
      <c r="E620" s="28" t="s">
        <v>193</v>
      </c>
      <c r="F620" s="321" t="s">
        <v>337</v>
      </c>
      <c r="G620" s="319"/>
      <c r="H620" s="319"/>
      <c r="I620" s="66">
        <v>145.19999999999999</v>
      </c>
      <c r="J620" s="317">
        <f t="shared" si="179"/>
        <v>0</v>
      </c>
      <c r="K620" s="66">
        <v>145.19999999999999</v>
      </c>
      <c r="L620" s="317">
        <f t="shared" si="177"/>
        <v>0</v>
      </c>
      <c r="M620" s="66">
        <v>145.19999999999999</v>
      </c>
      <c r="N620" s="317">
        <f t="shared" si="171"/>
        <v>0</v>
      </c>
      <c r="O620" s="66">
        <v>145.19999999999999</v>
      </c>
      <c r="P620" s="317">
        <f t="shared" si="169"/>
        <v>141</v>
      </c>
      <c r="Q620" s="66">
        <v>286.2</v>
      </c>
      <c r="R620" s="317">
        <f t="shared" si="170"/>
        <v>0</v>
      </c>
      <c r="S620" s="66">
        <v>286.2</v>
      </c>
      <c r="T620" s="317" t="e">
        <f>SUM(#REF!-S620)</f>
        <v>#REF!</v>
      </c>
      <c r="U620" s="66">
        <v>285.3</v>
      </c>
      <c r="V620" s="317">
        <f t="shared" si="166"/>
        <v>0</v>
      </c>
      <c r="W620" s="66">
        <v>285.3</v>
      </c>
      <c r="X620" s="317">
        <f t="shared" si="167"/>
        <v>0</v>
      </c>
      <c r="Y620" s="66">
        <v>285.3</v>
      </c>
      <c r="Z620" s="317" t="e">
        <f>SUM(#REF!-Y620)</f>
        <v>#REF!</v>
      </c>
      <c r="AA620" s="66">
        <v>285.3</v>
      </c>
      <c r="AB620" s="66">
        <f t="shared" si="176"/>
        <v>0</v>
      </c>
      <c r="AC620" s="66">
        <v>285.3</v>
      </c>
      <c r="AD620" s="66"/>
      <c r="AE620" s="364">
        <v>285.3</v>
      </c>
      <c r="AF620" s="364">
        <v>285.3</v>
      </c>
      <c r="AG620" s="364">
        <f t="shared" si="174"/>
        <v>100</v>
      </c>
    </row>
    <row r="621" spans="1:33" ht="0.75" customHeight="1">
      <c r="A621" s="31" t="s">
        <v>8</v>
      </c>
      <c r="B621" s="321" t="s">
        <v>140</v>
      </c>
      <c r="C621" s="321" t="s">
        <v>11</v>
      </c>
      <c r="D621" s="321" t="s">
        <v>79</v>
      </c>
      <c r="E621" s="28" t="s">
        <v>194</v>
      </c>
      <c r="F621" s="321"/>
      <c r="G621" s="319"/>
      <c r="H621" s="319"/>
      <c r="I621" s="66">
        <f t="shared" ref="I621:AF622" si="180">I622</f>
        <v>0</v>
      </c>
      <c r="J621" s="317">
        <f t="shared" si="179"/>
        <v>0</v>
      </c>
      <c r="K621" s="66">
        <f t="shared" si="180"/>
        <v>0</v>
      </c>
      <c r="L621" s="317">
        <f t="shared" si="177"/>
        <v>0</v>
      </c>
      <c r="M621" s="66">
        <f t="shared" si="180"/>
        <v>0</v>
      </c>
      <c r="N621" s="317">
        <f t="shared" si="171"/>
        <v>0</v>
      </c>
      <c r="O621" s="66">
        <f t="shared" si="180"/>
        <v>0</v>
      </c>
      <c r="P621" s="317">
        <f t="shared" si="169"/>
        <v>0</v>
      </c>
      <c r="Q621" s="66">
        <f t="shared" si="180"/>
        <v>0</v>
      </c>
      <c r="R621" s="317">
        <f t="shared" si="170"/>
        <v>0</v>
      </c>
      <c r="S621" s="66">
        <f t="shared" si="180"/>
        <v>0</v>
      </c>
      <c r="T621" s="317" t="e">
        <f>SUM(#REF!-S621)</f>
        <v>#REF!</v>
      </c>
      <c r="U621" s="66">
        <f t="shared" si="180"/>
        <v>2.8</v>
      </c>
      <c r="V621" s="317">
        <f t="shared" si="166"/>
        <v>0</v>
      </c>
      <c r="W621" s="66">
        <f t="shared" si="180"/>
        <v>2.8</v>
      </c>
      <c r="X621" s="317">
        <f t="shared" si="167"/>
        <v>0</v>
      </c>
      <c r="Y621" s="66">
        <f t="shared" si="180"/>
        <v>2.8</v>
      </c>
      <c r="Z621" s="317" t="e">
        <f>SUM(#REF!-Y621)</f>
        <v>#REF!</v>
      </c>
      <c r="AA621" s="66">
        <f t="shared" si="180"/>
        <v>2.8</v>
      </c>
      <c r="AB621" s="66">
        <f t="shared" si="176"/>
        <v>-2.8</v>
      </c>
      <c r="AC621" s="66">
        <f t="shared" si="180"/>
        <v>0</v>
      </c>
      <c r="AD621" s="259">
        <f t="shared" si="180"/>
        <v>0</v>
      </c>
      <c r="AE621" s="260">
        <f t="shared" si="180"/>
        <v>0</v>
      </c>
      <c r="AF621" s="260">
        <f t="shared" si="180"/>
        <v>0</v>
      </c>
      <c r="AG621" s="364"/>
    </row>
    <row r="622" spans="1:33" ht="12.75" hidden="1" customHeight="1">
      <c r="A622" s="8" t="s">
        <v>354</v>
      </c>
      <c r="B622" s="321" t="s">
        <v>140</v>
      </c>
      <c r="C622" s="321" t="s">
        <v>11</v>
      </c>
      <c r="D622" s="321" t="s">
        <v>79</v>
      </c>
      <c r="E622" s="28" t="s">
        <v>194</v>
      </c>
      <c r="F622" s="321" t="s">
        <v>355</v>
      </c>
      <c r="G622" s="319"/>
      <c r="H622" s="319"/>
      <c r="I622" s="66">
        <f t="shared" si="180"/>
        <v>0</v>
      </c>
      <c r="J622" s="317">
        <f t="shared" si="179"/>
        <v>0</v>
      </c>
      <c r="K622" s="66">
        <f t="shared" si="180"/>
        <v>0</v>
      </c>
      <c r="L622" s="317">
        <f t="shared" si="177"/>
        <v>0</v>
      </c>
      <c r="M622" s="66">
        <f t="shared" si="180"/>
        <v>0</v>
      </c>
      <c r="N622" s="317">
        <f t="shared" si="171"/>
        <v>0</v>
      </c>
      <c r="O622" s="66">
        <f t="shared" si="180"/>
        <v>0</v>
      </c>
      <c r="P622" s="317">
        <f t="shared" si="169"/>
        <v>0</v>
      </c>
      <c r="Q622" s="66">
        <f t="shared" si="180"/>
        <v>0</v>
      </c>
      <c r="R622" s="317">
        <f t="shared" si="170"/>
        <v>0</v>
      </c>
      <c r="S622" s="66">
        <f t="shared" si="180"/>
        <v>0</v>
      </c>
      <c r="T622" s="317" t="e">
        <f>SUM(#REF!-S622)</f>
        <v>#REF!</v>
      </c>
      <c r="U622" s="66">
        <f t="shared" si="180"/>
        <v>2.8</v>
      </c>
      <c r="V622" s="317">
        <f t="shared" si="166"/>
        <v>0</v>
      </c>
      <c r="W622" s="66">
        <f t="shared" si="180"/>
        <v>2.8</v>
      </c>
      <c r="X622" s="317">
        <f t="shared" si="167"/>
        <v>0</v>
      </c>
      <c r="Y622" s="66">
        <f t="shared" si="180"/>
        <v>2.8</v>
      </c>
      <c r="Z622" s="317" t="e">
        <f>SUM(#REF!-Y622)</f>
        <v>#REF!</v>
      </c>
      <c r="AA622" s="66">
        <f t="shared" si="180"/>
        <v>2.8</v>
      </c>
      <c r="AB622" s="66">
        <f t="shared" si="176"/>
        <v>-2.8</v>
      </c>
      <c r="AC622" s="66">
        <f t="shared" si="180"/>
        <v>0</v>
      </c>
      <c r="AD622" s="259">
        <f t="shared" si="180"/>
        <v>0</v>
      </c>
      <c r="AE622" s="260">
        <f t="shared" si="180"/>
        <v>0</v>
      </c>
      <c r="AF622" s="260">
        <f t="shared" si="180"/>
        <v>0</v>
      </c>
      <c r="AG622" s="364"/>
    </row>
    <row r="623" spans="1:33" ht="12.75" hidden="1" customHeight="1">
      <c r="A623" s="39" t="s">
        <v>356</v>
      </c>
      <c r="B623" s="321" t="s">
        <v>140</v>
      </c>
      <c r="C623" s="321" t="s">
        <v>11</v>
      </c>
      <c r="D623" s="321" t="s">
        <v>79</v>
      </c>
      <c r="E623" s="28" t="s">
        <v>194</v>
      </c>
      <c r="F623" s="321" t="s">
        <v>0</v>
      </c>
      <c r="G623" s="319"/>
      <c r="H623" s="319"/>
      <c r="I623" s="66"/>
      <c r="J623" s="317">
        <f t="shared" si="179"/>
        <v>0</v>
      </c>
      <c r="K623" s="66"/>
      <c r="L623" s="317">
        <f t="shared" si="177"/>
        <v>0</v>
      </c>
      <c r="M623" s="66"/>
      <c r="N623" s="317">
        <f t="shared" si="171"/>
        <v>0</v>
      </c>
      <c r="O623" s="66"/>
      <c r="P623" s="317">
        <f t="shared" si="169"/>
        <v>0</v>
      </c>
      <c r="Q623" s="66"/>
      <c r="R623" s="317">
        <f t="shared" si="170"/>
        <v>0</v>
      </c>
      <c r="S623" s="66"/>
      <c r="T623" s="317" t="e">
        <f>SUM(#REF!-S623)</f>
        <v>#REF!</v>
      </c>
      <c r="U623" s="66">
        <v>2.8</v>
      </c>
      <c r="V623" s="317">
        <f t="shared" si="166"/>
        <v>0</v>
      </c>
      <c r="W623" s="66">
        <v>2.8</v>
      </c>
      <c r="X623" s="317">
        <f t="shared" si="167"/>
        <v>0</v>
      </c>
      <c r="Y623" s="66">
        <v>2.8</v>
      </c>
      <c r="Z623" s="317" t="e">
        <f>SUM(#REF!-Y623)</f>
        <v>#REF!</v>
      </c>
      <c r="AA623" s="66">
        <v>2.8</v>
      </c>
      <c r="AB623" s="66">
        <f t="shared" si="176"/>
        <v>-2.8</v>
      </c>
      <c r="AC623" s="66">
        <v>0</v>
      </c>
      <c r="AD623" s="66"/>
      <c r="AE623" s="364">
        <v>0</v>
      </c>
      <c r="AF623" s="364">
        <v>0</v>
      </c>
      <c r="AG623" s="364"/>
    </row>
    <row r="624" spans="1:33" ht="39.6" customHeight="1">
      <c r="A624" s="56" t="s">
        <v>195</v>
      </c>
      <c r="B624" s="321" t="s">
        <v>140</v>
      </c>
      <c r="C624" s="321" t="s">
        <v>11</v>
      </c>
      <c r="D624" s="321" t="s">
        <v>79</v>
      </c>
      <c r="E624" s="28" t="s">
        <v>196</v>
      </c>
      <c r="F624" s="321"/>
      <c r="G624" s="319"/>
      <c r="H624" s="319"/>
      <c r="I624" s="66">
        <f>I627+I625</f>
        <v>134.1</v>
      </c>
      <c r="J624" s="317">
        <f t="shared" si="179"/>
        <v>0</v>
      </c>
      <c r="K624" s="66">
        <f>K627+K625</f>
        <v>134.1</v>
      </c>
      <c r="L624" s="317">
        <f t="shared" si="177"/>
        <v>1.1999999999999886</v>
      </c>
      <c r="M624" s="66">
        <f>M627+M625</f>
        <v>135.29999999999998</v>
      </c>
      <c r="N624" s="317">
        <f t="shared" si="171"/>
        <v>0</v>
      </c>
      <c r="O624" s="66">
        <f>O627+O625</f>
        <v>135.29999999999998</v>
      </c>
      <c r="P624" s="317">
        <f t="shared" si="169"/>
        <v>2</v>
      </c>
      <c r="Q624" s="66">
        <f>Q627+Q625</f>
        <v>137.29999999999998</v>
      </c>
      <c r="R624" s="317">
        <f t="shared" si="170"/>
        <v>0</v>
      </c>
      <c r="S624" s="66">
        <f>S627+S625</f>
        <v>137.29999999999998</v>
      </c>
      <c r="T624" s="317" t="e">
        <f>SUM(#REF!-S624)</f>
        <v>#REF!</v>
      </c>
      <c r="U624" s="66">
        <f>U627+U625</f>
        <v>0</v>
      </c>
      <c r="V624" s="317">
        <f t="shared" si="166"/>
        <v>0</v>
      </c>
      <c r="W624" s="66">
        <f>W627+W625</f>
        <v>0</v>
      </c>
      <c r="X624" s="317">
        <f t="shared" si="167"/>
        <v>0</v>
      </c>
      <c r="Y624" s="66">
        <f>Y627+Y625</f>
        <v>0</v>
      </c>
      <c r="Z624" s="317" t="e">
        <f>SUM(#REF!-Y624)</f>
        <v>#REF!</v>
      </c>
      <c r="AA624" s="66">
        <f>AA627+AA625</f>
        <v>0</v>
      </c>
      <c r="AB624" s="66">
        <f t="shared" si="176"/>
        <v>2.8</v>
      </c>
      <c r="AC624" s="66">
        <f>AC627+AC625</f>
        <v>2.8</v>
      </c>
      <c r="AD624" s="259">
        <f>AD627+AD625</f>
        <v>0</v>
      </c>
      <c r="AE624" s="260">
        <f>AE627+AE625</f>
        <v>2.8</v>
      </c>
      <c r="AF624" s="260">
        <f>AF627+AF625</f>
        <v>2.8</v>
      </c>
      <c r="AG624" s="364">
        <f t="shared" si="174"/>
        <v>100</v>
      </c>
    </row>
    <row r="625" spans="1:33" ht="0.75" customHeight="1">
      <c r="A625" s="55" t="s">
        <v>352</v>
      </c>
      <c r="B625" s="321" t="s">
        <v>140</v>
      </c>
      <c r="C625" s="321" t="s">
        <v>11</v>
      </c>
      <c r="D625" s="321" t="s">
        <v>79</v>
      </c>
      <c r="E625" s="28" t="s">
        <v>196</v>
      </c>
      <c r="F625" s="321" t="s">
        <v>335</v>
      </c>
      <c r="G625" s="319"/>
      <c r="H625" s="319"/>
      <c r="I625" s="66">
        <f>I626</f>
        <v>134.1</v>
      </c>
      <c r="J625" s="317">
        <f t="shared" si="179"/>
        <v>0</v>
      </c>
      <c r="K625" s="66">
        <f>K626</f>
        <v>134.1</v>
      </c>
      <c r="L625" s="317">
        <f t="shared" si="177"/>
        <v>0</v>
      </c>
      <c r="M625" s="66">
        <f>M626</f>
        <v>134.1</v>
      </c>
      <c r="N625" s="317">
        <f t="shared" si="171"/>
        <v>0</v>
      </c>
      <c r="O625" s="66">
        <f>O626</f>
        <v>134.1</v>
      </c>
      <c r="P625" s="317">
        <f t="shared" si="169"/>
        <v>0</v>
      </c>
      <c r="Q625" s="66">
        <f>Q626</f>
        <v>134.1</v>
      </c>
      <c r="R625" s="317">
        <f t="shared" si="170"/>
        <v>0</v>
      </c>
      <c r="S625" s="66">
        <f>S626</f>
        <v>134.1</v>
      </c>
      <c r="T625" s="317" t="e">
        <f>SUM(#REF!-S625)</f>
        <v>#REF!</v>
      </c>
      <c r="U625" s="66">
        <f>U626</f>
        <v>0</v>
      </c>
      <c r="V625" s="317">
        <f t="shared" ref="V625:V700" si="181">SUM(W625-U625)</f>
        <v>0</v>
      </c>
      <c r="W625" s="66">
        <f>W626</f>
        <v>0</v>
      </c>
      <c r="X625" s="317">
        <f t="shared" ref="X625:X700" si="182">SUM(Y625-W625)</f>
        <v>0</v>
      </c>
      <c r="Y625" s="66">
        <f>Y626</f>
        <v>0</v>
      </c>
      <c r="Z625" s="317" t="e">
        <f>SUM(#REF!-Y625)</f>
        <v>#REF!</v>
      </c>
      <c r="AA625" s="66">
        <f>AA626</f>
        <v>0</v>
      </c>
      <c r="AB625" s="66">
        <f t="shared" si="176"/>
        <v>0</v>
      </c>
      <c r="AC625" s="66">
        <f>AC626</f>
        <v>0</v>
      </c>
      <c r="AD625" s="259">
        <f>AD626</f>
        <v>0</v>
      </c>
      <c r="AE625" s="260">
        <f>AE626</f>
        <v>0</v>
      </c>
      <c r="AF625" s="260">
        <f>AF626</f>
        <v>0</v>
      </c>
      <c r="AG625" s="364"/>
    </row>
    <row r="626" spans="1:33" ht="12.75" hidden="1" customHeight="1">
      <c r="A626" s="31" t="s">
        <v>16</v>
      </c>
      <c r="B626" s="321" t="s">
        <v>140</v>
      </c>
      <c r="C626" s="321" t="s">
        <v>11</v>
      </c>
      <c r="D626" s="321" t="s">
        <v>79</v>
      </c>
      <c r="E626" s="28" t="s">
        <v>196</v>
      </c>
      <c r="F626" s="321" t="s">
        <v>17</v>
      </c>
      <c r="G626" s="319"/>
      <c r="H626" s="319"/>
      <c r="I626" s="66">
        <v>134.1</v>
      </c>
      <c r="J626" s="317">
        <f t="shared" si="179"/>
        <v>0</v>
      </c>
      <c r="K626" s="66">
        <v>134.1</v>
      </c>
      <c r="L626" s="317">
        <f t="shared" si="177"/>
        <v>0</v>
      </c>
      <c r="M626" s="66">
        <v>134.1</v>
      </c>
      <c r="N626" s="317">
        <f t="shared" si="171"/>
        <v>0</v>
      </c>
      <c r="O626" s="66">
        <v>134.1</v>
      </c>
      <c r="P626" s="317">
        <f t="shared" si="169"/>
        <v>0</v>
      </c>
      <c r="Q626" s="66">
        <v>134.1</v>
      </c>
      <c r="R626" s="317">
        <f t="shared" si="170"/>
        <v>0</v>
      </c>
      <c r="S626" s="66">
        <v>134.1</v>
      </c>
      <c r="T626" s="317" t="e">
        <f>SUM(#REF!-S626)</f>
        <v>#REF!</v>
      </c>
      <c r="U626" s="66"/>
      <c r="V626" s="317">
        <f t="shared" si="181"/>
        <v>0</v>
      </c>
      <c r="W626" s="66"/>
      <c r="X626" s="317">
        <f t="shared" si="182"/>
        <v>0</v>
      </c>
      <c r="Y626" s="66"/>
      <c r="Z626" s="317" t="e">
        <f>SUM(#REF!-Y626)</f>
        <v>#REF!</v>
      </c>
      <c r="AA626" s="66"/>
      <c r="AB626" s="66">
        <f t="shared" si="176"/>
        <v>0</v>
      </c>
      <c r="AC626" s="66"/>
      <c r="AD626" s="66"/>
      <c r="AE626" s="364"/>
      <c r="AF626" s="364"/>
      <c r="AG626" s="364"/>
    </row>
    <row r="627" spans="1:33" ht="13.15" customHeight="1">
      <c r="A627" s="8" t="s">
        <v>354</v>
      </c>
      <c r="B627" s="321" t="s">
        <v>140</v>
      </c>
      <c r="C627" s="321" t="s">
        <v>11</v>
      </c>
      <c r="D627" s="321" t="s">
        <v>79</v>
      </c>
      <c r="E627" s="28" t="s">
        <v>196</v>
      </c>
      <c r="F627" s="321" t="s">
        <v>355</v>
      </c>
      <c r="G627" s="319"/>
      <c r="H627" s="319"/>
      <c r="I627" s="66">
        <f>I628+I629</f>
        <v>0</v>
      </c>
      <c r="J627" s="317">
        <f t="shared" si="179"/>
        <v>0</v>
      </c>
      <c r="K627" s="66">
        <f>K628+K629</f>
        <v>0</v>
      </c>
      <c r="L627" s="317">
        <f t="shared" si="177"/>
        <v>1.2</v>
      </c>
      <c r="M627" s="66">
        <f>M628+M629</f>
        <v>1.2</v>
      </c>
      <c r="N627" s="317">
        <f t="shared" si="171"/>
        <v>0</v>
      </c>
      <c r="O627" s="66">
        <f>O628+O629</f>
        <v>1.2</v>
      </c>
      <c r="P627" s="317">
        <f t="shared" si="169"/>
        <v>2</v>
      </c>
      <c r="Q627" s="66">
        <f>Q628+Q629</f>
        <v>3.2</v>
      </c>
      <c r="R627" s="317">
        <f t="shared" si="170"/>
        <v>0</v>
      </c>
      <c r="S627" s="66">
        <f>S628+S629</f>
        <v>3.2</v>
      </c>
      <c r="T627" s="317" t="e">
        <f>SUM(#REF!-S627)</f>
        <v>#REF!</v>
      </c>
      <c r="U627" s="66">
        <f>U628+U629</f>
        <v>0</v>
      </c>
      <c r="V627" s="317">
        <f t="shared" si="181"/>
        <v>0</v>
      </c>
      <c r="W627" s="66">
        <f>W628+W629</f>
        <v>0</v>
      </c>
      <c r="X627" s="317">
        <f t="shared" si="182"/>
        <v>0</v>
      </c>
      <c r="Y627" s="66">
        <f>Y628+Y629</f>
        <v>0</v>
      </c>
      <c r="Z627" s="317" t="e">
        <f>SUM(#REF!-Y627)</f>
        <v>#REF!</v>
      </c>
      <c r="AA627" s="66">
        <f>AA628+AA629</f>
        <v>0</v>
      </c>
      <c r="AB627" s="66">
        <f t="shared" si="176"/>
        <v>2.8</v>
      </c>
      <c r="AC627" s="66">
        <f>AC628+AC629</f>
        <v>2.8</v>
      </c>
      <c r="AD627" s="259">
        <f>AD628+AD629</f>
        <v>0</v>
      </c>
      <c r="AE627" s="260">
        <f>AE628+AE629</f>
        <v>2.8</v>
      </c>
      <c r="AF627" s="260">
        <f>AF628+AF629</f>
        <v>2.8</v>
      </c>
      <c r="AG627" s="364">
        <f t="shared" si="174"/>
        <v>100</v>
      </c>
    </row>
    <row r="628" spans="1:33" ht="13.15" customHeight="1">
      <c r="A628" s="56" t="s">
        <v>53</v>
      </c>
      <c r="B628" s="321" t="s">
        <v>140</v>
      </c>
      <c r="C628" s="321" t="s">
        <v>11</v>
      </c>
      <c r="D628" s="321" t="s">
        <v>79</v>
      </c>
      <c r="E628" s="28" t="s">
        <v>196</v>
      </c>
      <c r="F628" s="321" t="s">
        <v>60</v>
      </c>
      <c r="G628" s="319"/>
      <c r="H628" s="319"/>
      <c r="I628" s="66"/>
      <c r="J628" s="317">
        <f t="shared" si="179"/>
        <v>0</v>
      </c>
      <c r="K628" s="66"/>
      <c r="L628" s="317">
        <f t="shared" si="177"/>
        <v>0</v>
      </c>
      <c r="M628" s="66"/>
      <c r="N628" s="317">
        <f t="shared" si="171"/>
        <v>0</v>
      </c>
      <c r="O628" s="66"/>
      <c r="P628" s="317">
        <f t="shared" si="169"/>
        <v>0</v>
      </c>
      <c r="Q628" s="66"/>
      <c r="R628" s="317">
        <f t="shared" si="170"/>
        <v>0</v>
      </c>
      <c r="S628" s="66"/>
      <c r="T628" s="317" t="e">
        <f>SUM(#REF!-S628)</f>
        <v>#REF!</v>
      </c>
      <c r="U628" s="66"/>
      <c r="V628" s="317">
        <f t="shared" si="181"/>
        <v>0</v>
      </c>
      <c r="W628" s="66"/>
      <c r="X628" s="317">
        <f t="shared" si="182"/>
        <v>0</v>
      </c>
      <c r="Y628" s="66"/>
      <c r="Z628" s="317" t="e">
        <f>SUM(#REF!-Y628)</f>
        <v>#REF!</v>
      </c>
      <c r="AA628" s="66"/>
      <c r="AB628" s="66">
        <f t="shared" si="176"/>
        <v>0</v>
      </c>
      <c r="AC628" s="66"/>
      <c r="AD628" s="66"/>
      <c r="AE628" s="364"/>
      <c r="AF628" s="364"/>
      <c r="AG628" s="364"/>
    </row>
    <row r="629" spans="1:33" ht="13.15" customHeight="1">
      <c r="A629" s="39" t="s">
        <v>356</v>
      </c>
      <c r="B629" s="321" t="s">
        <v>140</v>
      </c>
      <c r="C629" s="321" t="s">
        <v>11</v>
      </c>
      <c r="D629" s="321" t="s">
        <v>79</v>
      </c>
      <c r="E629" s="28" t="s">
        <v>196</v>
      </c>
      <c r="F629" s="321" t="s">
        <v>0</v>
      </c>
      <c r="G629" s="319"/>
      <c r="H629" s="319"/>
      <c r="I629" s="66"/>
      <c r="J629" s="317">
        <f t="shared" si="179"/>
        <v>0</v>
      </c>
      <c r="K629" s="66"/>
      <c r="L629" s="317">
        <f t="shared" si="177"/>
        <v>1.2</v>
      </c>
      <c r="M629" s="66">
        <v>1.2</v>
      </c>
      <c r="N629" s="317">
        <f t="shared" si="171"/>
        <v>0</v>
      </c>
      <c r="O629" s="66">
        <v>1.2</v>
      </c>
      <c r="P629" s="317">
        <f t="shared" si="169"/>
        <v>2</v>
      </c>
      <c r="Q629" s="66">
        <v>3.2</v>
      </c>
      <c r="R629" s="317">
        <f t="shared" si="170"/>
        <v>0</v>
      </c>
      <c r="S629" s="66">
        <v>3.2</v>
      </c>
      <c r="T629" s="317" t="e">
        <f>SUM(#REF!-S629)</f>
        <v>#REF!</v>
      </c>
      <c r="U629" s="66"/>
      <c r="V629" s="317">
        <f t="shared" si="181"/>
        <v>0</v>
      </c>
      <c r="W629" s="66"/>
      <c r="X629" s="317">
        <f t="shared" si="182"/>
        <v>0</v>
      </c>
      <c r="Y629" s="66"/>
      <c r="Z629" s="317" t="e">
        <f>SUM(#REF!-Y629)</f>
        <v>#REF!</v>
      </c>
      <c r="AA629" s="66"/>
      <c r="AB629" s="66">
        <f t="shared" si="176"/>
        <v>2.8</v>
      </c>
      <c r="AC629" s="66">
        <v>2.8</v>
      </c>
      <c r="AD629" s="66"/>
      <c r="AE629" s="364">
        <v>2.8</v>
      </c>
      <c r="AF629" s="364">
        <v>2.8</v>
      </c>
      <c r="AG629" s="364">
        <f t="shared" si="174"/>
        <v>100</v>
      </c>
    </row>
    <row r="630" spans="1:33" s="220" customFormat="1" ht="39.6" customHeight="1">
      <c r="A630" s="39" t="s">
        <v>874</v>
      </c>
      <c r="B630" s="321" t="s">
        <v>140</v>
      </c>
      <c r="C630" s="321" t="s">
        <v>11</v>
      </c>
      <c r="D630" s="321" t="s">
        <v>79</v>
      </c>
      <c r="E630" s="28" t="s">
        <v>885</v>
      </c>
      <c r="F630" s="321"/>
      <c r="G630" s="319"/>
      <c r="H630" s="319"/>
      <c r="I630" s="66"/>
      <c r="J630" s="317"/>
      <c r="K630" s="66"/>
      <c r="L630" s="317"/>
      <c r="M630" s="66"/>
      <c r="N630" s="317"/>
      <c r="O630" s="66"/>
      <c r="P630" s="317"/>
      <c r="Q630" s="66"/>
      <c r="R630" s="317"/>
      <c r="S630" s="66"/>
      <c r="T630" s="317"/>
      <c r="U630" s="66"/>
      <c r="V630" s="317"/>
      <c r="W630" s="66"/>
      <c r="X630" s="317"/>
      <c r="Y630" s="66"/>
      <c r="Z630" s="317"/>
      <c r="AA630" s="66">
        <f>AA631</f>
        <v>43.7</v>
      </c>
      <c r="AB630" s="66">
        <f t="shared" si="176"/>
        <v>0</v>
      </c>
      <c r="AC630" s="66">
        <f t="shared" ref="AC630:AF631" si="183">AC631</f>
        <v>43.7</v>
      </c>
      <c r="AD630" s="259">
        <f t="shared" si="183"/>
        <v>0</v>
      </c>
      <c r="AE630" s="260">
        <f t="shared" si="183"/>
        <v>43.7</v>
      </c>
      <c r="AF630" s="260">
        <f t="shared" si="183"/>
        <v>43.7</v>
      </c>
      <c r="AG630" s="364">
        <f t="shared" si="174"/>
        <v>100</v>
      </c>
    </row>
    <row r="631" spans="1:33" s="220" customFormat="1" ht="55.5" customHeight="1">
      <c r="A631" s="39" t="s">
        <v>334</v>
      </c>
      <c r="B631" s="321" t="s">
        <v>140</v>
      </c>
      <c r="C631" s="321" t="s">
        <v>11</v>
      </c>
      <c r="D631" s="321" t="s">
        <v>79</v>
      </c>
      <c r="E631" s="28" t="s">
        <v>885</v>
      </c>
      <c r="F631" s="321" t="s">
        <v>335</v>
      </c>
      <c r="G631" s="319"/>
      <c r="H631" s="319"/>
      <c r="I631" s="66"/>
      <c r="J631" s="317"/>
      <c r="K631" s="66"/>
      <c r="L631" s="317"/>
      <c r="M631" s="66"/>
      <c r="N631" s="317"/>
      <c r="O631" s="66"/>
      <c r="P631" s="317"/>
      <c r="Q631" s="66"/>
      <c r="R631" s="317"/>
      <c r="S631" s="66"/>
      <c r="T631" s="317"/>
      <c r="U631" s="66"/>
      <c r="V631" s="317"/>
      <c r="W631" s="66"/>
      <c r="X631" s="317"/>
      <c r="Y631" s="66"/>
      <c r="Z631" s="317"/>
      <c r="AA631" s="66">
        <f>AA632</f>
        <v>43.7</v>
      </c>
      <c r="AB631" s="66">
        <f t="shared" si="176"/>
        <v>0</v>
      </c>
      <c r="AC631" s="66">
        <f t="shared" si="183"/>
        <v>43.7</v>
      </c>
      <c r="AD631" s="259">
        <f t="shared" si="183"/>
        <v>0</v>
      </c>
      <c r="AE631" s="260">
        <f t="shared" si="183"/>
        <v>43.7</v>
      </c>
      <c r="AF631" s="260">
        <f t="shared" si="183"/>
        <v>43.7</v>
      </c>
      <c r="AG631" s="364">
        <f t="shared" si="174"/>
        <v>100</v>
      </c>
    </row>
    <row r="632" spans="1:33" s="220" customFormat="1" ht="24.75" customHeight="1">
      <c r="A632" s="39" t="s">
        <v>336</v>
      </c>
      <c r="B632" s="321" t="s">
        <v>140</v>
      </c>
      <c r="C632" s="321" t="s">
        <v>11</v>
      </c>
      <c r="D632" s="321" t="s">
        <v>79</v>
      </c>
      <c r="E632" s="28" t="s">
        <v>885</v>
      </c>
      <c r="F632" s="321" t="s">
        <v>337</v>
      </c>
      <c r="G632" s="319"/>
      <c r="H632" s="319"/>
      <c r="I632" s="66"/>
      <c r="J632" s="317"/>
      <c r="K632" s="66"/>
      <c r="L632" s="317"/>
      <c r="M632" s="66"/>
      <c r="N632" s="317"/>
      <c r="O632" s="66"/>
      <c r="P632" s="317"/>
      <c r="Q632" s="66"/>
      <c r="R632" s="317"/>
      <c r="S632" s="66"/>
      <c r="T632" s="317"/>
      <c r="U632" s="66"/>
      <c r="V632" s="317"/>
      <c r="W632" s="66"/>
      <c r="X632" s="317"/>
      <c r="Y632" s="66"/>
      <c r="Z632" s="317"/>
      <c r="AA632" s="66">
        <v>43.7</v>
      </c>
      <c r="AB632" s="66">
        <f t="shared" si="176"/>
        <v>0</v>
      </c>
      <c r="AC632" s="66">
        <v>43.7</v>
      </c>
      <c r="AD632" s="66"/>
      <c r="AE632" s="364">
        <v>43.7</v>
      </c>
      <c r="AF632" s="364">
        <v>43.7</v>
      </c>
      <c r="AG632" s="364">
        <f t="shared" si="174"/>
        <v>100</v>
      </c>
    </row>
    <row r="633" spans="1:33" ht="57.75" hidden="1" customHeight="1">
      <c r="A633" s="39" t="s">
        <v>638</v>
      </c>
      <c r="B633" s="321" t="s">
        <v>140</v>
      </c>
      <c r="C633" s="321" t="s">
        <v>11</v>
      </c>
      <c r="D633" s="321" t="s">
        <v>79</v>
      </c>
      <c r="E633" s="321" t="s">
        <v>37</v>
      </c>
      <c r="F633" s="321"/>
      <c r="G633" s="319"/>
      <c r="H633" s="319"/>
      <c r="I633" s="66">
        <f t="shared" ref="I633:AF635" si="184">I634</f>
        <v>5</v>
      </c>
      <c r="J633" s="317">
        <f t="shared" si="179"/>
        <v>0</v>
      </c>
      <c r="K633" s="66">
        <f t="shared" si="184"/>
        <v>5</v>
      </c>
      <c r="L633" s="317">
        <f t="shared" si="177"/>
        <v>0</v>
      </c>
      <c r="M633" s="66">
        <f t="shared" si="184"/>
        <v>5</v>
      </c>
      <c r="N633" s="317">
        <f t="shared" si="171"/>
        <v>0</v>
      </c>
      <c r="O633" s="66">
        <f t="shared" si="184"/>
        <v>5</v>
      </c>
      <c r="P633" s="317">
        <f t="shared" si="169"/>
        <v>0</v>
      </c>
      <c r="Q633" s="66">
        <f t="shared" si="184"/>
        <v>5</v>
      </c>
      <c r="R633" s="317">
        <f t="shared" si="170"/>
        <v>0</v>
      </c>
      <c r="S633" s="66">
        <f t="shared" si="184"/>
        <v>5</v>
      </c>
      <c r="T633" s="317" t="e">
        <f>SUM(#REF!-S633)</f>
        <v>#REF!</v>
      </c>
      <c r="U633" s="66">
        <f t="shared" si="184"/>
        <v>5</v>
      </c>
      <c r="V633" s="317">
        <f t="shared" si="181"/>
        <v>0</v>
      </c>
      <c r="W633" s="66">
        <f t="shared" si="184"/>
        <v>5</v>
      </c>
      <c r="X633" s="317">
        <f t="shared" si="182"/>
        <v>0</v>
      </c>
      <c r="Y633" s="66">
        <f t="shared" si="184"/>
        <v>5</v>
      </c>
      <c r="Z633" s="317" t="e">
        <f>SUM(#REF!-Y633)</f>
        <v>#REF!</v>
      </c>
      <c r="AA633" s="66">
        <f t="shared" si="184"/>
        <v>5</v>
      </c>
      <c r="AB633" s="66">
        <f t="shared" si="176"/>
        <v>0</v>
      </c>
      <c r="AC633" s="66">
        <f t="shared" si="184"/>
        <v>5</v>
      </c>
      <c r="AD633" s="259">
        <f t="shared" si="184"/>
        <v>0</v>
      </c>
      <c r="AE633" s="260">
        <f t="shared" si="184"/>
        <v>0</v>
      </c>
      <c r="AF633" s="260">
        <f t="shared" si="184"/>
        <v>0</v>
      </c>
      <c r="AG633" s="364"/>
    </row>
    <row r="634" spans="1:33" ht="52.5" hidden="1" customHeight="1">
      <c r="A634" s="39" t="s">
        <v>623</v>
      </c>
      <c r="B634" s="321" t="s">
        <v>140</v>
      </c>
      <c r="C634" s="321" t="s">
        <v>11</v>
      </c>
      <c r="D634" s="321" t="s">
        <v>79</v>
      </c>
      <c r="E634" s="321" t="s">
        <v>38</v>
      </c>
      <c r="F634" s="321"/>
      <c r="G634" s="319"/>
      <c r="H634" s="319"/>
      <c r="I634" s="66">
        <f t="shared" si="184"/>
        <v>5</v>
      </c>
      <c r="J634" s="317">
        <f t="shared" si="179"/>
        <v>0</v>
      </c>
      <c r="K634" s="66">
        <f t="shared" si="184"/>
        <v>5</v>
      </c>
      <c r="L634" s="317">
        <f t="shared" si="177"/>
        <v>0</v>
      </c>
      <c r="M634" s="66">
        <f t="shared" si="184"/>
        <v>5</v>
      </c>
      <c r="N634" s="317">
        <f t="shared" si="171"/>
        <v>0</v>
      </c>
      <c r="O634" s="66">
        <f t="shared" si="184"/>
        <v>5</v>
      </c>
      <c r="P634" s="317">
        <f t="shared" si="169"/>
        <v>0</v>
      </c>
      <c r="Q634" s="66">
        <f t="shared" si="184"/>
        <v>5</v>
      </c>
      <c r="R634" s="317">
        <f t="shared" si="170"/>
        <v>0</v>
      </c>
      <c r="S634" s="66">
        <f t="shared" si="184"/>
        <v>5</v>
      </c>
      <c r="T634" s="317" t="e">
        <f>SUM(#REF!-S634)</f>
        <v>#REF!</v>
      </c>
      <c r="U634" s="66">
        <f t="shared" si="184"/>
        <v>5</v>
      </c>
      <c r="V634" s="317">
        <f t="shared" si="181"/>
        <v>0</v>
      </c>
      <c r="W634" s="66">
        <f t="shared" si="184"/>
        <v>5</v>
      </c>
      <c r="X634" s="317">
        <f t="shared" si="182"/>
        <v>0</v>
      </c>
      <c r="Y634" s="66">
        <f t="shared" si="184"/>
        <v>5</v>
      </c>
      <c r="Z634" s="317" t="e">
        <f>SUM(#REF!-Y634)</f>
        <v>#REF!</v>
      </c>
      <c r="AA634" s="66">
        <f t="shared" si="184"/>
        <v>5</v>
      </c>
      <c r="AB634" s="66">
        <f t="shared" si="176"/>
        <v>0</v>
      </c>
      <c r="AC634" s="66">
        <f t="shared" si="184"/>
        <v>5</v>
      </c>
      <c r="AD634" s="259">
        <f t="shared" si="184"/>
        <v>0</v>
      </c>
      <c r="AE634" s="260">
        <f t="shared" si="184"/>
        <v>0</v>
      </c>
      <c r="AF634" s="260">
        <f t="shared" si="184"/>
        <v>0</v>
      </c>
      <c r="AG634" s="364"/>
    </row>
    <row r="635" spans="1:33" ht="26.25" hidden="1" customHeight="1">
      <c r="A635" s="8" t="s">
        <v>339</v>
      </c>
      <c r="B635" s="321" t="s">
        <v>140</v>
      </c>
      <c r="C635" s="321" t="s">
        <v>11</v>
      </c>
      <c r="D635" s="321" t="s">
        <v>79</v>
      </c>
      <c r="E635" s="321" t="s">
        <v>38</v>
      </c>
      <c r="F635" s="321" t="s">
        <v>340</v>
      </c>
      <c r="G635" s="319"/>
      <c r="H635" s="319"/>
      <c r="I635" s="66">
        <f t="shared" si="184"/>
        <v>5</v>
      </c>
      <c r="J635" s="317">
        <f t="shared" si="179"/>
        <v>0</v>
      </c>
      <c r="K635" s="66">
        <f t="shared" si="184"/>
        <v>5</v>
      </c>
      <c r="L635" s="317">
        <f t="shared" si="177"/>
        <v>0</v>
      </c>
      <c r="M635" s="66">
        <f t="shared" si="184"/>
        <v>5</v>
      </c>
      <c r="N635" s="317">
        <f t="shared" si="171"/>
        <v>0</v>
      </c>
      <c r="O635" s="66">
        <f t="shared" si="184"/>
        <v>5</v>
      </c>
      <c r="P635" s="317">
        <f t="shared" si="169"/>
        <v>0</v>
      </c>
      <c r="Q635" s="66">
        <f t="shared" si="184"/>
        <v>5</v>
      </c>
      <c r="R635" s="317">
        <f t="shared" si="170"/>
        <v>0</v>
      </c>
      <c r="S635" s="66">
        <f t="shared" si="184"/>
        <v>5</v>
      </c>
      <c r="T635" s="317" t="e">
        <f>SUM(#REF!-S635)</f>
        <v>#REF!</v>
      </c>
      <c r="U635" s="66">
        <f t="shared" si="184"/>
        <v>5</v>
      </c>
      <c r="V635" s="317">
        <f t="shared" si="181"/>
        <v>0</v>
      </c>
      <c r="W635" s="66">
        <f t="shared" si="184"/>
        <v>5</v>
      </c>
      <c r="X635" s="317">
        <f t="shared" si="182"/>
        <v>0</v>
      </c>
      <c r="Y635" s="66">
        <f t="shared" si="184"/>
        <v>5</v>
      </c>
      <c r="Z635" s="317" t="e">
        <f>SUM(#REF!-Y635)</f>
        <v>#REF!</v>
      </c>
      <c r="AA635" s="66">
        <f t="shared" si="184"/>
        <v>5</v>
      </c>
      <c r="AB635" s="66">
        <f t="shared" si="176"/>
        <v>0</v>
      </c>
      <c r="AC635" s="66">
        <f t="shared" si="184"/>
        <v>5</v>
      </c>
      <c r="AD635" s="259">
        <f t="shared" si="184"/>
        <v>0</v>
      </c>
      <c r="AE635" s="260">
        <f t="shared" si="184"/>
        <v>0</v>
      </c>
      <c r="AF635" s="260">
        <f t="shared" si="184"/>
        <v>0</v>
      </c>
      <c r="AG635" s="364"/>
    </row>
    <row r="636" spans="1:33" ht="26.25" hidden="1" customHeight="1">
      <c r="A636" s="39" t="s">
        <v>341</v>
      </c>
      <c r="B636" s="321" t="s">
        <v>140</v>
      </c>
      <c r="C636" s="321" t="s">
        <v>11</v>
      </c>
      <c r="D636" s="321" t="s">
        <v>79</v>
      </c>
      <c r="E636" s="321" t="s">
        <v>38</v>
      </c>
      <c r="F636" s="321" t="s">
        <v>342</v>
      </c>
      <c r="G636" s="319"/>
      <c r="H636" s="319"/>
      <c r="I636" s="66">
        <v>5</v>
      </c>
      <c r="J636" s="317">
        <f t="shared" si="179"/>
        <v>0</v>
      </c>
      <c r="K636" s="66">
        <v>5</v>
      </c>
      <c r="L636" s="317">
        <f t="shared" si="177"/>
        <v>0</v>
      </c>
      <c r="M636" s="66">
        <v>5</v>
      </c>
      <c r="N636" s="317">
        <f t="shared" si="171"/>
        <v>0</v>
      </c>
      <c r="O636" s="66">
        <v>5</v>
      </c>
      <c r="P636" s="317">
        <f t="shared" si="169"/>
        <v>0</v>
      </c>
      <c r="Q636" s="66">
        <v>5</v>
      </c>
      <c r="R636" s="317">
        <f t="shared" si="170"/>
        <v>0</v>
      </c>
      <c r="S636" s="66">
        <v>5</v>
      </c>
      <c r="T636" s="317" t="e">
        <f>SUM(#REF!-S636)</f>
        <v>#REF!</v>
      </c>
      <c r="U636" s="66">
        <v>5</v>
      </c>
      <c r="V636" s="317">
        <f t="shared" si="181"/>
        <v>0</v>
      </c>
      <c r="W636" s="66">
        <v>5</v>
      </c>
      <c r="X636" s="317">
        <f t="shared" si="182"/>
        <v>0</v>
      </c>
      <c r="Y636" s="66">
        <v>5</v>
      </c>
      <c r="Z636" s="317" t="e">
        <f>SUM(#REF!-Y636)</f>
        <v>#REF!</v>
      </c>
      <c r="AA636" s="66">
        <v>5</v>
      </c>
      <c r="AB636" s="66">
        <f t="shared" si="176"/>
        <v>0</v>
      </c>
      <c r="AC636" s="66">
        <v>5</v>
      </c>
      <c r="AD636" s="66"/>
      <c r="AE636" s="364">
        <v>0</v>
      </c>
      <c r="AF636" s="364">
        <v>0</v>
      </c>
      <c r="AG636" s="364"/>
    </row>
    <row r="637" spans="1:33" s="220" customFormat="1" ht="11.25" customHeight="1">
      <c r="A637" s="39" t="s">
        <v>557</v>
      </c>
      <c r="B637" s="321" t="s">
        <v>140</v>
      </c>
      <c r="C637" s="321" t="s">
        <v>459</v>
      </c>
      <c r="D637" s="321" t="s">
        <v>78</v>
      </c>
      <c r="E637" s="321"/>
      <c r="F637" s="321"/>
      <c r="G637" s="319"/>
      <c r="H637" s="319"/>
      <c r="I637" s="66"/>
      <c r="J637" s="317"/>
      <c r="K637" s="66"/>
      <c r="L637" s="317"/>
      <c r="M637" s="66"/>
      <c r="N637" s="317"/>
      <c r="O637" s="66"/>
      <c r="P637" s="317"/>
      <c r="Q637" s="66"/>
      <c r="R637" s="317"/>
      <c r="S637" s="66"/>
      <c r="T637" s="317"/>
      <c r="U637" s="66"/>
      <c r="V637" s="317"/>
      <c r="W637" s="66"/>
      <c r="X637" s="317"/>
      <c r="Y637" s="66"/>
      <c r="Z637" s="317"/>
      <c r="AA637" s="66">
        <f>AA638+AA643</f>
        <v>20.8</v>
      </c>
      <c r="AB637" s="66">
        <f t="shared" si="176"/>
        <v>0</v>
      </c>
      <c r="AC637" s="66">
        <f>AC638+AC643</f>
        <v>20.8</v>
      </c>
      <c r="AD637" s="259">
        <f>AD638+AD643</f>
        <v>0</v>
      </c>
      <c r="AE637" s="260">
        <f>AE638+AE643</f>
        <v>20.8</v>
      </c>
      <c r="AF637" s="260">
        <f>AF638+AF643</f>
        <v>20.8</v>
      </c>
      <c r="AG637" s="364">
        <f t="shared" si="174"/>
        <v>100</v>
      </c>
    </row>
    <row r="638" spans="1:33" ht="12.75" hidden="1" customHeight="1">
      <c r="A638" s="39" t="s">
        <v>460</v>
      </c>
      <c r="B638" s="321" t="s">
        <v>140</v>
      </c>
      <c r="C638" s="321" t="s">
        <v>459</v>
      </c>
      <c r="D638" s="321" t="s">
        <v>428</v>
      </c>
      <c r="E638" s="321"/>
      <c r="F638" s="321"/>
      <c r="G638" s="319"/>
      <c r="H638" s="319"/>
      <c r="I638" s="66">
        <f t="shared" ref="I638:AF641" si="185">I639</f>
        <v>0</v>
      </c>
      <c r="J638" s="317">
        <f t="shared" si="179"/>
        <v>0</v>
      </c>
      <c r="K638" s="66">
        <f t="shared" si="185"/>
        <v>0</v>
      </c>
      <c r="L638" s="317">
        <f t="shared" si="177"/>
        <v>0</v>
      </c>
      <c r="M638" s="66">
        <f t="shared" si="185"/>
        <v>0</v>
      </c>
      <c r="N638" s="317">
        <f t="shared" si="171"/>
        <v>0</v>
      </c>
      <c r="O638" s="66">
        <f t="shared" si="185"/>
        <v>0</v>
      </c>
      <c r="P638" s="317">
        <f t="shared" si="169"/>
        <v>0</v>
      </c>
      <c r="Q638" s="66">
        <f t="shared" si="185"/>
        <v>0</v>
      </c>
      <c r="R638" s="317">
        <f t="shared" si="170"/>
        <v>0</v>
      </c>
      <c r="S638" s="66">
        <f t="shared" si="185"/>
        <v>0</v>
      </c>
      <c r="T638" s="317" t="e">
        <f>SUM(#REF!-S638)</f>
        <v>#REF!</v>
      </c>
      <c r="U638" s="66">
        <f t="shared" si="185"/>
        <v>0</v>
      </c>
      <c r="V638" s="317">
        <f t="shared" si="181"/>
        <v>0</v>
      </c>
      <c r="W638" s="66">
        <f t="shared" si="185"/>
        <v>0</v>
      </c>
      <c r="X638" s="317">
        <f t="shared" si="182"/>
        <v>0</v>
      </c>
      <c r="Y638" s="66">
        <f t="shared" si="185"/>
        <v>0</v>
      </c>
      <c r="Z638" s="317" t="e">
        <f>SUM(#REF!-Y638)</f>
        <v>#REF!</v>
      </c>
      <c r="AA638" s="66">
        <f t="shared" si="185"/>
        <v>0</v>
      </c>
      <c r="AB638" s="66">
        <f t="shared" si="176"/>
        <v>0</v>
      </c>
      <c r="AC638" s="66">
        <f t="shared" si="185"/>
        <v>0</v>
      </c>
      <c r="AD638" s="259">
        <f t="shared" si="185"/>
        <v>0</v>
      </c>
      <c r="AE638" s="260">
        <f t="shared" si="185"/>
        <v>0</v>
      </c>
      <c r="AF638" s="260">
        <f t="shared" si="185"/>
        <v>0</v>
      </c>
      <c r="AG638" s="364"/>
    </row>
    <row r="639" spans="1:33" ht="25.5" hidden="1" customHeight="1">
      <c r="A639" s="318" t="s">
        <v>803</v>
      </c>
      <c r="B639" s="321" t="s">
        <v>140</v>
      </c>
      <c r="C639" s="321" t="s">
        <v>459</v>
      </c>
      <c r="D639" s="321" t="s">
        <v>428</v>
      </c>
      <c r="E639" s="40" t="s">
        <v>461</v>
      </c>
      <c r="F639" s="321"/>
      <c r="G639" s="319"/>
      <c r="H639" s="319"/>
      <c r="I639" s="66">
        <f t="shared" si="185"/>
        <v>0</v>
      </c>
      <c r="J639" s="317">
        <f t="shared" si="179"/>
        <v>0</v>
      </c>
      <c r="K639" s="66">
        <f t="shared" si="185"/>
        <v>0</v>
      </c>
      <c r="L639" s="317">
        <f t="shared" si="177"/>
        <v>0</v>
      </c>
      <c r="M639" s="66">
        <f t="shared" si="185"/>
        <v>0</v>
      </c>
      <c r="N639" s="317">
        <f t="shared" si="171"/>
        <v>0</v>
      </c>
      <c r="O639" s="66">
        <f t="shared" si="185"/>
        <v>0</v>
      </c>
      <c r="P639" s="317">
        <f t="shared" si="169"/>
        <v>0</v>
      </c>
      <c r="Q639" s="66">
        <f t="shared" si="185"/>
        <v>0</v>
      </c>
      <c r="R639" s="317">
        <f t="shared" si="170"/>
        <v>0</v>
      </c>
      <c r="S639" s="66">
        <f t="shared" si="185"/>
        <v>0</v>
      </c>
      <c r="T639" s="317" t="e">
        <f>SUM(#REF!-S639)</f>
        <v>#REF!</v>
      </c>
      <c r="U639" s="66">
        <f t="shared" si="185"/>
        <v>0</v>
      </c>
      <c r="V639" s="317">
        <f t="shared" si="181"/>
        <v>0</v>
      </c>
      <c r="W639" s="66">
        <f t="shared" si="185"/>
        <v>0</v>
      </c>
      <c r="X639" s="317">
        <f t="shared" si="182"/>
        <v>0</v>
      </c>
      <c r="Y639" s="66">
        <f t="shared" si="185"/>
        <v>0</v>
      </c>
      <c r="Z639" s="317" t="e">
        <f>SUM(#REF!-Y639)</f>
        <v>#REF!</v>
      </c>
      <c r="AA639" s="66">
        <f t="shared" si="185"/>
        <v>0</v>
      </c>
      <c r="AB639" s="66">
        <f t="shared" si="176"/>
        <v>0</v>
      </c>
      <c r="AC639" s="66">
        <f t="shared" si="185"/>
        <v>0</v>
      </c>
      <c r="AD639" s="259">
        <f t="shared" si="185"/>
        <v>0</v>
      </c>
      <c r="AE639" s="260">
        <f t="shared" si="185"/>
        <v>0</v>
      </c>
      <c r="AF639" s="260">
        <f t="shared" si="185"/>
        <v>0</v>
      </c>
      <c r="AG639" s="364"/>
    </row>
    <row r="640" spans="1:33" ht="38.25" hidden="1" customHeight="1">
      <c r="A640" s="318" t="s">
        <v>798</v>
      </c>
      <c r="B640" s="321" t="s">
        <v>140</v>
      </c>
      <c r="C640" s="321" t="s">
        <v>459</v>
      </c>
      <c r="D640" s="321" t="s">
        <v>428</v>
      </c>
      <c r="E640" s="40" t="s">
        <v>109</v>
      </c>
      <c r="F640" s="321"/>
      <c r="G640" s="319"/>
      <c r="H640" s="319"/>
      <c r="I640" s="66">
        <f t="shared" si="185"/>
        <v>0</v>
      </c>
      <c r="J640" s="317">
        <f t="shared" si="179"/>
        <v>0</v>
      </c>
      <c r="K640" s="66">
        <f t="shared" si="185"/>
        <v>0</v>
      </c>
      <c r="L640" s="317">
        <f t="shared" si="177"/>
        <v>0</v>
      </c>
      <c r="M640" s="66">
        <f t="shared" si="185"/>
        <v>0</v>
      </c>
      <c r="N640" s="317">
        <f t="shared" si="171"/>
        <v>0</v>
      </c>
      <c r="O640" s="66">
        <f t="shared" si="185"/>
        <v>0</v>
      </c>
      <c r="P640" s="317">
        <f t="shared" si="169"/>
        <v>0</v>
      </c>
      <c r="Q640" s="66">
        <f t="shared" si="185"/>
        <v>0</v>
      </c>
      <c r="R640" s="317">
        <f t="shared" si="170"/>
        <v>0</v>
      </c>
      <c r="S640" s="66">
        <f t="shared" si="185"/>
        <v>0</v>
      </c>
      <c r="T640" s="317" t="e">
        <f>SUM(#REF!-S640)</f>
        <v>#REF!</v>
      </c>
      <c r="U640" s="66">
        <f t="shared" si="185"/>
        <v>0</v>
      </c>
      <c r="V640" s="317">
        <f t="shared" si="181"/>
        <v>0</v>
      </c>
      <c r="W640" s="66">
        <f t="shared" si="185"/>
        <v>0</v>
      </c>
      <c r="X640" s="317">
        <f t="shared" si="182"/>
        <v>0</v>
      </c>
      <c r="Y640" s="66">
        <f t="shared" si="185"/>
        <v>0</v>
      </c>
      <c r="Z640" s="317" t="e">
        <f>SUM(#REF!-Y640)</f>
        <v>#REF!</v>
      </c>
      <c r="AA640" s="66">
        <f t="shared" si="185"/>
        <v>0</v>
      </c>
      <c r="AB640" s="66">
        <f t="shared" si="176"/>
        <v>0</v>
      </c>
      <c r="AC640" s="66">
        <f t="shared" si="185"/>
        <v>0</v>
      </c>
      <c r="AD640" s="259">
        <f t="shared" si="185"/>
        <v>0</v>
      </c>
      <c r="AE640" s="260">
        <f t="shared" si="185"/>
        <v>0</v>
      </c>
      <c r="AF640" s="260">
        <f t="shared" si="185"/>
        <v>0</v>
      </c>
      <c r="AG640" s="364"/>
    </row>
    <row r="641" spans="1:33" ht="25.5" hidden="1" customHeight="1">
      <c r="A641" s="8" t="s">
        <v>339</v>
      </c>
      <c r="B641" s="321" t="s">
        <v>140</v>
      </c>
      <c r="C641" s="321" t="s">
        <v>459</v>
      </c>
      <c r="D641" s="321" t="s">
        <v>428</v>
      </c>
      <c r="E641" s="40" t="s">
        <v>109</v>
      </c>
      <c r="F641" s="321" t="s">
        <v>340</v>
      </c>
      <c r="G641" s="319"/>
      <c r="H641" s="319"/>
      <c r="I641" s="66">
        <f t="shared" si="185"/>
        <v>0</v>
      </c>
      <c r="J641" s="317">
        <f t="shared" si="179"/>
        <v>0</v>
      </c>
      <c r="K641" s="66">
        <f t="shared" si="185"/>
        <v>0</v>
      </c>
      <c r="L641" s="317">
        <f t="shared" si="177"/>
        <v>0</v>
      </c>
      <c r="M641" s="66">
        <f t="shared" si="185"/>
        <v>0</v>
      </c>
      <c r="N641" s="317">
        <f t="shared" si="171"/>
        <v>0</v>
      </c>
      <c r="O641" s="66">
        <f t="shared" si="185"/>
        <v>0</v>
      </c>
      <c r="P641" s="317">
        <f t="shared" ref="P641:P712" si="186">SUM(Q641-O641)</f>
        <v>0</v>
      </c>
      <c r="Q641" s="66">
        <f t="shared" si="185"/>
        <v>0</v>
      </c>
      <c r="R641" s="317">
        <f t="shared" ref="R641:R712" si="187">SUM(S641-Q641)</f>
        <v>0</v>
      </c>
      <c r="S641" s="66">
        <f t="shared" si="185"/>
        <v>0</v>
      </c>
      <c r="T641" s="317" t="e">
        <f>SUM(#REF!-S641)</f>
        <v>#REF!</v>
      </c>
      <c r="U641" s="66">
        <f t="shared" si="185"/>
        <v>0</v>
      </c>
      <c r="V641" s="317">
        <f t="shared" si="181"/>
        <v>0</v>
      </c>
      <c r="W641" s="66">
        <f t="shared" si="185"/>
        <v>0</v>
      </c>
      <c r="X641" s="317">
        <f t="shared" si="182"/>
        <v>0</v>
      </c>
      <c r="Y641" s="66">
        <f t="shared" si="185"/>
        <v>0</v>
      </c>
      <c r="Z641" s="317" t="e">
        <f>SUM(#REF!-Y641)</f>
        <v>#REF!</v>
      </c>
      <c r="AA641" s="66">
        <f t="shared" si="185"/>
        <v>0</v>
      </c>
      <c r="AB641" s="66">
        <f t="shared" si="176"/>
        <v>0</v>
      </c>
      <c r="AC641" s="66">
        <f t="shared" si="185"/>
        <v>0</v>
      </c>
      <c r="AD641" s="259">
        <f t="shared" si="185"/>
        <v>0</v>
      </c>
      <c r="AE641" s="260">
        <f t="shared" si="185"/>
        <v>0</v>
      </c>
      <c r="AF641" s="260">
        <f t="shared" si="185"/>
        <v>0</v>
      </c>
      <c r="AG641" s="364"/>
    </row>
    <row r="642" spans="1:33" ht="25.5" hidden="1" customHeight="1">
      <c r="A642" s="39" t="s">
        <v>341</v>
      </c>
      <c r="B642" s="321" t="s">
        <v>140</v>
      </c>
      <c r="C642" s="321" t="s">
        <v>459</v>
      </c>
      <c r="D642" s="321" t="s">
        <v>428</v>
      </c>
      <c r="E642" s="40" t="s">
        <v>109</v>
      </c>
      <c r="F642" s="321" t="s">
        <v>342</v>
      </c>
      <c r="G642" s="319"/>
      <c r="H642" s="319"/>
      <c r="I642" s="66"/>
      <c r="J642" s="317">
        <f t="shared" si="179"/>
        <v>0</v>
      </c>
      <c r="K642" s="66"/>
      <c r="L642" s="317">
        <f t="shared" si="177"/>
        <v>0</v>
      </c>
      <c r="M642" s="66"/>
      <c r="N642" s="317">
        <f t="shared" si="171"/>
        <v>0</v>
      </c>
      <c r="O642" s="66"/>
      <c r="P642" s="317">
        <f t="shared" si="186"/>
        <v>0</v>
      </c>
      <c r="Q642" s="66"/>
      <c r="R642" s="317">
        <f t="shared" si="187"/>
        <v>0</v>
      </c>
      <c r="S642" s="66"/>
      <c r="T642" s="317" t="e">
        <f>SUM(#REF!-S642)</f>
        <v>#REF!</v>
      </c>
      <c r="U642" s="66"/>
      <c r="V642" s="317">
        <f t="shared" si="181"/>
        <v>0</v>
      </c>
      <c r="W642" s="66"/>
      <c r="X642" s="317">
        <f t="shared" si="182"/>
        <v>0</v>
      </c>
      <c r="Y642" s="66"/>
      <c r="Z642" s="317" t="e">
        <f>SUM(#REF!-Y642)</f>
        <v>#REF!</v>
      </c>
      <c r="AA642" s="66"/>
      <c r="AB642" s="66">
        <f t="shared" si="176"/>
        <v>0</v>
      </c>
      <c r="AC642" s="66"/>
      <c r="AD642" s="66"/>
      <c r="AE642" s="364"/>
      <c r="AF642" s="364"/>
      <c r="AG642" s="364"/>
    </row>
    <row r="643" spans="1:33" s="220" customFormat="1" ht="15" customHeight="1">
      <c r="A643" s="39" t="s">
        <v>559</v>
      </c>
      <c r="B643" s="321" t="s">
        <v>140</v>
      </c>
      <c r="C643" s="321" t="s">
        <v>459</v>
      </c>
      <c r="D643" s="321" t="s">
        <v>400</v>
      </c>
      <c r="E643" s="40"/>
      <c r="F643" s="321"/>
      <c r="G643" s="319"/>
      <c r="H643" s="319"/>
      <c r="I643" s="66"/>
      <c r="J643" s="317"/>
      <c r="K643" s="66"/>
      <c r="L643" s="317"/>
      <c r="M643" s="66"/>
      <c r="N643" s="317"/>
      <c r="O643" s="66"/>
      <c r="P643" s="317"/>
      <c r="Q643" s="66"/>
      <c r="R643" s="317"/>
      <c r="S643" s="66"/>
      <c r="T643" s="317"/>
      <c r="U643" s="66"/>
      <c r="V643" s="317"/>
      <c r="W643" s="66"/>
      <c r="X643" s="317"/>
      <c r="Y643" s="66"/>
      <c r="Z643" s="317"/>
      <c r="AA643" s="66">
        <f t="shared" ref="AA643:AF646" si="188">AA644</f>
        <v>20.8</v>
      </c>
      <c r="AB643" s="66">
        <f t="shared" si="176"/>
        <v>0</v>
      </c>
      <c r="AC643" s="66">
        <f t="shared" si="188"/>
        <v>20.8</v>
      </c>
      <c r="AD643" s="259">
        <f t="shared" si="188"/>
        <v>0</v>
      </c>
      <c r="AE643" s="260">
        <f t="shared" si="188"/>
        <v>20.8</v>
      </c>
      <c r="AF643" s="260">
        <f t="shared" si="188"/>
        <v>20.8</v>
      </c>
      <c r="AG643" s="364">
        <f t="shared" si="174"/>
        <v>100</v>
      </c>
    </row>
    <row r="644" spans="1:33" s="220" customFormat="1" ht="15" customHeight="1">
      <c r="A644" s="39" t="s">
        <v>803</v>
      </c>
      <c r="B644" s="321" t="s">
        <v>140</v>
      </c>
      <c r="C644" s="321" t="s">
        <v>459</v>
      </c>
      <c r="D644" s="321" t="s">
        <v>400</v>
      </c>
      <c r="E644" s="40" t="s">
        <v>461</v>
      </c>
      <c r="F644" s="321"/>
      <c r="G644" s="319"/>
      <c r="H644" s="319"/>
      <c r="I644" s="66"/>
      <c r="J644" s="317"/>
      <c r="K644" s="66"/>
      <c r="L644" s="317"/>
      <c r="M644" s="66"/>
      <c r="N644" s="317"/>
      <c r="O644" s="66"/>
      <c r="P644" s="317"/>
      <c r="Q644" s="66"/>
      <c r="R644" s="317"/>
      <c r="S644" s="66"/>
      <c r="T644" s="317"/>
      <c r="U644" s="66"/>
      <c r="V644" s="317"/>
      <c r="W644" s="66"/>
      <c r="X644" s="317"/>
      <c r="Y644" s="66"/>
      <c r="Z644" s="317"/>
      <c r="AA644" s="66">
        <f t="shared" si="188"/>
        <v>20.8</v>
      </c>
      <c r="AB644" s="66">
        <f t="shared" si="176"/>
        <v>0</v>
      </c>
      <c r="AC644" s="66">
        <f t="shared" si="188"/>
        <v>20.8</v>
      </c>
      <c r="AD644" s="259">
        <f t="shared" si="188"/>
        <v>0</v>
      </c>
      <c r="AE644" s="260">
        <f t="shared" si="188"/>
        <v>20.8</v>
      </c>
      <c r="AF644" s="260">
        <f t="shared" si="188"/>
        <v>20.8</v>
      </c>
      <c r="AG644" s="364">
        <f t="shared" si="174"/>
        <v>100</v>
      </c>
    </row>
    <row r="645" spans="1:33" s="220" customFormat="1" ht="15" customHeight="1">
      <c r="A645" s="39" t="s">
        <v>798</v>
      </c>
      <c r="B645" s="321" t="s">
        <v>140</v>
      </c>
      <c r="C645" s="321" t="s">
        <v>459</v>
      </c>
      <c r="D645" s="321" t="s">
        <v>400</v>
      </c>
      <c r="E645" s="40" t="s">
        <v>109</v>
      </c>
      <c r="F645" s="321"/>
      <c r="G645" s="319"/>
      <c r="H645" s="319"/>
      <c r="I645" s="66"/>
      <c r="J645" s="317"/>
      <c r="K645" s="66"/>
      <c r="L645" s="317"/>
      <c r="M645" s="66"/>
      <c r="N645" s="317"/>
      <c r="O645" s="66"/>
      <c r="P645" s="317"/>
      <c r="Q645" s="66"/>
      <c r="R645" s="317"/>
      <c r="S645" s="66"/>
      <c r="T645" s="317"/>
      <c r="U645" s="66"/>
      <c r="V645" s="317"/>
      <c r="W645" s="66"/>
      <c r="X645" s="317"/>
      <c r="Y645" s="66"/>
      <c r="Z645" s="317"/>
      <c r="AA645" s="66">
        <f t="shared" si="188"/>
        <v>20.8</v>
      </c>
      <c r="AB645" s="66">
        <f t="shared" si="176"/>
        <v>0</v>
      </c>
      <c r="AC645" s="66">
        <f t="shared" si="188"/>
        <v>20.8</v>
      </c>
      <c r="AD645" s="259">
        <f t="shared" si="188"/>
        <v>0</v>
      </c>
      <c r="AE645" s="260">
        <f t="shared" si="188"/>
        <v>20.8</v>
      </c>
      <c r="AF645" s="260">
        <f t="shared" si="188"/>
        <v>20.8</v>
      </c>
      <c r="AG645" s="364">
        <f t="shared" si="174"/>
        <v>100</v>
      </c>
    </row>
    <row r="646" spans="1:33" s="220" customFormat="1" ht="15" customHeight="1">
      <c r="A646" s="39" t="s">
        <v>616</v>
      </c>
      <c r="B646" s="321" t="s">
        <v>140</v>
      </c>
      <c r="C646" s="321" t="s">
        <v>459</v>
      </c>
      <c r="D646" s="321" t="s">
        <v>400</v>
      </c>
      <c r="E646" s="40" t="s">
        <v>109</v>
      </c>
      <c r="F646" s="321" t="s">
        <v>455</v>
      </c>
      <c r="G646" s="319"/>
      <c r="H646" s="319"/>
      <c r="I646" s="66"/>
      <c r="J646" s="317"/>
      <c r="K646" s="66"/>
      <c r="L646" s="317"/>
      <c r="M646" s="66"/>
      <c r="N646" s="317"/>
      <c r="O646" s="66"/>
      <c r="P646" s="317"/>
      <c r="Q646" s="66"/>
      <c r="R646" s="317"/>
      <c r="S646" s="66"/>
      <c r="T646" s="317"/>
      <c r="U646" s="66"/>
      <c r="V646" s="317"/>
      <c r="W646" s="66"/>
      <c r="X646" s="317"/>
      <c r="Y646" s="66"/>
      <c r="Z646" s="317"/>
      <c r="AA646" s="66">
        <f t="shared" si="188"/>
        <v>20.8</v>
      </c>
      <c r="AB646" s="66">
        <f t="shared" si="176"/>
        <v>0</v>
      </c>
      <c r="AC646" s="66">
        <f t="shared" si="188"/>
        <v>20.8</v>
      </c>
      <c r="AD646" s="259">
        <f t="shared" si="188"/>
        <v>0</v>
      </c>
      <c r="AE646" s="260">
        <f t="shared" si="188"/>
        <v>20.8</v>
      </c>
      <c r="AF646" s="260">
        <f t="shared" si="188"/>
        <v>20.8</v>
      </c>
      <c r="AG646" s="364">
        <f t="shared" si="174"/>
        <v>100</v>
      </c>
    </row>
    <row r="647" spans="1:33" s="220" customFormat="1" ht="15" customHeight="1">
      <c r="A647" s="39" t="s">
        <v>617</v>
      </c>
      <c r="B647" s="321" t="s">
        <v>140</v>
      </c>
      <c r="C647" s="321" t="s">
        <v>459</v>
      </c>
      <c r="D647" s="321" t="s">
        <v>400</v>
      </c>
      <c r="E647" s="40" t="s">
        <v>109</v>
      </c>
      <c r="F647" s="321" t="s">
        <v>618</v>
      </c>
      <c r="G647" s="319"/>
      <c r="H647" s="319"/>
      <c r="I647" s="66"/>
      <c r="J647" s="317"/>
      <c r="K647" s="66"/>
      <c r="L647" s="317"/>
      <c r="M647" s="66"/>
      <c r="N647" s="317"/>
      <c r="O647" s="66"/>
      <c r="P647" s="317"/>
      <c r="Q647" s="66"/>
      <c r="R647" s="317"/>
      <c r="S647" s="66"/>
      <c r="T647" s="317"/>
      <c r="U647" s="66"/>
      <c r="V647" s="317"/>
      <c r="W647" s="66"/>
      <c r="X647" s="317"/>
      <c r="Y647" s="66"/>
      <c r="Z647" s="317"/>
      <c r="AA647" s="66">
        <v>20.8</v>
      </c>
      <c r="AB647" s="66">
        <f t="shared" si="176"/>
        <v>0</v>
      </c>
      <c r="AC647" s="66">
        <v>20.8</v>
      </c>
      <c r="AD647" s="66"/>
      <c r="AE647" s="364">
        <v>20.8</v>
      </c>
      <c r="AF647" s="364">
        <v>20.8</v>
      </c>
      <c r="AG647" s="364">
        <f t="shared" si="174"/>
        <v>100</v>
      </c>
    </row>
    <row r="648" spans="1:33" ht="25.5" customHeight="1">
      <c r="A648" s="54" t="s">
        <v>197</v>
      </c>
      <c r="B648" s="17" t="s">
        <v>198</v>
      </c>
      <c r="C648" s="17"/>
      <c r="D648" s="17"/>
      <c r="E648" s="17"/>
      <c r="F648" s="17"/>
      <c r="G648" s="12" t="e">
        <f>G654+G705+G812</f>
        <v>#REF!</v>
      </c>
      <c r="H648" s="12" t="e">
        <f>H654+H705+H812</f>
        <v>#REF!</v>
      </c>
      <c r="I648" s="317">
        <f>I649+I654+I705+I812</f>
        <v>97088.599999999991</v>
      </c>
      <c r="J648" s="317">
        <f t="shared" si="179"/>
        <v>1857.3000000000175</v>
      </c>
      <c r="K648" s="317">
        <f>K649+K654+K705+K812</f>
        <v>98945.900000000009</v>
      </c>
      <c r="L648" s="317">
        <f t="shared" si="177"/>
        <v>-38.100000000005821</v>
      </c>
      <c r="M648" s="317">
        <f>M649+M654+M705+M812</f>
        <v>98907.8</v>
      </c>
      <c r="N648" s="317">
        <f t="shared" si="171"/>
        <v>425</v>
      </c>
      <c r="O648" s="317">
        <f>O649+O654+O705+O812</f>
        <v>99332.800000000003</v>
      </c>
      <c r="P648" s="317">
        <f t="shared" si="186"/>
        <v>58</v>
      </c>
      <c r="Q648" s="317">
        <f>Q649+Q654+Q705+Q812</f>
        <v>99390.8</v>
      </c>
      <c r="R648" s="317">
        <f t="shared" si="187"/>
        <v>13768.199999999997</v>
      </c>
      <c r="S648" s="317">
        <f>S649+S654+S705+S812</f>
        <v>113159</v>
      </c>
      <c r="T648" s="317" t="e">
        <f>SUM(#REF!-S648)</f>
        <v>#REF!</v>
      </c>
      <c r="U648" s="317">
        <f>U649+U654+U705+U812</f>
        <v>98894.5</v>
      </c>
      <c r="V648" s="317">
        <f t="shared" si="181"/>
        <v>1.6999999999970896</v>
      </c>
      <c r="W648" s="317">
        <f>W649+W654+W705+W812</f>
        <v>98896.2</v>
      </c>
      <c r="X648" s="317">
        <f t="shared" si="182"/>
        <v>-1989</v>
      </c>
      <c r="Y648" s="317">
        <f>Y649+Y654+Y705+Y812</f>
        <v>96907.199999999997</v>
      </c>
      <c r="Z648" s="317" t="e">
        <f>SUM(#REF!-Y648)</f>
        <v>#REF!</v>
      </c>
      <c r="AA648" s="317">
        <f>AA649+AA654+AA705+AA812</f>
        <v>97145.099999999991</v>
      </c>
      <c r="AB648" s="66">
        <f t="shared" si="176"/>
        <v>-34643.399999999994</v>
      </c>
      <c r="AC648" s="317">
        <f>AC649+AC654+AC705+AC812</f>
        <v>62501.7</v>
      </c>
      <c r="AD648" s="260">
        <f>AD649+AD654+AD705+AD812</f>
        <v>5.2</v>
      </c>
      <c r="AE648" s="260">
        <f>AE649+AE654+AE705+AE812</f>
        <v>59127.6</v>
      </c>
      <c r="AF648" s="260">
        <f>AF649+AF654+AF705+AF812</f>
        <v>50455.499999999985</v>
      </c>
      <c r="AG648" s="364">
        <f t="shared" si="174"/>
        <v>85.333245387940636</v>
      </c>
    </row>
    <row r="649" spans="1:33" ht="12.75" customHeight="1">
      <c r="A649" s="318" t="s">
        <v>18</v>
      </c>
      <c r="B649" s="321" t="s">
        <v>198</v>
      </c>
      <c r="C649" s="321" t="s">
        <v>330</v>
      </c>
      <c r="D649" s="321" t="s">
        <v>19</v>
      </c>
      <c r="E649" s="321"/>
      <c r="F649" s="321"/>
      <c r="G649" s="319"/>
      <c r="H649" s="319"/>
      <c r="I649" s="66">
        <f t="shared" ref="I649:AF652" si="189">I650</f>
        <v>0</v>
      </c>
      <c r="J649" s="317">
        <f t="shared" si="179"/>
        <v>0</v>
      </c>
      <c r="K649" s="66">
        <f t="shared" si="189"/>
        <v>0</v>
      </c>
      <c r="L649" s="317">
        <f t="shared" si="177"/>
        <v>0</v>
      </c>
      <c r="M649" s="66">
        <f t="shared" si="189"/>
        <v>0</v>
      </c>
      <c r="N649" s="317">
        <f t="shared" si="171"/>
        <v>0</v>
      </c>
      <c r="O649" s="66">
        <f t="shared" si="189"/>
        <v>0</v>
      </c>
      <c r="P649" s="317">
        <f t="shared" si="186"/>
        <v>0</v>
      </c>
      <c r="Q649" s="66">
        <f t="shared" si="189"/>
        <v>0</v>
      </c>
      <c r="R649" s="317">
        <f t="shared" si="187"/>
        <v>0</v>
      </c>
      <c r="S649" s="66">
        <f t="shared" si="189"/>
        <v>0</v>
      </c>
      <c r="T649" s="317" t="e">
        <f>SUM(#REF!-S649)</f>
        <v>#REF!</v>
      </c>
      <c r="U649" s="66">
        <f t="shared" si="189"/>
        <v>0</v>
      </c>
      <c r="V649" s="317">
        <f t="shared" si="181"/>
        <v>0</v>
      </c>
      <c r="W649" s="66">
        <f t="shared" si="189"/>
        <v>0</v>
      </c>
      <c r="X649" s="317">
        <f t="shared" si="182"/>
        <v>0</v>
      </c>
      <c r="Y649" s="66">
        <f t="shared" si="189"/>
        <v>0</v>
      </c>
      <c r="Z649" s="317" t="e">
        <f>SUM(#REF!-Y649)</f>
        <v>#REF!</v>
      </c>
      <c r="AA649" s="66">
        <f t="shared" si="189"/>
        <v>0</v>
      </c>
      <c r="AB649" s="66">
        <f t="shared" si="176"/>
        <v>0</v>
      </c>
      <c r="AC649" s="66">
        <f t="shared" si="189"/>
        <v>0</v>
      </c>
      <c r="AD649" s="259">
        <f t="shared" si="189"/>
        <v>0.2</v>
      </c>
      <c r="AE649" s="260">
        <f t="shared" si="189"/>
        <v>0.8</v>
      </c>
      <c r="AF649" s="260">
        <f t="shared" si="189"/>
        <v>0.8</v>
      </c>
      <c r="AG649" s="364">
        <f t="shared" si="174"/>
        <v>100</v>
      </c>
    </row>
    <row r="650" spans="1:33" ht="12.75" customHeight="1">
      <c r="A650" s="318" t="s">
        <v>39</v>
      </c>
      <c r="B650" s="321" t="s">
        <v>198</v>
      </c>
      <c r="C650" s="321" t="s">
        <v>330</v>
      </c>
      <c r="D650" s="321" t="s">
        <v>19</v>
      </c>
      <c r="E650" s="321" t="s">
        <v>40</v>
      </c>
      <c r="F650" s="321"/>
      <c r="G650" s="319"/>
      <c r="H650" s="319"/>
      <c r="I650" s="66">
        <f t="shared" si="189"/>
        <v>0</v>
      </c>
      <c r="J650" s="317">
        <f t="shared" si="179"/>
        <v>0</v>
      </c>
      <c r="K650" s="66">
        <f t="shared" si="189"/>
        <v>0</v>
      </c>
      <c r="L650" s="317">
        <f t="shared" si="177"/>
        <v>0</v>
      </c>
      <c r="M650" s="66">
        <f t="shared" si="189"/>
        <v>0</v>
      </c>
      <c r="N650" s="317">
        <f t="shared" si="171"/>
        <v>0</v>
      </c>
      <c r="O650" s="66">
        <f t="shared" si="189"/>
        <v>0</v>
      </c>
      <c r="P650" s="317">
        <f t="shared" si="186"/>
        <v>0</v>
      </c>
      <c r="Q650" s="66">
        <f t="shared" si="189"/>
        <v>0</v>
      </c>
      <c r="R650" s="317">
        <f t="shared" si="187"/>
        <v>0</v>
      </c>
      <c r="S650" s="66">
        <f t="shared" si="189"/>
        <v>0</v>
      </c>
      <c r="T650" s="317" t="e">
        <f>SUM(#REF!-S650)</f>
        <v>#REF!</v>
      </c>
      <c r="U650" s="66">
        <f t="shared" si="189"/>
        <v>0</v>
      </c>
      <c r="V650" s="317">
        <f t="shared" si="181"/>
        <v>0</v>
      </c>
      <c r="W650" s="66">
        <f t="shared" si="189"/>
        <v>0</v>
      </c>
      <c r="X650" s="317">
        <f t="shared" si="182"/>
        <v>0</v>
      </c>
      <c r="Y650" s="66">
        <f t="shared" si="189"/>
        <v>0</v>
      </c>
      <c r="Z650" s="317" t="e">
        <f>SUM(#REF!-Y650)</f>
        <v>#REF!</v>
      </c>
      <c r="AA650" s="66">
        <f t="shared" si="189"/>
        <v>0</v>
      </c>
      <c r="AB650" s="66">
        <f t="shared" si="176"/>
        <v>0</v>
      </c>
      <c r="AC650" s="66">
        <f t="shared" si="189"/>
        <v>0</v>
      </c>
      <c r="AD650" s="259">
        <f t="shared" si="189"/>
        <v>0.2</v>
      </c>
      <c r="AE650" s="260">
        <f t="shared" si="189"/>
        <v>0.8</v>
      </c>
      <c r="AF650" s="260">
        <f t="shared" si="189"/>
        <v>0.8</v>
      </c>
      <c r="AG650" s="364">
        <f t="shared" si="174"/>
        <v>100</v>
      </c>
    </row>
    <row r="651" spans="1:33" ht="14.25" customHeight="1">
      <c r="A651" s="318" t="s">
        <v>58</v>
      </c>
      <c r="B651" s="321" t="s">
        <v>198</v>
      </c>
      <c r="C651" s="321" t="s">
        <v>330</v>
      </c>
      <c r="D651" s="321" t="s">
        <v>19</v>
      </c>
      <c r="E651" s="321" t="s">
        <v>59</v>
      </c>
      <c r="F651" s="321"/>
      <c r="G651" s="319"/>
      <c r="H651" s="319"/>
      <c r="I651" s="66">
        <f t="shared" si="189"/>
        <v>0</v>
      </c>
      <c r="J651" s="317">
        <f t="shared" si="179"/>
        <v>0</v>
      </c>
      <c r="K651" s="66">
        <f t="shared" si="189"/>
        <v>0</v>
      </c>
      <c r="L651" s="317">
        <f t="shared" si="177"/>
        <v>0</v>
      </c>
      <c r="M651" s="66">
        <f t="shared" si="189"/>
        <v>0</v>
      </c>
      <c r="N651" s="317">
        <f t="shared" si="171"/>
        <v>0</v>
      </c>
      <c r="O651" s="66">
        <f t="shared" si="189"/>
        <v>0</v>
      </c>
      <c r="P651" s="317">
        <f t="shared" si="186"/>
        <v>0</v>
      </c>
      <c r="Q651" s="66">
        <f t="shared" si="189"/>
        <v>0</v>
      </c>
      <c r="R651" s="317">
        <f t="shared" si="187"/>
        <v>0</v>
      </c>
      <c r="S651" s="66">
        <f t="shared" si="189"/>
        <v>0</v>
      </c>
      <c r="T651" s="317" t="e">
        <f>SUM(#REF!-S651)</f>
        <v>#REF!</v>
      </c>
      <c r="U651" s="66">
        <f t="shared" si="189"/>
        <v>0</v>
      </c>
      <c r="V651" s="317">
        <f t="shared" si="181"/>
        <v>0</v>
      </c>
      <c r="W651" s="66">
        <f t="shared" si="189"/>
        <v>0</v>
      </c>
      <c r="X651" s="317">
        <f t="shared" si="182"/>
        <v>0</v>
      </c>
      <c r="Y651" s="66">
        <f t="shared" si="189"/>
        <v>0</v>
      </c>
      <c r="Z651" s="317" t="e">
        <f>SUM(#REF!-Y651)</f>
        <v>#REF!</v>
      </c>
      <c r="AA651" s="66">
        <f t="shared" si="189"/>
        <v>0</v>
      </c>
      <c r="AB651" s="66">
        <f t="shared" si="176"/>
        <v>0</v>
      </c>
      <c r="AC651" s="66">
        <f t="shared" si="189"/>
        <v>0</v>
      </c>
      <c r="AD651" s="259">
        <f t="shared" si="189"/>
        <v>0.2</v>
      </c>
      <c r="AE651" s="260">
        <f t="shared" si="189"/>
        <v>0.8</v>
      </c>
      <c r="AF651" s="260">
        <f t="shared" si="189"/>
        <v>0.8</v>
      </c>
      <c r="AG651" s="364">
        <f t="shared" si="174"/>
        <v>100</v>
      </c>
    </row>
    <row r="652" spans="1:33" ht="25.5" customHeight="1">
      <c r="A652" s="8" t="s">
        <v>339</v>
      </c>
      <c r="B652" s="321" t="s">
        <v>198</v>
      </c>
      <c r="C652" s="321" t="s">
        <v>330</v>
      </c>
      <c r="D652" s="321" t="s">
        <v>19</v>
      </c>
      <c r="E652" s="321" t="s">
        <v>59</v>
      </c>
      <c r="F652" s="321" t="s">
        <v>340</v>
      </c>
      <c r="G652" s="319"/>
      <c r="H652" s="319"/>
      <c r="I652" s="66">
        <f t="shared" si="189"/>
        <v>0</v>
      </c>
      <c r="J652" s="317">
        <f t="shared" si="179"/>
        <v>0</v>
      </c>
      <c r="K652" s="66">
        <f t="shared" si="189"/>
        <v>0</v>
      </c>
      <c r="L652" s="317">
        <f t="shared" si="177"/>
        <v>0</v>
      </c>
      <c r="M652" s="66">
        <f t="shared" si="189"/>
        <v>0</v>
      </c>
      <c r="N652" s="317">
        <f t="shared" si="171"/>
        <v>0</v>
      </c>
      <c r="O652" s="66">
        <f t="shared" si="189"/>
        <v>0</v>
      </c>
      <c r="P652" s="317">
        <f t="shared" si="186"/>
        <v>0</v>
      </c>
      <c r="Q652" s="66">
        <f t="shared" si="189"/>
        <v>0</v>
      </c>
      <c r="R652" s="317">
        <f t="shared" si="187"/>
        <v>0</v>
      </c>
      <c r="S652" s="66">
        <f t="shared" si="189"/>
        <v>0</v>
      </c>
      <c r="T652" s="317" t="e">
        <f>SUM(#REF!-S652)</f>
        <v>#REF!</v>
      </c>
      <c r="U652" s="66">
        <f t="shared" si="189"/>
        <v>0</v>
      </c>
      <c r="V652" s="317">
        <f t="shared" si="181"/>
        <v>0</v>
      </c>
      <c r="W652" s="66">
        <f t="shared" si="189"/>
        <v>0</v>
      </c>
      <c r="X652" s="317">
        <f t="shared" si="182"/>
        <v>0</v>
      </c>
      <c r="Y652" s="66">
        <f t="shared" si="189"/>
        <v>0</v>
      </c>
      <c r="Z652" s="317" t="e">
        <f>SUM(#REF!-Y652)</f>
        <v>#REF!</v>
      </c>
      <c r="AA652" s="66">
        <f t="shared" si="189"/>
        <v>0</v>
      </c>
      <c r="AB652" s="66">
        <f t="shared" si="176"/>
        <v>0</v>
      </c>
      <c r="AC652" s="66">
        <f t="shared" si="189"/>
        <v>0</v>
      </c>
      <c r="AD652" s="259">
        <f t="shared" si="189"/>
        <v>0.2</v>
      </c>
      <c r="AE652" s="260">
        <f t="shared" si="189"/>
        <v>0.8</v>
      </c>
      <c r="AF652" s="260">
        <f t="shared" si="189"/>
        <v>0.8</v>
      </c>
      <c r="AG652" s="364">
        <f t="shared" si="174"/>
        <v>100</v>
      </c>
    </row>
    <row r="653" spans="1:33" ht="25.5" customHeight="1">
      <c r="A653" s="39" t="s">
        <v>341</v>
      </c>
      <c r="B653" s="321" t="s">
        <v>198</v>
      </c>
      <c r="C653" s="321" t="s">
        <v>330</v>
      </c>
      <c r="D653" s="321" t="s">
        <v>19</v>
      </c>
      <c r="E653" s="321" t="s">
        <v>59</v>
      </c>
      <c r="F653" s="321" t="s">
        <v>342</v>
      </c>
      <c r="G653" s="319"/>
      <c r="H653" s="319"/>
      <c r="I653" s="66"/>
      <c r="J653" s="317">
        <f t="shared" si="179"/>
        <v>0</v>
      </c>
      <c r="K653" s="66"/>
      <c r="L653" s="317">
        <f t="shared" si="177"/>
        <v>0</v>
      </c>
      <c r="M653" s="66"/>
      <c r="N653" s="317">
        <f t="shared" si="171"/>
        <v>0</v>
      </c>
      <c r="O653" s="66"/>
      <c r="P653" s="317">
        <f t="shared" si="186"/>
        <v>0</v>
      </c>
      <c r="Q653" s="66"/>
      <c r="R653" s="317">
        <f t="shared" si="187"/>
        <v>0</v>
      </c>
      <c r="S653" s="66"/>
      <c r="T653" s="317" t="e">
        <f>SUM(#REF!-S653)</f>
        <v>#REF!</v>
      </c>
      <c r="U653" s="66"/>
      <c r="V653" s="317">
        <f t="shared" si="181"/>
        <v>0</v>
      </c>
      <c r="W653" s="66"/>
      <c r="X653" s="317">
        <f t="shared" si="182"/>
        <v>0</v>
      </c>
      <c r="Y653" s="66"/>
      <c r="Z653" s="317" t="e">
        <f>SUM(#REF!-Y653)</f>
        <v>#REF!</v>
      </c>
      <c r="AA653" s="66"/>
      <c r="AB653" s="66">
        <f t="shared" si="176"/>
        <v>0</v>
      </c>
      <c r="AC653" s="66"/>
      <c r="AD653" s="66">
        <v>0.2</v>
      </c>
      <c r="AE653" s="364">
        <v>0.8</v>
      </c>
      <c r="AF653" s="364">
        <v>0.8</v>
      </c>
      <c r="AG653" s="364">
        <f t="shared" si="174"/>
        <v>100</v>
      </c>
    </row>
    <row r="654" spans="1:33" ht="13.15" customHeight="1">
      <c r="A654" s="318" t="s">
        <v>199</v>
      </c>
      <c r="B654" s="321" t="s">
        <v>198</v>
      </c>
      <c r="C654" s="321" t="s">
        <v>11</v>
      </c>
      <c r="D654" s="321" t="s">
        <v>78</v>
      </c>
      <c r="E654" s="321"/>
      <c r="F654" s="321"/>
      <c r="G654" s="319" t="e">
        <f>G655+G679</f>
        <v>#REF!</v>
      </c>
      <c r="H654" s="319" t="e">
        <f>H655+H679</f>
        <v>#REF!</v>
      </c>
      <c r="I654" s="66">
        <f>I655+I679</f>
        <v>28021.9</v>
      </c>
      <c r="J654" s="317">
        <f t="shared" si="179"/>
        <v>541.5</v>
      </c>
      <c r="K654" s="66">
        <f>K655+K679</f>
        <v>28563.4</v>
      </c>
      <c r="L654" s="317">
        <f t="shared" si="177"/>
        <v>0</v>
      </c>
      <c r="M654" s="66">
        <f>M655+M679</f>
        <v>28563.4</v>
      </c>
      <c r="N654" s="317">
        <f t="shared" si="171"/>
        <v>144.20000000000073</v>
      </c>
      <c r="O654" s="66">
        <f>O655+O679</f>
        <v>28707.600000000002</v>
      </c>
      <c r="P654" s="317">
        <f t="shared" si="186"/>
        <v>5</v>
      </c>
      <c r="Q654" s="66">
        <f>Q655+Q679</f>
        <v>28712.600000000002</v>
      </c>
      <c r="R654" s="317">
        <f t="shared" si="187"/>
        <v>13768.2</v>
      </c>
      <c r="S654" s="66">
        <f>S655+S679</f>
        <v>42480.800000000003</v>
      </c>
      <c r="T654" s="317" t="e">
        <f>SUM(#REF!-S654)</f>
        <v>#REF!</v>
      </c>
      <c r="U654" s="66">
        <f>U655+U679</f>
        <v>28171.100000000002</v>
      </c>
      <c r="V654" s="317">
        <f t="shared" si="181"/>
        <v>0</v>
      </c>
      <c r="W654" s="66">
        <f>W655+W679</f>
        <v>28171.100000000002</v>
      </c>
      <c r="X654" s="317">
        <f t="shared" si="182"/>
        <v>-1989</v>
      </c>
      <c r="Y654" s="66">
        <f>Y655+Y679</f>
        <v>26182.100000000002</v>
      </c>
      <c r="Z654" s="317" t="e">
        <f>SUM(#REF!-Y654)</f>
        <v>#REF!</v>
      </c>
      <c r="AA654" s="66">
        <f>AA655+AA679</f>
        <v>26185.300000000003</v>
      </c>
      <c r="AB654" s="66">
        <f t="shared" si="176"/>
        <v>16.599999999998545</v>
      </c>
      <c r="AC654" s="66">
        <f>AC655+AC679</f>
        <v>26201.9</v>
      </c>
      <c r="AD654" s="259">
        <f>AD655+AD679</f>
        <v>0</v>
      </c>
      <c r="AE654" s="260">
        <f>AE655+AE679</f>
        <v>25170.7</v>
      </c>
      <c r="AF654" s="260">
        <f>AF655+AF679</f>
        <v>23380.499999999996</v>
      </c>
      <c r="AG654" s="364">
        <f t="shared" si="174"/>
        <v>92.887762358615362</v>
      </c>
    </row>
    <row r="655" spans="1:33" ht="13.15" customHeight="1">
      <c r="A655" s="318" t="s">
        <v>200</v>
      </c>
      <c r="B655" s="321" t="s">
        <v>198</v>
      </c>
      <c r="C655" s="321" t="s">
        <v>11</v>
      </c>
      <c r="D655" s="321" t="s">
        <v>331</v>
      </c>
      <c r="E655" s="321"/>
      <c r="F655" s="321"/>
      <c r="G655" s="319" t="e">
        <f>G658</f>
        <v>#REF!</v>
      </c>
      <c r="H655" s="319" t="e">
        <f>H658</f>
        <v>#REF!</v>
      </c>
      <c r="I655" s="66">
        <f>I656+I665</f>
        <v>25562.2</v>
      </c>
      <c r="J655" s="317">
        <f t="shared" si="179"/>
        <v>541.5</v>
      </c>
      <c r="K655" s="66">
        <f>K656+K665+K672</f>
        <v>26103.7</v>
      </c>
      <c r="L655" s="317">
        <f t="shared" si="177"/>
        <v>0</v>
      </c>
      <c r="M655" s="66">
        <f>M656+M665+M672</f>
        <v>26103.7</v>
      </c>
      <c r="N655" s="317">
        <f t="shared" si="171"/>
        <v>119.20000000000073</v>
      </c>
      <c r="O655" s="66">
        <f>O656+O665+O672+O675</f>
        <v>26222.9</v>
      </c>
      <c r="P655" s="317">
        <f t="shared" si="186"/>
        <v>0</v>
      </c>
      <c r="Q655" s="66">
        <f>Q656+Q665+Q672+Q675</f>
        <v>26222.9</v>
      </c>
      <c r="R655" s="317">
        <f t="shared" si="187"/>
        <v>13768.200000000004</v>
      </c>
      <c r="S655" s="66">
        <f>S656+S665+S672+S675</f>
        <v>39991.100000000006</v>
      </c>
      <c r="T655" s="317" t="e">
        <f>SUM(#REF!-S655)</f>
        <v>#REF!</v>
      </c>
      <c r="U655" s="66">
        <f>U656+U672+U675</f>
        <v>25681.4</v>
      </c>
      <c r="V655" s="317">
        <f t="shared" si="181"/>
        <v>0</v>
      </c>
      <c r="W655" s="66">
        <f>W656+W672+W675</f>
        <v>25681.4</v>
      </c>
      <c r="X655" s="317">
        <f t="shared" si="182"/>
        <v>-2000</v>
      </c>
      <c r="Y655" s="66">
        <f>Y656+Y672+Y675</f>
        <v>23681.4</v>
      </c>
      <c r="Z655" s="317" t="e">
        <f>SUM(#REF!-Y655)</f>
        <v>#REF!</v>
      </c>
      <c r="AA655" s="66">
        <f>AA656+AA672+AA675</f>
        <v>23681.4</v>
      </c>
      <c r="AB655" s="66">
        <f t="shared" si="176"/>
        <v>0</v>
      </c>
      <c r="AC655" s="66">
        <f>AC656+AC672+AC675</f>
        <v>23681.4</v>
      </c>
      <c r="AD655" s="259">
        <f>AD656+AD672+AD675</f>
        <v>0</v>
      </c>
      <c r="AE655" s="260">
        <f>AE656+AE672+AE675</f>
        <v>22855.4</v>
      </c>
      <c r="AF655" s="260">
        <f>AF656+AF672+AF675</f>
        <v>21438.199999999997</v>
      </c>
      <c r="AG655" s="364">
        <f t="shared" ref="AG655:AG718" si="190">AF655/AE655*100</f>
        <v>93.799277194886088</v>
      </c>
    </row>
    <row r="656" spans="1:33" ht="26.45" customHeight="1">
      <c r="A656" s="318" t="s">
        <v>722</v>
      </c>
      <c r="B656" s="321" t="s">
        <v>198</v>
      </c>
      <c r="C656" s="321" t="s">
        <v>11</v>
      </c>
      <c r="D656" s="321" t="s">
        <v>331</v>
      </c>
      <c r="E656" s="321" t="s">
        <v>201</v>
      </c>
      <c r="F656" s="321"/>
      <c r="G656" s="319"/>
      <c r="H656" s="319"/>
      <c r="I656" s="66">
        <f>I657</f>
        <v>0</v>
      </c>
      <c r="J656" s="317">
        <f t="shared" si="179"/>
        <v>0</v>
      </c>
      <c r="K656" s="66">
        <f>K657</f>
        <v>0</v>
      </c>
      <c r="L656" s="317">
        <f t="shared" si="177"/>
        <v>0</v>
      </c>
      <c r="M656" s="66">
        <f>M657</f>
        <v>0</v>
      </c>
      <c r="N656" s="317">
        <f t="shared" si="171"/>
        <v>0</v>
      </c>
      <c r="O656" s="66">
        <f>O657</f>
        <v>0</v>
      </c>
      <c r="P656" s="317">
        <f t="shared" si="186"/>
        <v>0</v>
      </c>
      <c r="Q656" s="66">
        <f>Q657</f>
        <v>0</v>
      </c>
      <c r="R656" s="317">
        <f t="shared" si="187"/>
        <v>13768.2</v>
      </c>
      <c r="S656" s="66">
        <f>S657</f>
        <v>13768.2</v>
      </c>
      <c r="T656" s="317" t="e">
        <f>SUM(#REF!-S656)</f>
        <v>#REF!</v>
      </c>
      <c r="U656" s="66">
        <f>U657</f>
        <v>13768.2</v>
      </c>
      <c r="V656" s="317">
        <f t="shared" si="181"/>
        <v>0</v>
      </c>
      <c r="W656" s="66">
        <f>W657</f>
        <v>13768.2</v>
      </c>
      <c r="X656" s="317">
        <f t="shared" si="182"/>
        <v>-2000</v>
      </c>
      <c r="Y656" s="66">
        <f>Y657</f>
        <v>11768.2</v>
      </c>
      <c r="Z656" s="317" t="e">
        <f>SUM(#REF!-Y656)</f>
        <v>#REF!</v>
      </c>
      <c r="AA656" s="66">
        <f>AA657</f>
        <v>11768.2</v>
      </c>
      <c r="AB656" s="66">
        <f t="shared" si="176"/>
        <v>0</v>
      </c>
      <c r="AC656" s="66">
        <f>AC657</f>
        <v>11768.2</v>
      </c>
      <c r="AD656" s="259">
        <f>AD657</f>
        <v>0</v>
      </c>
      <c r="AE656" s="260">
        <f>AE657</f>
        <v>10940</v>
      </c>
      <c r="AF656" s="260">
        <f>AF657</f>
        <v>9522.7999999999993</v>
      </c>
      <c r="AG656" s="364">
        <f t="shared" si="190"/>
        <v>87.045703839122481</v>
      </c>
    </row>
    <row r="657" spans="1:33" ht="26.45" customHeight="1">
      <c r="A657" s="318" t="s">
        <v>202</v>
      </c>
      <c r="B657" s="321" t="s">
        <v>198</v>
      </c>
      <c r="C657" s="321" t="s">
        <v>11</v>
      </c>
      <c r="D657" s="321" t="s">
        <v>331</v>
      </c>
      <c r="E657" s="321" t="s">
        <v>203</v>
      </c>
      <c r="F657" s="321"/>
      <c r="G657" s="319"/>
      <c r="H657" s="319"/>
      <c r="I657" s="66">
        <f>I658+I667</f>
        <v>0</v>
      </c>
      <c r="J657" s="317">
        <f t="shared" si="179"/>
        <v>0</v>
      </c>
      <c r="K657" s="66">
        <f>K658+K667</f>
        <v>0</v>
      </c>
      <c r="L657" s="317">
        <f t="shared" si="177"/>
        <v>0</v>
      </c>
      <c r="M657" s="66">
        <f>M658+M667</f>
        <v>0</v>
      </c>
      <c r="N657" s="317">
        <f t="shared" si="171"/>
        <v>0</v>
      </c>
      <c r="O657" s="66">
        <f>O658+O667</f>
        <v>0</v>
      </c>
      <c r="P657" s="317">
        <f t="shared" si="186"/>
        <v>0</v>
      </c>
      <c r="Q657" s="66">
        <f>Q658+Q667</f>
        <v>0</v>
      </c>
      <c r="R657" s="317">
        <f t="shared" si="187"/>
        <v>13768.2</v>
      </c>
      <c r="S657" s="66">
        <f>S658+S667</f>
        <v>13768.2</v>
      </c>
      <c r="T657" s="317" t="e">
        <f>SUM(#REF!-S657)</f>
        <v>#REF!</v>
      </c>
      <c r="U657" s="66">
        <f>U658+U667</f>
        <v>13768.2</v>
      </c>
      <c r="V657" s="317">
        <f t="shared" si="181"/>
        <v>0</v>
      </c>
      <c r="W657" s="66">
        <f>W658+W667</f>
        <v>13768.2</v>
      </c>
      <c r="X657" s="317">
        <f t="shared" si="182"/>
        <v>-2000</v>
      </c>
      <c r="Y657" s="66">
        <f>Y658+Y667</f>
        <v>11768.2</v>
      </c>
      <c r="Z657" s="317" t="e">
        <f>SUM(#REF!-Y657)</f>
        <v>#REF!</v>
      </c>
      <c r="AA657" s="66">
        <f>AA658+AA667</f>
        <v>11768.2</v>
      </c>
      <c r="AB657" s="66">
        <f t="shared" si="176"/>
        <v>0</v>
      </c>
      <c r="AC657" s="66">
        <f>AC658+AC667</f>
        <v>11768.2</v>
      </c>
      <c r="AD657" s="259">
        <f>AD658+AD667</f>
        <v>0</v>
      </c>
      <c r="AE657" s="260">
        <f>AE658+AE667</f>
        <v>10940</v>
      </c>
      <c r="AF657" s="260">
        <f>AF658+AF667</f>
        <v>9522.7999999999993</v>
      </c>
      <c r="AG657" s="364">
        <f t="shared" si="190"/>
        <v>87.045703839122481</v>
      </c>
    </row>
    <row r="658" spans="1:33" ht="26.45" customHeight="1">
      <c r="A658" s="60" t="s">
        <v>481</v>
      </c>
      <c r="B658" s="321" t="s">
        <v>198</v>
      </c>
      <c r="C658" s="321" t="s">
        <v>11</v>
      </c>
      <c r="D658" s="321" t="s">
        <v>331</v>
      </c>
      <c r="E658" s="40" t="s">
        <v>482</v>
      </c>
      <c r="F658" s="321"/>
      <c r="G658" s="319" t="e">
        <f>#REF!</f>
        <v>#REF!</v>
      </c>
      <c r="H658" s="319" t="e">
        <f>#REF!</f>
        <v>#REF!</v>
      </c>
      <c r="I658" s="66">
        <f>I659+I661+I663</f>
        <v>0</v>
      </c>
      <c r="J658" s="317">
        <f t="shared" si="179"/>
        <v>0</v>
      </c>
      <c r="K658" s="66">
        <f>K659+K661+K663</f>
        <v>0</v>
      </c>
      <c r="L658" s="317">
        <f t="shared" si="177"/>
        <v>0</v>
      </c>
      <c r="M658" s="66">
        <f>M659+M661+M663</f>
        <v>0</v>
      </c>
      <c r="N658" s="317">
        <f t="shared" si="171"/>
        <v>0</v>
      </c>
      <c r="O658" s="66">
        <f>O659+O661+O663</f>
        <v>0</v>
      </c>
      <c r="P658" s="317">
        <f t="shared" si="186"/>
        <v>0</v>
      </c>
      <c r="Q658" s="66">
        <f>Q659+Q661+Q663</f>
        <v>0</v>
      </c>
      <c r="R658" s="317">
        <f t="shared" si="187"/>
        <v>13768.2</v>
      </c>
      <c r="S658" s="66">
        <v>13768.2</v>
      </c>
      <c r="T658" s="317" t="e">
        <f>SUM(#REF!-S658)</f>
        <v>#REF!</v>
      </c>
      <c r="U658" s="66">
        <f>U659+U661+U663+U665</f>
        <v>13768.2</v>
      </c>
      <c r="V658" s="317">
        <f t="shared" si="181"/>
        <v>0</v>
      </c>
      <c r="W658" s="66">
        <f>W659+W661+W663+W665</f>
        <v>13768.2</v>
      </c>
      <c r="X658" s="317">
        <f t="shared" si="182"/>
        <v>-2000</v>
      </c>
      <c r="Y658" s="66">
        <f>Y659+Y661+Y663+Y665</f>
        <v>11768.2</v>
      </c>
      <c r="Z658" s="317" t="e">
        <f>SUM(#REF!-Y658)</f>
        <v>#REF!</v>
      </c>
      <c r="AA658" s="66">
        <f>AA659+AA661+AA663+AA665</f>
        <v>11768.2</v>
      </c>
      <c r="AB658" s="66">
        <f t="shared" si="176"/>
        <v>0</v>
      </c>
      <c r="AC658" s="66">
        <f>AC659+AC661+AC663+AC665</f>
        <v>11768.2</v>
      </c>
      <c r="AD658" s="259">
        <f>AD659+AD661+AD663+AD665</f>
        <v>0</v>
      </c>
      <c r="AE658" s="260">
        <f>AE659+AE661+AE663+AE665</f>
        <v>10940</v>
      </c>
      <c r="AF658" s="260">
        <f>AF659+AF661+AF663+AF665</f>
        <v>9522.7999999999993</v>
      </c>
      <c r="AG658" s="364">
        <f t="shared" si="190"/>
        <v>87.045703839122481</v>
      </c>
    </row>
    <row r="659" spans="1:33" ht="0.75" customHeight="1">
      <c r="A659" s="55" t="s">
        <v>352</v>
      </c>
      <c r="B659" s="321" t="s">
        <v>198</v>
      </c>
      <c r="C659" s="321" t="s">
        <v>11</v>
      </c>
      <c r="D659" s="321" t="s">
        <v>331</v>
      </c>
      <c r="E659" s="40" t="s">
        <v>482</v>
      </c>
      <c r="F659" s="321" t="s">
        <v>335</v>
      </c>
      <c r="G659" s="319"/>
      <c r="H659" s="319"/>
      <c r="I659" s="66">
        <f>I660</f>
        <v>0</v>
      </c>
      <c r="J659" s="317">
        <f t="shared" si="179"/>
        <v>0</v>
      </c>
      <c r="K659" s="66">
        <f>K660</f>
        <v>0</v>
      </c>
      <c r="L659" s="317">
        <f t="shared" si="177"/>
        <v>0</v>
      </c>
      <c r="M659" s="66">
        <f>M660</f>
        <v>0</v>
      </c>
      <c r="N659" s="317">
        <f t="shared" si="171"/>
        <v>0</v>
      </c>
      <c r="O659" s="66">
        <f>O660</f>
        <v>0</v>
      </c>
      <c r="P659" s="317">
        <f t="shared" si="186"/>
        <v>0</v>
      </c>
      <c r="Q659" s="66">
        <f>Q660</f>
        <v>0</v>
      </c>
      <c r="R659" s="317">
        <f t="shared" si="187"/>
        <v>0</v>
      </c>
      <c r="S659" s="66">
        <f>S660</f>
        <v>0</v>
      </c>
      <c r="T659" s="317" t="e">
        <f>SUM(#REF!-S659)</f>
        <v>#REF!</v>
      </c>
      <c r="U659" s="66">
        <f>U660</f>
        <v>0</v>
      </c>
      <c r="V659" s="317">
        <f t="shared" si="181"/>
        <v>0</v>
      </c>
      <c r="W659" s="66">
        <f>W660</f>
        <v>0</v>
      </c>
      <c r="X659" s="317">
        <f t="shared" si="182"/>
        <v>0</v>
      </c>
      <c r="Y659" s="66">
        <f>Y660</f>
        <v>0</v>
      </c>
      <c r="Z659" s="317" t="e">
        <f>SUM(#REF!-Y659)</f>
        <v>#REF!</v>
      </c>
      <c r="AA659" s="66">
        <f>AA660</f>
        <v>0</v>
      </c>
      <c r="AB659" s="66">
        <f t="shared" si="176"/>
        <v>0</v>
      </c>
      <c r="AC659" s="66">
        <f>AC660</f>
        <v>0</v>
      </c>
      <c r="AD659" s="259">
        <f>AD660</f>
        <v>0</v>
      </c>
      <c r="AE659" s="260">
        <f>AE660</f>
        <v>0</v>
      </c>
      <c r="AF659" s="260">
        <f>AF660</f>
        <v>0</v>
      </c>
      <c r="AG659" s="364"/>
    </row>
    <row r="660" spans="1:33" ht="12.75" hidden="1" customHeight="1">
      <c r="A660" s="61" t="s">
        <v>16</v>
      </c>
      <c r="B660" s="86" t="s">
        <v>198</v>
      </c>
      <c r="C660" s="86" t="s">
        <v>11</v>
      </c>
      <c r="D660" s="86" t="s">
        <v>331</v>
      </c>
      <c r="E660" s="40" t="s">
        <v>482</v>
      </c>
      <c r="F660" s="86" t="s">
        <v>17</v>
      </c>
      <c r="G660" s="87"/>
      <c r="H660" s="87"/>
      <c r="I660" s="67">
        <v>0</v>
      </c>
      <c r="J660" s="317">
        <f t="shared" si="179"/>
        <v>0</v>
      </c>
      <c r="K660" s="67">
        <v>0</v>
      </c>
      <c r="L660" s="317">
        <f t="shared" si="177"/>
        <v>0</v>
      </c>
      <c r="M660" s="67">
        <v>0</v>
      </c>
      <c r="N660" s="317">
        <f t="shared" ref="N660:N733" si="191">SUM(O660-M660)</f>
        <v>0</v>
      </c>
      <c r="O660" s="67">
        <v>0</v>
      </c>
      <c r="P660" s="317">
        <f t="shared" si="186"/>
        <v>0</v>
      </c>
      <c r="Q660" s="67">
        <v>0</v>
      </c>
      <c r="R660" s="317">
        <f t="shared" si="187"/>
        <v>0</v>
      </c>
      <c r="S660" s="67">
        <v>0</v>
      </c>
      <c r="T660" s="317" t="e">
        <f>SUM(#REF!-S660)</f>
        <v>#REF!</v>
      </c>
      <c r="U660" s="67">
        <v>0</v>
      </c>
      <c r="V660" s="317">
        <f t="shared" si="181"/>
        <v>0</v>
      </c>
      <c r="W660" s="67">
        <v>0</v>
      </c>
      <c r="X660" s="317">
        <f t="shared" si="182"/>
        <v>0</v>
      </c>
      <c r="Y660" s="67">
        <v>0</v>
      </c>
      <c r="Z660" s="317" t="e">
        <f>SUM(#REF!-Y660)</f>
        <v>#REF!</v>
      </c>
      <c r="AA660" s="67">
        <v>0</v>
      </c>
      <c r="AB660" s="66">
        <f t="shared" si="176"/>
        <v>0</v>
      </c>
      <c r="AC660" s="67">
        <v>0</v>
      </c>
      <c r="AD660" s="67"/>
      <c r="AE660" s="447">
        <v>0</v>
      </c>
      <c r="AF660" s="447">
        <v>0</v>
      </c>
      <c r="AG660" s="364"/>
    </row>
    <row r="661" spans="1:33" ht="26.25" hidden="1" customHeight="1">
      <c r="A661" s="8" t="s">
        <v>339</v>
      </c>
      <c r="B661" s="321" t="s">
        <v>198</v>
      </c>
      <c r="C661" s="321" t="s">
        <v>11</v>
      </c>
      <c r="D661" s="321" t="s">
        <v>331</v>
      </c>
      <c r="E661" s="40" t="s">
        <v>482</v>
      </c>
      <c r="F661" s="321" t="s">
        <v>340</v>
      </c>
      <c r="G661" s="319"/>
      <c r="H661" s="319"/>
      <c r="I661" s="67">
        <f>I662</f>
        <v>0</v>
      </c>
      <c r="J661" s="317">
        <f t="shared" si="179"/>
        <v>0</v>
      </c>
      <c r="K661" s="67">
        <f>K662</f>
        <v>0</v>
      </c>
      <c r="L661" s="317">
        <f t="shared" si="177"/>
        <v>0</v>
      </c>
      <c r="M661" s="67">
        <f>M662</f>
        <v>0</v>
      </c>
      <c r="N661" s="317">
        <f t="shared" si="191"/>
        <v>0</v>
      </c>
      <c r="O661" s="67">
        <f>O662</f>
        <v>0</v>
      </c>
      <c r="P661" s="317">
        <f t="shared" si="186"/>
        <v>0</v>
      </c>
      <c r="Q661" s="67">
        <f>Q662</f>
        <v>0</v>
      </c>
      <c r="R661" s="317">
        <f t="shared" si="187"/>
        <v>0</v>
      </c>
      <c r="S661" s="67">
        <f>S662</f>
        <v>0</v>
      </c>
      <c r="T661" s="317" t="e">
        <f>SUM(#REF!-S661)</f>
        <v>#REF!</v>
      </c>
      <c r="U661" s="67">
        <f>U662</f>
        <v>0</v>
      </c>
      <c r="V661" s="317">
        <f t="shared" si="181"/>
        <v>0</v>
      </c>
      <c r="W661" s="67">
        <f>W662</f>
        <v>0</v>
      </c>
      <c r="X661" s="317">
        <f t="shared" si="182"/>
        <v>0</v>
      </c>
      <c r="Y661" s="67">
        <f>Y662</f>
        <v>0</v>
      </c>
      <c r="Z661" s="317" t="e">
        <f>SUM(#REF!-Y661)</f>
        <v>#REF!</v>
      </c>
      <c r="AA661" s="67">
        <f>AA662</f>
        <v>0</v>
      </c>
      <c r="AB661" s="66">
        <f t="shared" si="176"/>
        <v>0</v>
      </c>
      <c r="AC661" s="67">
        <f>AC662</f>
        <v>0</v>
      </c>
      <c r="AD661" s="259">
        <f>AD662</f>
        <v>0</v>
      </c>
      <c r="AE661" s="260">
        <f>AE662</f>
        <v>0</v>
      </c>
      <c r="AF661" s="260">
        <f>AF662</f>
        <v>0</v>
      </c>
      <c r="AG661" s="364"/>
    </row>
    <row r="662" spans="1:33" ht="26.25" hidden="1" customHeight="1">
      <c r="A662" s="39" t="s">
        <v>341</v>
      </c>
      <c r="B662" s="321" t="s">
        <v>198</v>
      </c>
      <c r="C662" s="321" t="s">
        <v>11</v>
      </c>
      <c r="D662" s="321" t="s">
        <v>331</v>
      </c>
      <c r="E662" s="40" t="s">
        <v>482</v>
      </c>
      <c r="F662" s="321" t="s">
        <v>342</v>
      </c>
      <c r="G662" s="319"/>
      <c r="H662" s="319"/>
      <c r="I662" s="67">
        <v>0</v>
      </c>
      <c r="J662" s="317">
        <f t="shared" si="179"/>
        <v>0</v>
      </c>
      <c r="K662" s="67">
        <v>0</v>
      </c>
      <c r="L662" s="317">
        <f t="shared" si="177"/>
        <v>0</v>
      </c>
      <c r="M662" s="67">
        <v>0</v>
      </c>
      <c r="N662" s="317">
        <f t="shared" si="191"/>
        <v>0</v>
      </c>
      <c r="O662" s="67">
        <v>0</v>
      </c>
      <c r="P662" s="317">
        <f t="shared" si="186"/>
        <v>0</v>
      </c>
      <c r="Q662" s="67">
        <v>0</v>
      </c>
      <c r="R662" s="317">
        <f t="shared" si="187"/>
        <v>0</v>
      </c>
      <c r="S662" s="67">
        <v>0</v>
      </c>
      <c r="T662" s="317" t="e">
        <f>SUM(#REF!-S662)</f>
        <v>#REF!</v>
      </c>
      <c r="U662" s="67">
        <v>0</v>
      </c>
      <c r="V662" s="317">
        <f t="shared" si="181"/>
        <v>0</v>
      </c>
      <c r="W662" s="67">
        <v>0</v>
      </c>
      <c r="X662" s="317">
        <f t="shared" si="182"/>
        <v>0</v>
      </c>
      <c r="Y662" s="67">
        <v>0</v>
      </c>
      <c r="Z662" s="317" t="e">
        <f>SUM(#REF!-Y662)</f>
        <v>#REF!</v>
      </c>
      <c r="AA662" s="67">
        <v>0</v>
      </c>
      <c r="AB662" s="66">
        <f t="shared" si="176"/>
        <v>0</v>
      </c>
      <c r="AC662" s="67">
        <v>0</v>
      </c>
      <c r="AD662" s="67"/>
      <c r="AE662" s="447">
        <v>0</v>
      </c>
      <c r="AF662" s="447">
        <v>0</v>
      </c>
      <c r="AG662" s="364"/>
    </row>
    <row r="663" spans="1:33" ht="12.75" hidden="1" customHeight="1">
      <c r="A663" s="8" t="s">
        <v>354</v>
      </c>
      <c r="B663" s="321" t="s">
        <v>198</v>
      </c>
      <c r="C663" s="321" t="s">
        <v>11</v>
      </c>
      <c r="D663" s="321" t="s">
        <v>331</v>
      </c>
      <c r="E663" s="40" t="s">
        <v>482</v>
      </c>
      <c r="F663" s="321" t="s">
        <v>355</v>
      </c>
      <c r="G663" s="319"/>
      <c r="H663" s="319"/>
      <c r="I663" s="67">
        <f>I664</f>
        <v>0</v>
      </c>
      <c r="J663" s="317">
        <f t="shared" si="179"/>
        <v>0</v>
      </c>
      <c r="K663" s="67">
        <f>K664</f>
        <v>0</v>
      </c>
      <c r="L663" s="317">
        <f t="shared" si="177"/>
        <v>0</v>
      </c>
      <c r="M663" s="67">
        <f>M664</f>
        <v>0</v>
      </c>
      <c r="N663" s="317">
        <f t="shared" si="191"/>
        <v>0</v>
      </c>
      <c r="O663" s="67">
        <f>O664</f>
        <v>0</v>
      </c>
      <c r="P663" s="317">
        <f t="shared" si="186"/>
        <v>0</v>
      </c>
      <c r="Q663" s="67">
        <f>Q664</f>
        <v>0</v>
      </c>
      <c r="R663" s="317">
        <f t="shared" si="187"/>
        <v>0</v>
      </c>
      <c r="S663" s="67">
        <f>S664</f>
        <v>0</v>
      </c>
      <c r="T663" s="317" t="e">
        <f>SUM(#REF!-S663)</f>
        <v>#REF!</v>
      </c>
      <c r="U663" s="67">
        <f>U664</f>
        <v>0</v>
      </c>
      <c r="V663" s="317">
        <f t="shared" si="181"/>
        <v>0</v>
      </c>
      <c r="W663" s="67">
        <f>W664</f>
        <v>0</v>
      </c>
      <c r="X663" s="317">
        <f t="shared" si="182"/>
        <v>0</v>
      </c>
      <c r="Y663" s="67">
        <f>Y664</f>
        <v>0</v>
      </c>
      <c r="Z663" s="317" t="e">
        <f>SUM(#REF!-Y663)</f>
        <v>#REF!</v>
      </c>
      <c r="AA663" s="67">
        <f>AA664</f>
        <v>0</v>
      </c>
      <c r="AB663" s="66">
        <f t="shared" ref="AB663:AB728" si="192">AC663-AA663</f>
        <v>0</v>
      </c>
      <c r="AC663" s="67">
        <f>AC664</f>
        <v>0</v>
      </c>
      <c r="AD663" s="259">
        <f>AD664</f>
        <v>0</v>
      </c>
      <c r="AE663" s="260">
        <f>AE664</f>
        <v>0</v>
      </c>
      <c r="AF663" s="260">
        <f>AF664</f>
        <v>0</v>
      </c>
      <c r="AG663" s="364"/>
    </row>
    <row r="664" spans="1:33" ht="12.75" hidden="1" customHeight="1">
      <c r="A664" s="39" t="s">
        <v>356</v>
      </c>
      <c r="B664" s="321" t="s">
        <v>198</v>
      </c>
      <c r="C664" s="321" t="s">
        <v>11</v>
      </c>
      <c r="D664" s="321" t="s">
        <v>331</v>
      </c>
      <c r="E664" s="40" t="s">
        <v>482</v>
      </c>
      <c r="F664" s="321" t="s">
        <v>0</v>
      </c>
      <c r="G664" s="319"/>
      <c r="H664" s="319"/>
      <c r="I664" s="67">
        <v>0</v>
      </c>
      <c r="J664" s="317">
        <f t="shared" si="179"/>
        <v>0</v>
      </c>
      <c r="K664" s="67">
        <v>0</v>
      </c>
      <c r="L664" s="317">
        <f t="shared" si="177"/>
        <v>0</v>
      </c>
      <c r="M664" s="67">
        <v>0</v>
      </c>
      <c r="N664" s="317">
        <f t="shared" si="191"/>
        <v>0</v>
      </c>
      <c r="O664" s="67">
        <v>0</v>
      </c>
      <c r="P664" s="317">
        <f t="shared" si="186"/>
        <v>0</v>
      </c>
      <c r="Q664" s="67">
        <v>0</v>
      </c>
      <c r="R664" s="317">
        <f t="shared" si="187"/>
        <v>0</v>
      </c>
      <c r="S664" s="67">
        <v>0</v>
      </c>
      <c r="T664" s="317" t="e">
        <f>SUM(#REF!-S664)</f>
        <v>#REF!</v>
      </c>
      <c r="U664" s="67">
        <v>0</v>
      </c>
      <c r="V664" s="317">
        <f t="shared" si="181"/>
        <v>0</v>
      </c>
      <c r="W664" s="67">
        <v>0</v>
      </c>
      <c r="X664" s="317">
        <f t="shared" si="182"/>
        <v>0</v>
      </c>
      <c r="Y664" s="67">
        <v>0</v>
      </c>
      <c r="Z664" s="317" t="e">
        <f>SUM(#REF!-Y664)</f>
        <v>#REF!</v>
      </c>
      <c r="AA664" s="67">
        <v>0</v>
      </c>
      <c r="AB664" s="66">
        <f t="shared" si="192"/>
        <v>0</v>
      </c>
      <c r="AC664" s="67">
        <v>0</v>
      </c>
      <c r="AD664" s="67"/>
      <c r="AE664" s="447">
        <v>0</v>
      </c>
      <c r="AF664" s="447">
        <v>0</v>
      </c>
      <c r="AG664" s="364"/>
    </row>
    <row r="665" spans="1:33" ht="26.45" customHeight="1">
      <c r="A665" s="39" t="s">
        <v>616</v>
      </c>
      <c r="B665" s="321" t="s">
        <v>198</v>
      </c>
      <c r="C665" s="321" t="s">
        <v>11</v>
      </c>
      <c r="D665" s="321" t="s">
        <v>331</v>
      </c>
      <c r="E665" s="40" t="s">
        <v>482</v>
      </c>
      <c r="F665" s="321" t="s">
        <v>455</v>
      </c>
      <c r="G665" s="319"/>
      <c r="H665" s="319"/>
      <c r="I665" s="67">
        <f>SUM(I666)</f>
        <v>25562.2</v>
      </c>
      <c r="J665" s="317">
        <f t="shared" si="179"/>
        <v>0</v>
      </c>
      <c r="K665" s="67">
        <f>SUM(K666)</f>
        <v>25562.2</v>
      </c>
      <c r="L665" s="317">
        <f t="shared" si="177"/>
        <v>0</v>
      </c>
      <c r="M665" s="67">
        <f>SUM(M666)</f>
        <v>25562.2</v>
      </c>
      <c r="N665" s="317">
        <f t="shared" si="191"/>
        <v>-11794</v>
      </c>
      <c r="O665" s="67">
        <f>SUM(O666)</f>
        <v>13768.2</v>
      </c>
      <c r="P665" s="317">
        <f t="shared" si="186"/>
        <v>0</v>
      </c>
      <c r="Q665" s="67">
        <f>SUM(Q666)</f>
        <v>13768.2</v>
      </c>
      <c r="R665" s="317">
        <f t="shared" si="187"/>
        <v>0</v>
      </c>
      <c r="S665" s="67">
        <f>SUM(S666)</f>
        <v>13768.2</v>
      </c>
      <c r="T665" s="317" t="e">
        <f>SUM(#REF!-S665)</f>
        <v>#REF!</v>
      </c>
      <c r="U665" s="67">
        <f>SUM(U666)</f>
        <v>13768.2</v>
      </c>
      <c r="V665" s="317">
        <f t="shared" si="181"/>
        <v>0</v>
      </c>
      <c r="W665" s="67">
        <f>SUM(W666)</f>
        <v>13768.2</v>
      </c>
      <c r="X665" s="317">
        <f t="shared" si="182"/>
        <v>-2000</v>
      </c>
      <c r="Y665" s="67">
        <f>SUM(Y666)</f>
        <v>11768.2</v>
      </c>
      <c r="Z665" s="317" t="e">
        <f>SUM(#REF!-Y665)</f>
        <v>#REF!</v>
      </c>
      <c r="AA665" s="67">
        <f>SUM(AA666)</f>
        <v>11768.2</v>
      </c>
      <c r="AB665" s="66">
        <f t="shared" si="192"/>
        <v>0</v>
      </c>
      <c r="AC665" s="67">
        <f>SUM(AC666)</f>
        <v>11768.2</v>
      </c>
      <c r="AD665" s="259">
        <f>SUM(AD666)</f>
        <v>0</v>
      </c>
      <c r="AE665" s="260">
        <f>SUM(AE666)</f>
        <v>10940</v>
      </c>
      <c r="AF665" s="260">
        <f>SUM(AF666)</f>
        <v>9522.7999999999993</v>
      </c>
      <c r="AG665" s="364">
        <f t="shared" si="190"/>
        <v>87.045703839122481</v>
      </c>
    </row>
    <row r="666" spans="1:33" ht="12" customHeight="1">
      <c r="A666" s="39" t="s">
        <v>617</v>
      </c>
      <c r="B666" s="321" t="s">
        <v>198</v>
      </c>
      <c r="C666" s="321" t="s">
        <v>11</v>
      </c>
      <c r="D666" s="321" t="s">
        <v>331</v>
      </c>
      <c r="E666" s="40" t="s">
        <v>482</v>
      </c>
      <c r="F666" s="321" t="s">
        <v>618</v>
      </c>
      <c r="G666" s="319"/>
      <c r="H666" s="319"/>
      <c r="I666" s="67">
        <v>25562.2</v>
      </c>
      <c r="J666" s="317">
        <f t="shared" si="179"/>
        <v>0</v>
      </c>
      <c r="K666" s="67">
        <v>25562.2</v>
      </c>
      <c r="L666" s="317">
        <f t="shared" si="177"/>
        <v>0</v>
      </c>
      <c r="M666" s="67">
        <v>25562.2</v>
      </c>
      <c r="N666" s="317">
        <f t="shared" si="191"/>
        <v>-11794</v>
      </c>
      <c r="O666" s="67">
        <v>13768.2</v>
      </c>
      <c r="P666" s="317">
        <f t="shared" si="186"/>
        <v>0</v>
      </c>
      <c r="Q666" s="67">
        <v>13768.2</v>
      </c>
      <c r="R666" s="317">
        <f t="shared" si="187"/>
        <v>0</v>
      </c>
      <c r="S666" s="67">
        <v>13768.2</v>
      </c>
      <c r="T666" s="317" t="e">
        <f>SUM(#REF!-S666)</f>
        <v>#REF!</v>
      </c>
      <c r="U666" s="67">
        <v>13768.2</v>
      </c>
      <c r="V666" s="317">
        <f t="shared" si="181"/>
        <v>0</v>
      </c>
      <c r="W666" s="67">
        <v>13768.2</v>
      </c>
      <c r="X666" s="317">
        <f t="shared" si="182"/>
        <v>-2000</v>
      </c>
      <c r="Y666" s="67">
        <v>11768.2</v>
      </c>
      <c r="Z666" s="317" t="e">
        <f>SUM(#REF!-Y666)</f>
        <v>#REF!</v>
      </c>
      <c r="AA666" s="67">
        <v>11768.2</v>
      </c>
      <c r="AB666" s="66">
        <f t="shared" si="192"/>
        <v>0</v>
      </c>
      <c r="AC666" s="67">
        <v>11768.2</v>
      </c>
      <c r="AD666" s="67"/>
      <c r="AE666" s="447">
        <v>10940</v>
      </c>
      <c r="AF666" s="447">
        <v>9522.7999999999993</v>
      </c>
      <c r="AG666" s="364">
        <f t="shared" si="190"/>
        <v>87.045703839122481</v>
      </c>
    </row>
    <row r="667" spans="1:33" s="3" customFormat="1" ht="33" hidden="1" customHeight="1">
      <c r="A667" s="60" t="s">
        <v>483</v>
      </c>
      <c r="B667" s="321" t="s">
        <v>198</v>
      </c>
      <c r="C667" s="321" t="s">
        <v>11</v>
      </c>
      <c r="D667" s="321" t="s">
        <v>331</v>
      </c>
      <c r="E667" s="40" t="s">
        <v>484</v>
      </c>
      <c r="F667" s="321"/>
      <c r="G667" s="319"/>
      <c r="H667" s="319"/>
      <c r="I667" s="66">
        <f>I668+I670</f>
        <v>0</v>
      </c>
      <c r="J667" s="317">
        <f t="shared" si="179"/>
        <v>0</v>
      </c>
      <c r="K667" s="66">
        <f>K668+K670</f>
        <v>0</v>
      </c>
      <c r="L667" s="317">
        <f t="shared" si="177"/>
        <v>0</v>
      </c>
      <c r="M667" s="66">
        <f>M668+M670</f>
        <v>0</v>
      </c>
      <c r="N667" s="317">
        <f t="shared" si="191"/>
        <v>0</v>
      </c>
      <c r="O667" s="66">
        <f>O668+O670</f>
        <v>0</v>
      </c>
      <c r="P667" s="317">
        <f t="shared" si="186"/>
        <v>0</v>
      </c>
      <c r="Q667" s="66">
        <f>Q668+Q670</f>
        <v>0</v>
      </c>
      <c r="R667" s="317">
        <f t="shared" si="187"/>
        <v>0</v>
      </c>
      <c r="S667" s="66">
        <f>S668+S670</f>
        <v>0</v>
      </c>
      <c r="T667" s="317" t="e">
        <f>SUM(#REF!-S667)</f>
        <v>#REF!</v>
      </c>
      <c r="U667" s="66">
        <f>U668+U670</f>
        <v>0</v>
      </c>
      <c r="V667" s="317">
        <f t="shared" si="181"/>
        <v>0</v>
      </c>
      <c r="W667" s="66">
        <f>W668+W670</f>
        <v>0</v>
      </c>
      <c r="X667" s="317">
        <f t="shared" si="182"/>
        <v>0</v>
      </c>
      <c r="Y667" s="66">
        <f>Y668+Y670</f>
        <v>0</v>
      </c>
      <c r="Z667" s="317" t="e">
        <f>SUM(#REF!-Y667)</f>
        <v>#REF!</v>
      </c>
      <c r="AA667" s="66">
        <f>AA668+AA670</f>
        <v>0</v>
      </c>
      <c r="AB667" s="66">
        <f t="shared" si="192"/>
        <v>0</v>
      </c>
      <c r="AC667" s="66">
        <f>AC668+AC670</f>
        <v>0</v>
      </c>
      <c r="AD667" s="259">
        <f>AD668+AD670</f>
        <v>0</v>
      </c>
      <c r="AE667" s="260">
        <f>AE668+AE670</f>
        <v>0</v>
      </c>
      <c r="AF667" s="260">
        <f>AF668+AF670</f>
        <v>0</v>
      </c>
      <c r="AG667" s="364"/>
    </row>
    <row r="668" spans="1:33" ht="52.5" hidden="1" customHeight="1">
      <c r="A668" s="55" t="s">
        <v>352</v>
      </c>
      <c r="B668" s="321" t="s">
        <v>198</v>
      </c>
      <c r="C668" s="321" t="s">
        <v>11</v>
      </c>
      <c r="D668" s="321" t="s">
        <v>331</v>
      </c>
      <c r="E668" s="40" t="s">
        <v>484</v>
      </c>
      <c r="F668" s="321" t="s">
        <v>335</v>
      </c>
      <c r="G668" s="319"/>
      <c r="H668" s="319"/>
      <c r="I668" s="66">
        <f>I669</f>
        <v>0</v>
      </c>
      <c r="J668" s="317">
        <f t="shared" si="179"/>
        <v>0</v>
      </c>
      <c r="K668" s="66">
        <f>K669</f>
        <v>0</v>
      </c>
      <c r="L668" s="317">
        <f t="shared" si="177"/>
        <v>0</v>
      </c>
      <c r="M668" s="66">
        <f>M669</f>
        <v>0</v>
      </c>
      <c r="N668" s="317">
        <f t="shared" si="191"/>
        <v>0</v>
      </c>
      <c r="O668" s="66">
        <f>O669</f>
        <v>0</v>
      </c>
      <c r="P668" s="317">
        <f t="shared" si="186"/>
        <v>0</v>
      </c>
      <c r="Q668" s="66">
        <f>Q669</f>
        <v>0</v>
      </c>
      <c r="R668" s="317">
        <f t="shared" si="187"/>
        <v>0</v>
      </c>
      <c r="S668" s="66">
        <f>S669</f>
        <v>0</v>
      </c>
      <c r="T668" s="317" t="e">
        <f>SUM(#REF!-S668)</f>
        <v>#REF!</v>
      </c>
      <c r="U668" s="66">
        <f>U669</f>
        <v>0</v>
      </c>
      <c r="V668" s="317">
        <f t="shared" si="181"/>
        <v>0</v>
      </c>
      <c r="W668" s="66">
        <f>W669</f>
        <v>0</v>
      </c>
      <c r="X668" s="317">
        <f t="shared" si="182"/>
        <v>0</v>
      </c>
      <c r="Y668" s="66">
        <f>Y669</f>
        <v>0</v>
      </c>
      <c r="Z668" s="317" t="e">
        <f>SUM(#REF!-Y668)</f>
        <v>#REF!</v>
      </c>
      <c r="AA668" s="66">
        <f>AA669</f>
        <v>0</v>
      </c>
      <c r="AB668" s="66">
        <f t="shared" si="192"/>
        <v>0</v>
      </c>
      <c r="AC668" s="66">
        <f>AC669</f>
        <v>0</v>
      </c>
      <c r="AD668" s="259">
        <f>AD669</f>
        <v>0</v>
      </c>
      <c r="AE668" s="260">
        <f>AE669</f>
        <v>0</v>
      </c>
      <c r="AF668" s="260">
        <f>AF669</f>
        <v>0</v>
      </c>
      <c r="AG668" s="364"/>
    </row>
    <row r="669" spans="1:33" ht="12.75" hidden="1" customHeight="1">
      <c r="A669" s="31" t="s">
        <v>16</v>
      </c>
      <c r="B669" s="321" t="s">
        <v>198</v>
      </c>
      <c r="C669" s="321" t="s">
        <v>11</v>
      </c>
      <c r="D669" s="321" t="s">
        <v>331</v>
      </c>
      <c r="E669" s="40" t="s">
        <v>484</v>
      </c>
      <c r="F669" s="321" t="s">
        <v>17</v>
      </c>
      <c r="G669" s="319"/>
      <c r="H669" s="319"/>
      <c r="I669" s="66">
        <v>0</v>
      </c>
      <c r="J669" s="317">
        <f t="shared" si="179"/>
        <v>0</v>
      </c>
      <c r="K669" s="66">
        <v>0</v>
      </c>
      <c r="L669" s="317">
        <f t="shared" si="177"/>
        <v>0</v>
      </c>
      <c r="M669" s="66">
        <v>0</v>
      </c>
      <c r="N669" s="317">
        <f t="shared" si="191"/>
        <v>0</v>
      </c>
      <c r="O669" s="66">
        <v>0</v>
      </c>
      <c r="P669" s="317">
        <f t="shared" si="186"/>
        <v>0</v>
      </c>
      <c r="Q669" s="66">
        <v>0</v>
      </c>
      <c r="R669" s="317">
        <f t="shared" si="187"/>
        <v>0</v>
      </c>
      <c r="S669" s="66">
        <v>0</v>
      </c>
      <c r="T669" s="317" t="e">
        <f>SUM(#REF!-S669)</f>
        <v>#REF!</v>
      </c>
      <c r="U669" s="66">
        <v>0</v>
      </c>
      <c r="V669" s="317">
        <f t="shared" si="181"/>
        <v>0</v>
      </c>
      <c r="W669" s="66">
        <v>0</v>
      </c>
      <c r="X669" s="317">
        <f t="shared" si="182"/>
        <v>0</v>
      </c>
      <c r="Y669" s="66">
        <v>0</v>
      </c>
      <c r="Z669" s="317" t="e">
        <f>SUM(#REF!-Y669)</f>
        <v>#REF!</v>
      </c>
      <c r="AA669" s="66">
        <v>0</v>
      </c>
      <c r="AB669" s="66">
        <f t="shared" si="192"/>
        <v>0</v>
      </c>
      <c r="AC669" s="66">
        <v>0</v>
      </c>
      <c r="AD669" s="66"/>
      <c r="AE669" s="364">
        <v>0</v>
      </c>
      <c r="AF669" s="364">
        <v>0</v>
      </c>
      <c r="AG669" s="364"/>
    </row>
    <row r="670" spans="1:33" ht="12.75" hidden="1" customHeight="1">
      <c r="A670" s="8" t="s">
        <v>354</v>
      </c>
      <c r="B670" s="321" t="s">
        <v>198</v>
      </c>
      <c r="C670" s="321" t="s">
        <v>11</v>
      </c>
      <c r="D670" s="321" t="s">
        <v>331</v>
      </c>
      <c r="E670" s="40" t="s">
        <v>484</v>
      </c>
      <c r="F670" s="321" t="s">
        <v>355</v>
      </c>
      <c r="G670" s="319"/>
      <c r="H670" s="319"/>
      <c r="I670" s="66">
        <f>I671</f>
        <v>0</v>
      </c>
      <c r="J670" s="317">
        <f t="shared" si="179"/>
        <v>0</v>
      </c>
      <c r="K670" s="66">
        <f>K671</f>
        <v>0</v>
      </c>
      <c r="L670" s="317">
        <f t="shared" si="177"/>
        <v>0</v>
      </c>
      <c r="M670" s="66">
        <f>M671</f>
        <v>0</v>
      </c>
      <c r="N670" s="317">
        <f t="shared" si="191"/>
        <v>0</v>
      </c>
      <c r="O670" s="66">
        <f>O671</f>
        <v>0</v>
      </c>
      <c r="P670" s="317">
        <f t="shared" si="186"/>
        <v>0</v>
      </c>
      <c r="Q670" s="66">
        <f>Q671</f>
        <v>0</v>
      </c>
      <c r="R670" s="317">
        <f t="shared" si="187"/>
        <v>0</v>
      </c>
      <c r="S670" s="66">
        <f>S671</f>
        <v>0</v>
      </c>
      <c r="T670" s="317" t="e">
        <f>SUM(#REF!-S670)</f>
        <v>#REF!</v>
      </c>
      <c r="U670" s="66">
        <f>U671</f>
        <v>0</v>
      </c>
      <c r="V670" s="317">
        <f t="shared" si="181"/>
        <v>0</v>
      </c>
      <c r="W670" s="66">
        <f>W671</f>
        <v>0</v>
      </c>
      <c r="X670" s="317">
        <f t="shared" si="182"/>
        <v>0</v>
      </c>
      <c r="Y670" s="66">
        <f>Y671</f>
        <v>0</v>
      </c>
      <c r="Z670" s="317" t="e">
        <f>SUM(#REF!-Y670)</f>
        <v>#REF!</v>
      </c>
      <c r="AA670" s="66">
        <f>AA671</f>
        <v>0</v>
      </c>
      <c r="AB670" s="66">
        <f t="shared" si="192"/>
        <v>0</v>
      </c>
      <c r="AC670" s="66">
        <f>AC671</f>
        <v>0</v>
      </c>
      <c r="AD670" s="259">
        <f>AD671</f>
        <v>0</v>
      </c>
      <c r="AE670" s="260">
        <f>AE671</f>
        <v>0</v>
      </c>
      <c r="AF670" s="260">
        <f>AF671</f>
        <v>0</v>
      </c>
      <c r="AG670" s="364"/>
    </row>
    <row r="671" spans="1:33" ht="12.75" hidden="1" customHeight="1">
      <c r="A671" s="39" t="s">
        <v>356</v>
      </c>
      <c r="B671" s="321" t="s">
        <v>198</v>
      </c>
      <c r="C671" s="321" t="s">
        <v>11</v>
      </c>
      <c r="D671" s="321" t="s">
        <v>331</v>
      </c>
      <c r="E671" s="40" t="s">
        <v>484</v>
      </c>
      <c r="F671" s="321" t="s">
        <v>0</v>
      </c>
      <c r="G671" s="319"/>
      <c r="H671" s="319"/>
      <c r="I671" s="66"/>
      <c r="J671" s="317">
        <f t="shared" si="179"/>
        <v>0</v>
      </c>
      <c r="K671" s="66"/>
      <c r="L671" s="317">
        <f t="shared" si="177"/>
        <v>0</v>
      </c>
      <c r="M671" s="66"/>
      <c r="N671" s="317">
        <f t="shared" si="191"/>
        <v>0</v>
      </c>
      <c r="O671" s="66"/>
      <c r="P671" s="317">
        <f t="shared" si="186"/>
        <v>0</v>
      </c>
      <c r="Q671" s="66"/>
      <c r="R671" s="317">
        <f t="shared" si="187"/>
        <v>0</v>
      </c>
      <c r="S671" s="66"/>
      <c r="T671" s="317" t="e">
        <f>SUM(#REF!-S671)</f>
        <v>#REF!</v>
      </c>
      <c r="U671" s="66"/>
      <c r="V671" s="317">
        <f t="shared" si="181"/>
        <v>0</v>
      </c>
      <c r="W671" s="66"/>
      <c r="X671" s="317">
        <f t="shared" si="182"/>
        <v>0</v>
      </c>
      <c r="Y671" s="66"/>
      <c r="Z671" s="317" t="e">
        <f>SUM(#REF!-Y671)</f>
        <v>#REF!</v>
      </c>
      <c r="AA671" s="66"/>
      <c r="AB671" s="66">
        <f t="shared" si="192"/>
        <v>0</v>
      </c>
      <c r="AC671" s="66"/>
      <c r="AD671" s="66"/>
      <c r="AE671" s="364"/>
      <c r="AF671" s="364"/>
      <c r="AG671" s="364"/>
    </row>
    <row r="672" spans="1:33" s="208" customFormat="1" ht="27" hidden="1" customHeight="1">
      <c r="A672" s="240" t="s">
        <v>731</v>
      </c>
      <c r="B672" s="321" t="s">
        <v>198</v>
      </c>
      <c r="C672" s="321" t="s">
        <v>11</v>
      </c>
      <c r="D672" s="321" t="s">
        <v>331</v>
      </c>
      <c r="E672" s="40" t="s">
        <v>733</v>
      </c>
      <c r="F672" s="321"/>
      <c r="G672" s="319"/>
      <c r="H672" s="319"/>
      <c r="I672" s="66"/>
      <c r="J672" s="317">
        <f t="shared" si="179"/>
        <v>541.5</v>
      </c>
      <c r="K672" s="66">
        <f t="shared" ref="K672:AF673" si="193">K673</f>
        <v>541.5</v>
      </c>
      <c r="L672" s="317">
        <f t="shared" si="177"/>
        <v>0</v>
      </c>
      <c r="M672" s="66">
        <f t="shared" si="193"/>
        <v>541.5</v>
      </c>
      <c r="N672" s="317">
        <f t="shared" si="191"/>
        <v>0</v>
      </c>
      <c r="O672" s="66">
        <f t="shared" si="193"/>
        <v>541.5</v>
      </c>
      <c r="P672" s="317">
        <f t="shared" si="186"/>
        <v>0</v>
      </c>
      <c r="Q672" s="66">
        <f t="shared" si="193"/>
        <v>541.5</v>
      </c>
      <c r="R672" s="317">
        <f t="shared" si="187"/>
        <v>0</v>
      </c>
      <c r="S672" s="66">
        <f t="shared" si="193"/>
        <v>541.5</v>
      </c>
      <c r="T672" s="317" t="e">
        <f>SUM(#REF!-S672)</f>
        <v>#REF!</v>
      </c>
      <c r="U672" s="66">
        <f t="shared" si="193"/>
        <v>0</v>
      </c>
      <c r="V672" s="317">
        <f t="shared" si="181"/>
        <v>0</v>
      </c>
      <c r="W672" s="66">
        <f t="shared" si="193"/>
        <v>0</v>
      </c>
      <c r="X672" s="317">
        <f t="shared" si="182"/>
        <v>0</v>
      </c>
      <c r="Y672" s="66">
        <f t="shared" si="193"/>
        <v>0</v>
      </c>
      <c r="Z672" s="317" t="e">
        <f>SUM(#REF!-Y672)</f>
        <v>#REF!</v>
      </c>
      <c r="AA672" s="66">
        <f t="shared" si="193"/>
        <v>0</v>
      </c>
      <c r="AB672" s="66">
        <f t="shared" si="192"/>
        <v>0</v>
      </c>
      <c r="AC672" s="66">
        <f t="shared" si="193"/>
        <v>0</v>
      </c>
      <c r="AD672" s="259">
        <f t="shared" si="193"/>
        <v>0</v>
      </c>
      <c r="AE672" s="260">
        <f t="shared" si="193"/>
        <v>0</v>
      </c>
      <c r="AF672" s="260">
        <f t="shared" si="193"/>
        <v>0</v>
      </c>
      <c r="AG672" s="364"/>
    </row>
    <row r="673" spans="1:33" s="208" customFormat="1" ht="26.25" hidden="1" customHeight="1">
      <c r="A673" s="39" t="s">
        <v>616</v>
      </c>
      <c r="B673" s="321" t="s">
        <v>198</v>
      </c>
      <c r="C673" s="321" t="s">
        <v>11</v>
      </c>
      <c r="D673" s="321" t="s">
        <v>331</v>
      </c>
      <c r="E673" s="40" t="s">
        <v>733</v>
      </c>
      <c r="F673" s="321" t="s">
        <v>455</v>
      </c>
      <c r="G673" s="319"/>
      <c r="H673" s="319"/>
      <c r="I673" s="66"/>
      <c r="J673" s="317">
        <f t="shared" si="179"/>
        <v>541.5</v>
      </c>
      <c r="K673" s="66">
        <f t="shared" si="193"/>
        <v>541.5</v>
      </c>
      <c r="L673" s="317">
        <f t="shared" si="177"/>
        <v>0</v>
      </c>
      <c r="M673" s="66">
        <f t="shared" si="193"/>
        <v>541.5</v>
      </c>
      <c r="N673" s="317">
        <f t="shared" si="191"/>
        <v>0</v>
      </c>
      <c r="O673" s="66">
        <f t="shared" si="193"/>
        <v>541.5</v>
      </c>
      <c r="P673" s="317">
        <f t="shared" si="186"/>
        <v>0</v>
      </c>
      <c r="Q673" s="66">
        <f t="shared" si="193"/>
        <v>541.5</v>
      </c>
      <c r="R673" s="317">
        <f t="shared" si="187"/>
        <v>0</v>
      </c>
      <c r="S673" s="66">
        <f t="shared" si="193"/>
        <v>541.5</v>
      </c>
      <c r="T673" s="317" t="e">
        <f>SUM(#REF!-S673)</f>
        <v>#REF!</v>
      </c>
      <c r="U673" s="66">
        <f t="shared" si="193"/>
        <v>0</v>
      </c>
      <c r="V673" s="317">
        <f t="shared" si="181"/>
        <v>0</v>
      </c>
      <c r="W673" s="66">
        <f t="shared" si="193"/>
        <v>0</v>
      </c>
      <c r="X673" s="317">
        <f t="shared" si="182"/>
        <v>0</v>
      </c>
      <c r="Y673" s="66">
        <f t="shared" si="193"/>
        <v>0</v>
      </c>
      <c r="Z673" s="317" t="e">
        <f>SUM(#REF!-Y673)</f>
        <v>#REF!</v>
      </c>
      <c r="AA673" s="66">
        <f t="shared" si="193"/>
        <v>0</v>
      </c>
      <c r="AB673" s="66">
        <f t="shared" si="192"/>
        <v>0</v>
      </c>
      <c r="AC673" s="66">
        <f t="shared" si="193"/>
        <v>0</v>
      </c>
      <c r="AD673" s="259">
        <f t="shared" si="193"/>
        <v>0</v>
      </c>
      <c r="AE673" s="260">
        <f t="shared" si="193"/>
        <v>0</v>
      </c>
      <c r="AF673" s="260">
        <f t="shared" si="193"/>
        <v>0</v>
      </c>
      <c r="AG673" s="364"/>
    </row>
    <row r="674" spans="1:33" s="208" customFormat="1" ht="12.75" hidden="1" customHeight="1">
      <c r="A674" s="39" t="s">
        <v>617</v>
      </c>
      <c r="B674" s="321" t="s">
        <v>198</v>
      </c>
      <c r="C674" s="321" t="s">
        <v>11</v>
      </c>
      <c r="D674" s="321" t="s">
        <v>331</v>
      </c>
      <c r="E674" s="40" t="s">
        <v>733</v>
      </c>
      <c r="F674" s="321" t="s">
        <v>618</v>
      </c>
      <c r="G674" s="319"/>
      <c r="H674" s="319"/>
      <c r="I674" s="66"/>
      <c r="J674" s="317">
        <f t="shared" si="179"/>
        <v>541.5</v>
      </c>
      <c r="K674" s="66">
        <v>541.5</v>
      </c>
      <c r="L674" s="317">
        <f t="shared" si="177"/>
        <v>0</v>
      </c>
      <c r="M674" s="66">
        <v>541.5</v>
      </c>
      <c r="N674" s="317">
        <f t="shared" si="191"/>
        <v>0</v>
      </c>
      <c r="O674" s="66">
        <v>541.5</v>
      </c>
      <c r="P674" s="317">
        <f t="shared" si="186"/>
        <v>0</v>
      </c>
      <c r="Q674" s="66">
        <v>541.5</v>
      </c>
      <c r="R674" s="317">
        <f t="shared" si="187"/>
        <v>0</v>
      </c>
      <c r="S674" s="66">
        <v>541.5</v>
      </c>
      <c r="T674" s="317" t="e">
        <f>SUM(#REF!-S674)</f>
        <v>#REF!</v>
      </c>
      <c r="U674" s="66"/>
      <c r="V674" s="317">
        <f t="shared" si="181"/>
        <v>0</v>
      </c>
      <c r="W674" s="66"/>
      <c r="X674" s="317">
        <f t="shared" si="182"/>
        <v>0</v>
      </c>
      <c r="Y674" s="66"/>
      <c r="Z674" s="317" t="e">
        <f>SUM(#REF!-Y674)</f>
        <v>#REF!</v>
      </c>
      <c r="AA674" s="66"/>
      <c r="AB674" s="66">
        <f t="shared" si="192"/>
        <v>0</v>
      </c>
      <c r="AC674" s="66"/>
      <c r="AD674" s="66"/>
      <c r="AE674" s="364"/>
      <c r="AF674" s="364"/>
      <c r="AG674" s="364"/>
    </row>
    <row r="675" spans="1:33" s="220" customFormat="1" ht="13.15" customHeight="1">
      <c r="A675" s="39" t="s">
        <v>821</v>
      </c>
      <c r="B675" s="321" t="s">
        <v>198</v>
      </c>
      <c r="C675" s="321" t="s">
        <v>11</v>
      </c>
      <c r="D675" s="321" t="s">
        <v>331</v>
      </c>
      <c r="E675" s="40" t="s">
        <v>822</v>
      </c>
      <c r="F675" s="321"/>
      <c r="G675" s="319"/>
      <c r="H675" s="319"/>
      <c r="I675" s="66"/>
      <c r="J675" s="317"/>
      <c r="K675" s="66"/>
      <c r="L675" s="317"/>
      <c r="M675" s="66"/>
      <c r="N675" s="317">
        <f t="shared" si="191"/>
        <v>11913.2</v>
      </c>
      <c r="O675" s="66">
        <f>SUM(O676)</f>
        <v>11913.2</v>
      </c>
      <c r="P675" s="317">
        <f t="shared" si="186"/>
        <v>0</v>
      </c>
      <c r="Q675" s="66">
        <f>SUM(Q676)</f>
        <v>11913.2</v>
      </c>
      <c r="R675" s="317">
        <f t="shared" si="187"/>
        <v>0</v>
      </c>
      <c r="S675" s="66">
        <f>SUM(S676)</f>
        <v>11913.2</v>
      </c>
      <c r="T675" s="317" t="e">
        <f>SUM(#REF!-S675)</f>
        <v>#REF!</v>
      </c>
      <c r="U675" s="66">
        <f>SUM(U676)</f>
        <v>11913.2</v>
      </c>
      <c r="V675" s="317">
        <f t="shared" si="181"/>
        <v>0</v>
      </c>
      <c r="W675" s="66">
        <f>SUM(W676)</f>
        <v>11913.2</v>
      </c>
      <c r="X675" s="317">
        <f t="shared" si="182"/>
        <v>0</v>
      </c>
      <c r="Y675" s="66">
        <f>SUM(Y676)</f>
        <v>11913.2</v>
      </c>
      <c r="Z675" s="317" t="e">
        <f>SUM(#REF!-Y675)</f>
        <v>#REF!</v>
      </c>
      <c r="AA675" s="66">
        <f t="shared" ref="AA675:AF676" si="194">SUM(AA676)</f>
        <v>11913.2</v>
      </c>
      <c r="AB675" s="66">
        <f t="shared" si="192"/>
        <v>0</v>
      </c>
      <c r="AC675" s="66">
        <f t="shared" si="194"/>
        <v>11913.2</v>
      </c>
      <c r="AD675" s="259">
        <f t="shared" si="194"/>
        <v>0</v>
      </c>
      <c r="AE675" s="260">
        <f t="shared" si="194"/>
        <v>11915.4</v>
      </c>
      <c r="AF675" s="260">
        <f t="shared" si="194"/>
        <v>11915.4</v>
      </c>
      <c r="AG675" s="364">
        <f t="shared" si="190"/>
        <v>100</v>
      </c>
    </row>
    <row r="676" spans="1:33" s="220" customFormat="1" ht="26.45" customHeight="1">
      <c r="A676" s="39" t="s">
        <v>616</v>
      </c>
      <c r="B676" s="321" t="s">
        <v>198</v>
      </c>
      <c r="C676" s="321" t="s">
        <v>11</v>
      </c>
      <c r="D676" s="321" t="s">
        <v>331</v>
      </c>
      <c r="E676" s="40" t="s">
        <v>822</v>
      </c>
      <c r="F676" s="321" t="s">
        <v>455</v>
      </c>
      <c r="G676" s="319"/>
      <c r="H676" s="319"/>
      <c r="I676" s="66"/>
      <c r="J676" s="317"/>
      <c r="K676" s="66"/>
      <c r="L676" s="317"/>
      <c r="M676" s="66"/>
      <c r="N676" s="317">
        <f t="shared" si="191"/>
        <v>11913.2</v>
      </c>
      <c r="O676" s="66">
        <f>SUM(O677)</f>
        <v>11913.2</v>
      </c>
      <c r="P676" s="317">
        <f t="shared" si="186"/>
        <v>0</v>
      </c>
      <c r="Q676" s="66">
        <f>SUM(Q677)</f>
        <v>11913.2</v>
      </c>
      <c r="R676" s="317">
        <f t="shared" si="187"/>
        <v>0</v>
      </c>
      <c r="S676" s="66">
        <f>SUM(S677)</f>
        <v>11913.2</v>
      </c>
      <c r="T676" s="317" t="e">
        <f>SUM(#REF!-S676)</f>
        <v>#REF!</v>
      </c>
      <c r="U676" s="66">
        <f>SUM(U677)</f>
        <v>11913.2</v>
      </c>
      <c r="V676" s="317">
        <f t="shared" si="181"/>
        <v>0</v>
      </c>
      <c r="W676" s="66">
        <f>SUM(W677)</f>
        <v>11913.2</v>
      </c>
      <c r="X676" s="317">
        <f t="shared" si="182"/>
        <v>0</v>
      </c>
      <c r="Y676" s="66">
        <f>SUM(Y677)</f>
        <v>11913.2</v>
      </c>
      <c r="Z676" s="317" t="e">
        <f>SUM(#REF!-Y676)</f>
        <v>#REF!</v>
      </c>
      <c r="AA676" s="66">
        <f t="shared" si="194"/>
        <v>11913.2</v>
      </c>
      <c r="AB676" s="66">
        <f t="shared" si="192"/>
        <v>0</v>
      </c>
      <c r="AC676" s="66">
        <f t="shared" si="194"/>
        <v>11913.2</v>
      </c>
      <c r="AD676" s="259">
        <f t="shared" si="194"/>
        <v>0</v>
      </c>
      <c r="AE676" s="260">
        <f t="shared" si="194"/>
        <v>11915.4</v>
      </c>
      <c r="AF676" s="260">
        <f t="shared" si="194"/>
        <v>11915.4</v>
      </c>
      <c r="AG676" s="364">
        <f t="shared" si="190"/>
        <v>100</v>
      </c>
    </row>
    <row r="677" spans="1:33" s="220" customFormat="1" ht="12" customHeight="1">
      <c r="A677" s="39" t="s">
        <v>617</v>
      </c>
      <c r="B677" s="321" t="s">
        <v>198</v>
      </c>
      <c r="C677" s="321" t="s">
        <v>11</v>
      </c>
      <c r="D677" s="321" t="s">
        <v>331</v>
      </c>
      <c r="E677" s="40" t="s">
        <v>822</v>
      </c>
      <c r="F677" s="321" t="s">
        <v>618</v>
      </c>
      <c r="G677" s="319"/>
      <c r="H677" s="319"/>
      <c r="I677" s="66"/>
      <c r="J677" s="317"/>
      <c r="K677" s="66"/>
      <c r="L677" s="317"/>
      <c r="M677" s="66"/>
      <c r="N677" s="317">
        <f t="shared" si="191"/>
        <v>11913.2</v>
      </c>
      <c r="O677" s="66">
        <v>11913.2</v>
      </c>
      <c r="P677" s="317">
        <f t="shared" si="186"/>
        <v>0</v>
      </c>
      <c r="Q677" s="66">
        <v>11913.2</v>
      </c>
      <c r="R677" s="317">
        <f t="shared" si="187"/>
        <v>0</v>
      </c>
      <c r="S677" s="66">
        <v>11913.2</v>
      </c>
      <c r="T677" s="317" t="e">
        <f>SUM(#REF!-S677)</f>
        <v>#REF!</v>
      </c>
      <c r="U677" s="66">
        <v>11913.2</v>
      </c>
      <c r="V677" s="317">
        <f t="shared" si="181"/>
        <v>0</v>
      </c>
      <c r="W677" s="66">
        <v>11913.2</v>
      </c>
      <c r="X677" s="317">
        <f t="shared" si="182"/>
        <v>0</v>
      </c>
      <c r="Y677" s="66">
        <v>11913.2</v>
      </c>
      <c r="Z677" s="317" t="e">
        <f>SUM(#REF!-Y677)</f>
        <v>#REF!</v>
      </c>
      <c r="AA677" s="66">
        <v>11913.2</v>
      </c>
      <c r="AB677" s="66">
        <f t="shared" si="192"/>
        <v>0</v>
      </c>
      <c r="AC677" s="66">
        <v>11913.2</v>
      </c>
      <c r="AD677" s="66"/>
      <c r="AE677" s="364">
        <v>11915.4</v>
      </c>
      <c r="AF677" s="364">
        <v>11915.4</v>
      </c>
      <c r="AG677" s="364">
        <f t="shared" si="190"/>
        <v>100</v>
      </c>
    </row>
    <row r="678" spans="1:33" s="220" customFormat="1" ht="12.75" customHeight="1">
      <c r="A678" s="39"/>
      <c r="B678" s="321"/>
      <c r="C678" s="321"/>
      <c r="D678" s="321"/>
      <c r="E678" s="40"/>
      <c r="F678" s="321"/>
      <c r="G678" s="319"/>
      <c r="H678" s="319"/>
      <c r="I678" s="66"/>
      <c r="J678" s="317"/>
      <c r="K678" s="66"/>
      <c r="L678" s="317"/>
      <c r="M678" s="66"/>
      <c r="N678" s="317"/>
      <c r="O678" s="66"/>
      <c r="P678" s="317">
        <f t="shared" si="186"/>
        <v>0</v>
      </c>
      <c r="Q678" s="66"/>
      <c r="R678" s="317">
        <f t="shared" si="187"/>
        <v>0</v>
      </c>
      <c r="S678" s="66"/>
      <c r="T678" s="317" t="e">
        <f>SUM(#REF!-S678)</f>
        <v>#REF!</v>
      </c>
      <c r="U678" s="66"/>
      <c r="V678" s="317">
        <f t="shared" si="181"/>
        <v>0</v>
      </c>
      <c r="W678" s="66"/>
      <c r="X678" s="317">
        <f t="shared" si="182"/>
        <v>0</v>
      </c>
      <c r="Y678" s="66"/>
      <c r="Z678" s="317" t="e">
        <f>SUM(#REF!-Y678)</f>
        <v>#REF!</v>
      </c>
      <c r="AA678" s="66"/>
      <c r="AB678" s="66">
        <f t="shared" si="192"/>
        <v>0</v>
      </c>
      <c r="AC678" s="66"/>
      <c r="AD678" s="66"/>
      <c r="AE678" s="364"/>
      <c r="AF678" s="364"/>
      <c r="AG678" s="364"/>
    </row>
    <row r="679" spans="1:33" ht="13.15" customHeight="1">
      <c r="A679" s="53" t="s">
        <v>485</v>
      </c>
      <c r="B679" s="321" t="s">
        <v>198</v>
      </c>
      <c r="C679" s="321" t="s">
        <v>11</v>
      </c>
      <c r="D679" s="321" t="s">
        <v>11</v>
      </c>
      <c r="E679" s="321"/>
      <c r="F679" s="321"/>
      <c r="G679" s="319" t="e">
        <f>#REF!+#REF!</f>
        <v>#REF!</v>
      </c>
      <c r="H679" s="319" t="e">
        <f>#REF!+#REF!</f>
        <v>#REF!</v>
      </c>
      <c r="I679" s="66">
        <f>I683+I701</f>
        <v>2459.6999999999998</v>
      </c>
      <c r="J679" s="317">
        <f t="shared" si="179"/>
        <v>0</v>
      </c>
      <c r="K679" s="66">
        <f>K683+K701</f>
        <v>2459.6999999999998</v>
      </c>
      <c r="L679" s="317">
        <f t="shared" si="177"/>
        <v>0</v>
      </c>
      <c r="M679" s="66">
        <f>M683+M701</f>
        <v>2459.6999999999998</v>
      </c>
      <c r="N679" s="317">
        <f t="shared" si="191"/>
        <v>25</v>
      </c>
      <c r="O679" s="66">
        <f>O683+O701</f>
        <v>2484.6999999999998</v>
      </c>
      <c r="P679" s="317">
        <f t="shared" si="186"/>
        <v>5</v>
      </c>
      <c r="Q679" s="66">
        <f>Q683+Q701</f>
        <v>2489.6999999999998</v>
      </c>
      <c r="R679" s="317">
        <f t="shared" si="187"/>
        <v>0</v>
      </c>
      <c r="S679" s="66">
        <f>S683+S701</f>
        <v>2489.6999999999998</v>
      </c>
      <c r="T679" s="317" t="e">
        <f>SUM(#REF!-S679)</f>
        <v>#REF!</v>
      </c>
      <c r="U679" s="66">
        <f>U683+U701</f>
        <v>2489.6999999999998</v>
      </c>
      <c r="V679" s="317">
        <f t="shared" si="181"/>
        <v>0</v>
      </c>
      <c r="W679" s="66">
        <f>W683+W701</f>
        <v>2489.6999999999998</v>
      </c>
      <c r="X679" s="317">
        <f t="shared" si="182"/>
        <v>11</v>
      </c>
      <c r="Y679" s="66">
        <f>Y683+Y701</f>
        <v>2500.6999999999998</v>
      </c>
      <c r="Z679" s="317" t="e">
        <f>SUM(#REF!-Y679)</f>
        <v>#REF!</v>
      </c>
      <c r="AA679" s="66">
        <f>AA683+AA701</f>
        <v>2503.8999999999996</v>
      </c>
      <c r="AB679" s="66">
        <f t="shared" si="192"/>
        <v>16.599999999999909</v>
      </c>
      <c r="AC679" s="66">
        <f>AC683+AC701+AC680</f>
        <v>2520.4999999999995</v>
      </c>
      <c r="AD679" s="259">
        <f>AD683+AD701+AD680</f>
        <v>0</v>
      </c>
      <c r="AE679" s="260">
        <f>AE683+AE701+AE680</f>
        <v>2315.2999999999997</v>
      </c>
      <c r="AF679" s="260">
        <f>AF683+AF701+AF680</f>
        <v>1942.3</v>
      </c>
      <c r="AG679" s="364">
        <f t="shared" si="190"/>
        <v>83.889776702803104</v>
      </c>
    </row>
    <row r="680" spans="1:33" s="220" customFormat="1" ht="26.45" customHeight="1">
      <c r="A680" s="53" t="s">
        <v>888</v>
      </c>
      <c r="B680" s="321" t="s">
        <v>198</v>
      </c>
      <c r="C680" s="321" t="s">
        <v>11</v>
      </c>
      <c r="D680" s="321" t="s">
        <v>11</v>
      </c>
      <c r="E680" s="321" t="s">
        <v>889</v>
      </c>
      <c r="F680" s="321"/>
      <c r="G680" s="319"/>
      <c r="H680" s="319"/>
      <c r="I680" s="66"/>
      <c r="J680" s="317"/>
      <c r="K680" s="66"/>
      <c r="L680" s="317"/>
      <c r="M680" s="66"/>
      <c r="N680" s="317"/>
      <c r="O680" s="66"/>
      <c r="P680" s="317"/>
      <c r="Q680" s="66"/>
      <c r="R680" s="317"/>
      <c r="S680" s="66"/>
      <c r="T680" s="317"/>
      <c r="U680" s="66"/>
      <c r="V680" s="317"/>
      <c r="W680" s="66"/>
      <c r="X680" s="317"/>
      <c r="Y680" s="66"/>
      <c r="Z680" s="317"/>
      <c r="AA680" s="66"/>
      <c r="AB680" s="66">
        <f t="shared" si="192"/>
        <v>16.600000000000001</v>
      </c>
      <c r="AC680" s="66">
        <f t="shared" ref="AC680:AF681" si="195">SUM(AC681)</f>
        <v>16.600000000000001</v>
      </c>
      <c r="AD680" s="259">
        <f t="shared" si="195"/>
        <v>0</v>
      </c>
      <c r="AE680" s="260">
        <f t="shared" si="195"/>
        <v>16.7</v>
      </c>
      <c r="AF680" s="260">
        <f t="shared" si="195"/>
        <v>16.7</v>
      </c>
      <c r="AG680" s="364">
        <f t="shared" si="190"/>
        <v>100</v>
      </c>
    </row>
    <row r="681" spans="1:33" s="220" customFormat="1" ht="52.9" customHeight="1">
      <c r="A681" s="55" t="s">
        <v>352</v>
      </c>
      <c r="B681" s="321" t="s">
        <v>198</v>
      </c>
      <c r="C681" s="321" t="s">
        <v>11</v>
      </c>
      <c r="D681" s="321" t="s">
        <v>11</v>
      </c>
      <c r="E681" s="321" t="s">
        <v>889</v>
      </c>
      <c r="F681" s="321" t="s">
        <v>335</v>
      </c>
      <c r="G681" s="319"/>
      <c r="H681" s="319"/>
      <c r="I681" s="66"/>
      <c r="J681" s="317"/>
      <c r="K681" s="66"/>
      <c r="L681" s="317"/>
      <c r="M681" s="66"/>
      <c r="N681" s="317"/>
      <c r="O681" s="66"/>
      <c r="P681" s="317"/>
      <c r="Q681" s="66"/>
      <c r="R681" s="317"/>
      <c r="S681" s="66"/>
      <c r="T681" s="317"/>
      <c r="U681" s="66"/>
      <c r="V681" s="317"/>
      <c r="W681" s="66"/>
      <c r="X681" s="317"/>
      <c r="Y681" s="66"/>
      <c r="Z681" s="317"/>
      <c r="AA681" s="66"/>
      <c r="AB681" s="66">
        <f t="shared" si="192"/>
        <v>16.600000000000001</v>
      </c>
      <c r="AC681" s="66">
        <f t="shared" si="195"/>
        <v>16.600000000000001</v>
      </c>
      <c r="AD681" s="259">
        <f t="shared" si="195"/>
        <v>0</v>
      </c>
      <c r="AE681" s="260">
        <f t="shared" si="195"/>
        <v>16.7</v>
      </c>
      <c r="AF681" s="260">
        <f t="shared" si="195"/>
        <v>16.7</v>
      </c>
      <c r="AG681" s="364">
        <f t="shared" si="190"/>
        <v>100</v>
      </c>
    </row>
    <row r="682" spans="1:33" s="220" customFormat="1" ht="13.15" customHeight="1">
      <c r="A682" s="31" t="s">
        <v>16</v>
      </c>
      <c r="B682" s="321" t="s">
        <v>198</v>
      </c>
      <c r="C682" s="321" t="s">
        <v>11</v>
      </c>
      <c r="D682" s="321" t="s">
        <v>11</v>
      </c>
      <c r="E682" s="321" t="s">
        <v>889</v>
      </c>
      <c r="F682" s="321" t="s">
        <v>17</v>
      </c>
      <c r="G682" s="319"/>
      <c r="H682" s="319"/>
      <c r="I682" s="66"/>
      <c r="J682" s="317"/>
      <c r="K682" s="66"/>
      <c r="L682" s="317"/>
      <c r="M682" s="66"/>
      <c r="N682" s="317"/>
      <c r="O682" s="66"/>
      <c r="P682" s="317"/>
      <c r="Q682" s="66"/>
      <c r="R682" s="317"/>
      <c r="S682" s="66"/>
      <c r="T682" s="317"/>
      <c r="U682" s="66"/>
      <c r="V682" s="317"/>
      <c r="W682" s="66"/>
      <c r="X682" s="317"/>
      <c r="Y682" s="66"/>
      <c r="Z682" s="317"/>
      <c r="AA682" s="66"/>
      <c r="AB682" s="66">
        <f t="shared" si="192"/>
        <v>16.600000000000001</v>
      </c>
      <c r="AC682" s="66">
        <v>16.600000000000001</v>
      </c>
      <c r="AD682" s="66"/>
      <c r="AE682" s="364">
        <v>16.7</v>
      </c>
      <c r="AF682" s="364">
        <v>16.7</v>
      </c>
      <c r="AG682" s="364">
        <f t="shared" si="190"/>
        <v>100</v>
      </c>
    </row>
    <row r="683" spans="1:33" ht="13.15" customHeight="1">
      <c r="A683" s="53" t="s">
        <v>721</v>
      </c>
      <c r="B683" s="321" t="s">
        <v>198</v>
      </c>
      <c r="C683" s="321" t="s">
        <v>11</v>
      </c>
      <c r="D683" s="321" t="s">
        <v>11</v>
      </c>
      <c r="E683" s="321" t="s">
        <v>487</v>
      </c>
      <c r="F683" s="321"/>
      <c r="G683" s="319"/>
      <c r="H683" s="319"/>
      <c r="I683" s="66">
        <f>I684+I689+I696</f>
        <v>2459.6999999999998</v>
      </c>
      <c r="J683" s="317">
        <f t="shared" si="179"/>
        <v>0</v>
      </c>
      <c r="K683" s="66">
        <f>K684+K689+K696</f>
        <v>2459.6999999999998</v>
      </c>
      <c r="L683" s="317">
        <f t="shared" si="177"/>
        <v>0</v>
      </c>
      <c r="M683" s="66">
        <f>M684+M689+M696</f>
        <v>2459.6999999999998</v>
      </c>
      <c r="N683" s="317">
        <f t="shared" si="191"/>
        <v>25</v>
      </c>
      <c r="O683" s="66">
        <f>O684+O689+O696</f>
        <v>2484.6999999999998</v>
      </c>
      <c r="P683" s="317">
        <f t="shared" si="186"/>
        <v>5</v>
      </c>
      <c r="Q683" s="66">
        <f>Q684+Q689+Q696</f>
        <v>2489.6999999999998</v>
      </c>
      <c r="R683" s="317">
        <f t="shared" si="187"/>
        <v>0</v>
      </c>
      <c r="S683" s="66">
        <f>S684+S689+S696</f>
        <v>2489.6999999999998</v>
      </c>
      <c r="T683" s="317" t="e">
        <f>SUM(#REF!-S683)</f>
        <v>#REF!</v>
      </c>
      <c r="U683" s="66">
        <f>U684+U689+U696</f>
        <v>2489.6999999999998</v>
      </c>
      <c r="V683" s="317">
        <f t="shared" si="181"/>
        <v>0</v>
      </c>
      <c r="W683" s="66">
        <f>W684+W689+W696</f>
        <v>2489.6999999999998</v>
      </c>
      <c r="X683" s="317">
        <f t="shared" si="182"/>
        <v>11</v>
      </c>
      <c r="Y683" s="66">
        <f>Y684+Y689+Y696</f>
        <v>2500.6999999999998</v>
      </c>
      <c r="Z683" s="317" t="e">
        <f>SUM(#REF!-Y683)</f>
        <v>#REF!</v>
      </c>
      <c r="AA683" s="66">
        <f>AA684+AA689+AA696</f>
        <v>2503.8999999999996</v>
      </c>
      <c r="AB683" s="66">
        <f t="shared" si="192"/>
        <v>0</v>
      </c>
      <c r="AC683" s="66">
        <f>AC684+AC689+AC696</f>
        <v>2503.8999999999996</v>
      </c>
      <c r="AD683" s="259">
        <f>AD684+AD689+AD696</f>
        <v>0</v>
      </c>
      <c r="AE683" s="260">
        <f>AE684+AE689+AE696</f>
        <v>2298.6</v>
      </c>
      <c r="AF683" s="260">
        <f>AF684+AF689+AF696</f>
        <v>1925.6</v>
      </c>
      <c r="AG683" s="364">
        <f t="shared" si="190"/>
        <v>83.772731227703829</v>
      </c>
    </row>
    <row r="684" spans="1:33" ht="13.15" customHeight="1">
      <c r="A684" s="56" t="s">
        <v>488</v>
      </c>
      <c r="B684" s="321" t="s">
        <v>198</v>
      </c>
      <c r="C684" s="321" t="s">
        <v>11</v>
      </c>
      <c r="D684" s="321" t="s">
        <v>11</v>
      </c>
      <c r="E684" s="40" t="s">
        <v>489</v>
      </c>
      <c r="F684" s="321"/>
      <c r="G684" s="319"/>
      <c r="H684" s="319"/>
      <c r="I684" s="66">
        <f>I685+I687</f>
        <v>200</v>
      </c>
      <c r="J684" s="317">
        <f t="shared" si="179"/>
        <v>0</v>
      </c>
      <c r="K684" s="66">
        <f>K685+K687</f>
        <v>200</v>
      </c>
      <c r="L684" s="317">
        <f t="shared" si="177"/>
        <v>0</v>
      </c>
      <c r="M684" s="66">
        <f>M685+M687</f>
        <v>200</v>
      </c>
      <c r="N684" s="317">
        <f t="shared" si="191"/>
        <v>0</v>
      </c>
      <c r="O684" s="66">
        <f>O685+O687</f>
        <v>200</v>
      </c>
      <c r="P684" s="317">
        <f t="shared" si="186"/>
        <v>0</v>
      </c>
      <c r="Q684" s="66">
        <f>Q685+Q687</f>
        <v>200</v>
      </c>
      <c r="R684" s="317">
        <f t="shared" si="187"/>
        <v>0</v>
      </c>
      <c r="S684" s="66">
        <f>S685+S687</f>
        <v>200</v>
      </c>
      <c r="T684" s="317" t="e">
        <f>SUM(#REF!-S684)</f>
        <v>#REF!</v>
      </c>
      <c r="U684" s="66">
        <f>U685+U687</f>
        <v>200</v>
      </c>
      <c r="V684" s="317">
        <f t="shared" si="181"/>
        <v>0</v>
      </c>
      <c r="W684" s="66">
        <f>W685+W687</f>
        <v>200</v>
      </c>
      <c r="X684" s="317">
        <f t="shared" si="182"/>
        <v>11</v>
      </c>
      <c r="Y684" s="66">
        <f>Y685+Y687</f>
        <v>211</v>
      </c>
      <c r="Z684" s="317" t="e">
        <f>SUM(#REF!-Y684)</f>
        <v>#REF!</v>
      </c>
      <c r="AA684" s="66">
        <f>AA685+AA687</f>
        <v>212.2</v>
      </c>
      <c r="AB684" s="66">
        <f t="shared" si="192"/>
        <v>0</v>
      </c>
      <c r="AC684" s="66">
        <f>AC685+AC687</f>
        <v>212.2</v>
      </c>
      <c r="AD684" s="259">
        <f>AD685+AD687</f>
        <v>0</v>
      </c>
      <c r="AE684" s="260">
        <f>AE685+AE687</f>
        <v>70.7</v>
      </c>
      <c r="AF684" s="260">
        <f>AF685+AF687</f>
        <v>66.400000000000006</v>
      </c>
      <c r="AG684" s="364">
        <f t="shared" si="190"/>
        <v>93.917963224893924</v>
      </c>
    </row>
    <row r="685" spans="1:33" ht="52.9" customHeight="1">
      <c r="A685" s="55" t="s">
        <v>352</v>
      </c>
      <c r="B685" s="321" t="s">
        <v>198</v>
      </c>
      <c r="C685" s="321" t="s">
        <v>11</v>
      </c>
      <c r="D685" s="321" t="s">
        <v>11</v>
      </c>
      <c r="E685" s="40" t="s">
        <v>489</v>
      </c>
      <c r="F685" s="321" t="s">
        <v>335</v>
      </c>
      <c r="G685" s="319"/>
      <c r="H685" s="319"/>
      <c r="I685" s="66">
        <f>I686</f>
        <v>41</v>
      </c>
      <c r="J685" s="317">
        <f t="shared" si="179"/>
        <v>0</v>
      </c>
      <c r="K685" s="66">
        <f>K686</f>
        <v>41</v>
      </c>
      <c r="L685" s="317">
        <f t="shared" si="177"/>
        <v>0</v>
      </c>
      <c r="M685" s="66">
        <f>M686</f>
        <v>41</v>
      </c>
      <c r="N685" s="317">
        <f t="shared" si="191"/>
        <v>0</v>
      </c>
      <c r="O685" s="66">
        <f>O686</f>
        <v>41</v>
      </c>
      <c r="P685" s="317">
        <f t="shared" si="186"/>
        <v>0</v>
      </c>
      <c r="Q685" s="66">
        <f>Q686</f>
        <v>41</v>
      </c>
      <c r="R685" s="317">
        <f t="shared" si="187"/>
        <v>0</v>
      </c>
      <c r="S685" s="66">
        <f>S686</f>
        <v>41</v>
      </c>
      <c r="T685" s="317" t="e">
        <f>SUM(#REF!-S685)</f>
        <v>#REF!</v>
      </c>
      <c r="U685" s="66">
        <f>U686</f>
        <v>41</v>
      </c>
      <c r="V685" s="317">
        <f t="shared" si="181"/>
        <v>0</v>
      </c>
      <c r="W685" s="66">
        <f>W686</f>
        <v>41</v>
      </c>
      <c r="X685" s="317">
        <f t="shared" si="182"/>
        <v>11</v>
      </c>
      <c r="Y685" s="66">
        <f>Y686</f>
        <v>52</v>
      </c>
      <c r="Z685" s="317" t="e">
        <f>SUM(#REF!-Y685)</f>
        <v>#REF!</v>
      </c>
      <c r="AA685" s="66">
        <f>AA686</f>
        <v>53.2</v>
      </c>
      <c r="AB685" s="66">
        <f t="shared" si="192"/>
        <v>0</v>
      </c>
      <c r="AC685" s="66">
        <f>AC686</f>
        <v>53.2</v>
      </c>
      <c r="AD685" s="259">
        <f>AD686</f>
        <v>0</v>
      </c>
      <c r="AE685" s="260">
        <f>AE686</f>
        <v>40.200000000000003</v>
      </c>
      <c r="AF685" s="260">
        <f>AF686</f>
        <v>39.799999999999997</v>
      </c>
      <c r="AG685" s="364">
        <f t="shared" si="190"/>
        <v>99.004975124378092</v>
      </c>
    </row>
    <row r="686" spans="1:33" ht="13.15" customHeight="1">
      <c r="A686" s="31" t="s">
        <v>16</v>
      </c>
      <c r="B686" s="321" t="s">
        <v>198</v>
      </c>
      <c r="C686" s="321" t="s">
        <v>11</v>
      </c>
      <c r="D686" s="321" t="s">
        <v>11</v>
      </c>
      <c r="E686" s="40" t="s">
        <v>489</v>
      </c>
      <c r="F686" s="321" t="s">
        <v>17</v>
      </c>
      <c r="G686" s="319"/>
      <c r="H686" s="319"/>
      <c r="I686" s="66">
        <v>41</v>
      </c>
      <c r="J686" s="317">
        <f t="shared" si="179"/>
        <v>0</v>
      </c>
      <c r="K686" s="66">
        <v>41</v>
      </c>
      <c r="L686" s="317">
        <f t="shared" si="177"/>
        <v>0</v>
      </c>
      <c r="M686" s="66">
        <v>41</v>
      </c>
      <c r="N686" s="317">
        <f t="shared" si="191"/>
        <v>0</v>
      </c>
      <c r="O686" s="66">
        <v>41</v>
      </c>
      <c r="P686" s="317">
        <f t="shared" si="186"/>
        <v>0</v>
      </c>
      <c r="Q686" s="66">
        <v>41</v>
      </c>
      <c r="R686" s="317">
        <f t="shared" si="187"/>
        <v>0</v>
      </c>
      <c r="S686" s="66">
        <v>41</v>
      </c>
      <c r="T686" s="317" t="e">
        <f>SUM(#REF!-S686)</f>
        <v>#REF!</v>
      </c>
      <c r="U686" s="66">
        <v>41</v>
      </c>
      <c r="V686" s="317">
        <f t="shared" si="181"/>
        <v>0</v>
      </c>
      <c r="W686" s="66">
        <v>41</v>
      </c>
      <c r="X686" s="317">
        <f t="shared" si="182"/>
        <v>11</v>
      </c>
      <c r="Y686" s="66">
        <v>52</v>
      </c>
      <c r="Z686" s="317" t="e">
        <f>SUM(#REF!-Y686)</f>
        <v>#REF!</v>
      </c>
      <c r="AA686" s="66">
        <v>53.2</v>
      </c>
      <c r="AB686" s="66">
        <f t="shared" si="192"/>
        <v>0</v>
      </c>
      <c r="AC686" s="66">
        <v>53.2</v>
      </c>
      <c r="AD686" s="66"/>
      <c r="AE686" s="364">
        <v>40.200000000000003</v>
      </c>
      <c r="AF686" s="364">
        <v>39.799999999999997</v>
      </c>
      <c r="AG686" s="364">
        <f t="shared" si="190"/>
        <v>99.004975124378092</v>
      </c>
    </row>
    <row r="687" spans="1:33" ht="26.45" customHeight="1">
      <c r="A687" s="8" t="s">
        <v>339</v>
      </c>
      <c r="B687" s="86" t="s">
        <v>198</v>
      </c>
      <c r="C687" s="86" t="s">
        <v>11</v>
      </c>
      <c r="D687" s="86" t="s">
        <v>11</v>
      </c>
      <c r="E687" s="40" t="s">
        <v>489</v>
      </c>
      <c r="F687" s="86" t="s">
        <v>340</v>
      </c>
      <c r="G687" s="87"/>
      <c r="H687" s="87"/>
      <c r="I687" s="67">
        <f>I688</f>
        <v>159</v>
      </c>
      <c r="J687" s="317">
        <f t="shared" si="179"/>
        <v>0</v>
      </c>
      <c r="K687" s="67">
        <f>K688</f>
        <v>159</v>
      </c>
      <c r="L687" s="317">
        <f t="shared" si="177"/>
        <v>0</v>
      </c>
      <c r="M687" s="67">
        <f>M688</f>
        <v>159</v>
      </c>
      <c r="N687" s="317">
        <f t="shared" si="191"/>
        <v>0</v>
      </c>
      <c r="O687" s="67">
        <f>O688</f>
        <v>159</v>
      </c>
      <c r="P687" s="317">
        <f t="shared" si="186"/>
        <v>0</v>
      </c>
      <c r="Q687" s="67">
        <f>Q688</f>
        <v>159</v>
      </c>
      <c r="R687" s="317">
        <f t="shared" si="187"/>
        <v>0</v>
      </c>
      <c r="S687" s="67">
        <f>S688</f>
        <v>159</v>
      </c>
      <c r="T687" s="317" t="e">
        <f>SUM(#REF!-S687)</f>
        <v>#REF!</v>
      </c>
      <c r="U687" s="67">
        <f>U688</f>
        <v>159</v>
      </c>
      <c r="V687" s="317">
        <f t="shared" si="181"/>
        <v>0</v>
      </c>
      <c r="W687" s="67">
        <f>W688</f>
        <v>159</v>
      </c>
      <c r="X687" s="317">
        <f t="shared" si="182"/>
        <v>0</v>
      </c>
      <c r="Y687" s="67">
        <f>Y688</f>
        <v>159</v>
      </c>
      <c r="Z687" s="317" t="e">
        <f>SUM(#REF!-Y687)</f>
        <v>#REF!</v>
      </c>
      <c r="AA687" s="67">
        <f>AA688</f>
        <v>159</v>
      </c>
      <c r="AB687" s="66">
        <f t="shared" si="192"/>
        <v>0</v>
      </c>
      <c r="AC687" s="67">
        <f>AC688</f>
        <v>159</v>
      </c>
      <c r="AD687" s="259">
        <f>AD688</f>
        <v>0</v>
      </c>
      <c r="AE687" s="260">
        <f>AE688</f>
        <v>30.5</v>
      </c>
      <c r="AF687" s="260">
        <f>AF688</f>
        <v>26.6</v>
      </c>
      <c r="AG687" s="364">
        <f t="shared" si="190"/>
        <v>87.21311475409837</v>
      </c>
    </row>
    <row r="688" spans="1:33" ht="26.45" customHeight="1">
      <c r="A688" s="62" t="s">
        <v>341</v>
      </c>
      <c r="B688" s="86" t="s">
        <v>198</v>
      </c>
      <c r="C688" s="86" t="s">
        <v>11</v>
      </c>
      <c r="D688" s="86" t="s">
        <v>11</v>
      </c>
      <c r="E688" s="40" t="s">
        <v>489</v>
      </c>
      <c r="F688" s="86" t="s">
        <v>342</v>
      </c>
      <c r="G688" s="87"/>
      <c r="H688" s="87"/>
      <c r="I688" s="67">
        <v>159</v>
      </c>
      <c r="J688" s="317">
        <f t="shared" si="179"/>
        <v>0</v>
      </c>
      <c r="K688" s="67">
        <v>159</v>
      </c>
      <c r="L688" s="317">
        <f t="shared" si="177"/>
        <v>0</v>
      </c>
      <c r="M688" s="67">
        <v>159</v>
      </c>
      <c r="N688" s="317">
        <f t="shared" si="191"/>
        <v>0</v>
      </c>
      <c r="O688" s="67">
        <v>159</v>
      </c>
      <c r="P688" s="317">
        <f t="shared" si="186"/>
        <v>0</v>
      </c>
      <c r="Q688" s="67">
        <v>159</v>
      </c>
      <c r="R688" s="317">
        <f t="shared" si="187"/>
        <v>0</v>
      </c>
      <c r="S688" s="67">
        <v>159</v>
      </c>
      <c r="T688" s="317" t="e">
        <f>SUM(#REF!-S688)</f>
        <v>#REF!</v>
      </c>
      <c r="U688" s="67">
        <v>159</v>
      </c>
      <c r="V688" s="317">
        <f t="shared" si="181"/>
        <v>0</v>
      </c>
      <c r="W688" s="67">
        <v>159</v>
      </c>
      <c r="X688" s="317">
        <f t="shared" si="182"/>
        <v>0</v>
      </c>
      <c r="Y688" s="67">
        <v>159</v>
      </c>
      <c r="Z688" s="317" t="e">
        <f>SUM(#REF!-Y688)</f>
        <v>#REF!</v>
      </c>
      <c r="AA688" s="67">
        <v>159</v>
      </c>
      <c r="AB688" s="66">
        <f t="shared" si="192"/>
        <v>0</v>
      </c>
      <c r="AC688" s="67">
        <v>159</v>
      </c>
      <c r="AD688" s="67"/>
      <c r="AE688" s="447">
        <v>30.5</v>
      </c>
      <c r="AF688" s="447">
        <v>26.6</v>
      </c>
      <c r="AG688" s="364">
        <f t="shared" si="190"/>
        <v>87.21311475409837</v>
      </c>
    </row>
    <row r="689" spans="1:33" ht="26.45" customHeight="1">
      <c r="A689" s="60" t="s">
        <v>490</v>
      </c>
      <c r="B689" s="321" t="s">
        <v>198</v>
      </c>
      <c r="C689" s="321" t="s">
        <v>11</v>
      </c>
      <c r="D689" s="321" t="s">
        <v>11</v>
      </c>
      <c r="E689" s="40" t="s">
        <v>491</v>
      </c>
      <c r="F689" s="321"/>
      <c r="G689" s="319">
        <f>G694</f>
        <v>1064</v>
      </c>
      <c r="H689" s="319">
        <f>H694</f>
        <v>252</v>
      </c>
      <c r="I689" s="66">
        <f>I690+I692+I694</f>
        <v>1879.7</v>
      </c>
      <c r="J689" s="317">
        <f t="shared" si="179"/>
        <v>0</v>
      </c>
      <c r="K689" s="66">
        <f>K690+K692+K694</f>
        <v>1879.7</v>
      </c>
      <c r="L689" s="317">
        <f t="shared" si="177"/>
        <v>0</v>
      </c>
      <c r="M689" s="66">
        <f>M690+M692+M694</f>
        <v>1879.7</v>
      </c>
      <c r="N689" s="317">
        <f t="shared" si="191"/>
        <v>25</v>
      </c>
      <c r="O689" s="66">
        <f>O690+O692+O694</f>
        <v>1904.7</v>
      </c>
      <c r="P689" s="317">
        <f t="shared" si="186"/>
        <v>0</v>
      </c>
      <c r="Q689" s="66">
        <f>Q690+Q692+Q694</f>
        <v>1904.7</v>
      </c>
      <c r="R689" s="317">
        <f t="shared" si="187"/>
        <v>0</v>
      </c>
      <c r="S689" s="66">
        <f>S690+S692+S694</f>
        <v>1904.7</v>
      </c>
      <c r="T689" s="317" t="e">
        <f>SUM(#REF!-S689)</f>
        <v>#REF!</v>
      </c>
      <c r="U689" s="66">
        <f>U690+U692+U694</f>
        <v>2289.6999999999998</v>
      </c>
      <c r="V689" s="317">
        <f t="shared" si="181"/>
        <v>0</v>
      </c>
      <c r="W689" s="66">
        <f>W690+W692+W694</f>
        <v>2289.6999999999998</v>
      </c>
      <c r="X689" s="317">
        <f t="shared" si="182"/>
        <v>0</v>
      </c>
      <c r="Y689" s="66">
        <f>Y690+Y692+Y694</f>
        <v>2289.6999999999998</v>
      </c>
      <c r="Z689" s="317" t="e">
        <f>SUM(#REF!-Y689)</f>
        <v>#REF!</v>
      </c>
      <c r="AA689" s="66">
        <f>AA690+AA692+AA694</f>
        <v>2291.6999999999998</v>
      </c>
      <c r="AB689" s="66">
        <f t="shared" si="192"/>
        <v>0</v>
      </c>
      <c r="AC689" s="66">
        <f>AC690+AC692+AC694</f>
        <v>2291.6999999999998</v>
      </c>
      <c r="AD689" s="259">
        <f>AD690+AD692+AD694</f>
        <v>0</v>
      </c>
      <c r="AE689" s="260">
        <f>AE690+AE692+AE694</f>
        <v>2227.9</v>
      </c>
      <c r="AF689" s="260">
        <f>AF690+AF692+AF694</f>
        <v>1859.1999999999998</v>
      </c>
      <c r="AG689" s="364">
        <f t="shared" si="190"/>
        <v>83.450783248799311</v>
      </c>
    </row>
    <row r="690" spans="1:33" ht="52.9" customHeight="1">
      <c r="A690" s="55" t="s">
        <v>352</v>
      </c>
      <c r="B690" s="86" t="s">
        <v>198</v>
      </c>
      <c r="C690" s="86" t="s">
        <v>11</v>
      </c>
      <c r="D690" s="86" t="s">
        <v>11</v>
      </c>
      <c r="E690" s="40" t="s">
        <v>491</v>
      </c>
      <c r="F690" s="86" t="s">
        <v>335</v>
      </c>
      <c r="G690" s="87"/>
      <c r="H690" s="87"/>
      <c r="I690" s="67">
        <f>I691</f>
        <v>1503.7</v>
      </c>
      <c r="J690" s="317">
        <f t="shared" si="179"/>
        <v>0</v>
      </c>
      <c r="K690" s="67">
        <f>K691</f>
        <v>1503.7</v>
      </c>
      <c r="L690" s="317">
        <f t="shared" si="177"/>
        <v>0</v>
      </c>
      <c r="M690" s="67">
        <f>M691</f>
        <v>1503.7</v>
      </c>
      <c r="N690" s="317">
        <f t="shared" si="191"/>
        <v>0</v>
      </c>
      <c r="O690" s="67">
        <f>O691</f>
        <v>1503.7</v>
      </c>
      <c r="P690" s="317">
        <f t="shared" si="186"/>
        <v>0</v>
      </c>
      <c r="Q690" s="67">
        <f>Q691</f>
        <v>1503.7</v>
      </c>
      <c r="R690" s="317">
        <f t="shared" si="187"/>
        <v>0</v>
      </c>
      <c r="S690" s="67">
        <f>S691</f>
        <v>1503.7</v>
      </c>
      <c r="T690" s="317" t="e">
        <f>SUM(#REF!-S690)</f>
        <v>#REF!</v>
      </c>
      <c r="U690" s="67">
        <f>U691</f>
        <v>1848.7</v>
      </c>
      <c r="V690" s="317">
        <f t="shared" si="181"/>
        <v>0</v>
      </c>
      <c r="W690" s="67">
        <f>W691</f>
        <v>1848.7</v>
      </c>
      <c r="X690" s="317">
        <f t="shared" si="182"/>
        <v>0</v>
      </c>
      <c r="Y690" s="67">
        <f>Y691</f>
        <v>1848.7</v>
      </c>
      <c r="Z690" s="317" t="e">
        <f>SUM(#REF!-Y690)</f>
        <v>#REF!</v>
      </c>
      <c r="AA690" s="67">
        <f>AA691</f>
        <v>1848.7</v>
      </c>
      <c r="AB690" s="66">
        <f t="shared" si="192"/>
        <v>0</v>
      </c>
      <c r="AC690" s="67">
        <f>AC691</f>
        <v>1848.7</v>
      </c>
      <c r="AD690" s="259">
        <f>AD691</f>
        <v>0</v>
      </c>
      <c r="AE690" s="260">
        <f>AE691</f>
        <v>1848.7</v>
      </c>
      <c r="AF690" s="260">
        <f>AF691</f>
        <v>1520.8</v>
      </c>
      <c r="AG690" s="364">
        <f t="shared" si="190"/>
        <v>82.263211986801537</v>
      </c>
    </row>
    <row r="691" spans="1:33" ht="13.15" customHeight="1">
      <c r="A691" s="61" t="s">
        <v>16</v>
      </c>
      <c r="B691" s="86" t="s">
        <v>198</v>
      </c>
      <c r="C691" s="86" t="s">
        <v>11</v>
      </c>
      <c r="D691" s="86" t="s">
        <v>11</v>
      </c>
      <c r="E691" s="40" t="s">
        <v>491</v>
      </c>
      <c r="F691" s="86" t="s">
        <v>17</v>
      </c>
      <c r="G691" s="87"/>
      <c r="H691" s="87"/>
      <c r="I691" s="67">
        <v>1503.7</v>
      </c>
      <c r="J691" s="317">
        <f t="shared" si="179"/>
        <v>0</v>
      </c>
      <c r="K691" s="67">
        <v>1503.7</v>
      </c>
      <c r="L691" s="317">
        <f t="shared" si="177"/>
        <v>0</v>
      </c>
      <c r="M691" s="67">
        <v>1503.7</v>
      </c>
      <c r="N691" s="317">
        <f t="shared" si="191"/>
        <v>0</v>
      </c>
      <c r="O691" s="67">
        <v>1503.7</v>
      </c>
      <c r="P691" s="317">
        <f t="shared" si="186"/>
        <v>0</v>
      </c>
      <c r="Q691" s="67">
        <v>1503.7</v>
      </c>
      <c r="R691" s="317">
        <f t="shared" si="187"/>
        <v>0</v>
      </c>
      <c r="S691" s="67">
        <v>1503.7</v>
      </c>
      <c r="T691" s="317" t="e">
        <f>SUM(#REF!-S691)</f>
        <v>#REF!</v>
      </c>
      <c r="U691" s="67">
        <v>1848.7</v>
      </c>
      <c r="V691" s="317">
        <f t="shared" si="181"/>
        <v>0</v>
      </c>
      <c r="W691" s="67">
        <v>1848.7</v>
      </c>
      <c r="X691" s="317">
        <f t="shared" si="182"/>
        <v>0</v>
      </c>
      <c r="Y691" s="67">
        <v>1848.7</v>
      </c>
      <c r="Z691" s="317" t="e">
        <f>SUM(#REF!-Y691)</f>
        <v>#REF!</v>
      </c>
      <c r="AA691" s="67">
        <v>1848.7</v>
      </c>
      <c r="AB691" s="66">
        <f t="shared" si="192"/>
        <v>0</v>
      </c>
      <c r="AC691" s="67">
        <v>1848.7</v>
      </c>
      <c r="AD691" s="67"/>
      <c r="AE691" s="447">
        <v>1848.7</v>
      </c>
      <c r="AF691" s="447">
        <v>1520.8</v>
      </c>
      <c r="AG691" s="364">
        <f t="shared" si="190"/>
        <v>82.263211986801537</v>
      </c>
    </row>
    <row r="692" spans="1:33" ht="26.45" customHeight="1">
      <c r="A692" s="8" t="s">
        <v>339</v>
      </c>
      <c r="B692" s="321" t="s">
        <v>198</v>
      </c>
      <c r="C692" s="321" t="s">
        <v>11</v>
      </c>
      <c r="D692" s="321" t="s">
        <v>11</v>
      </c>
      <c r="E692" s="40" t="s">
        <v>491</v>
      </c>
      <c r="F692" s="321" t="s">
        <v>340</v>
      </c>
      <c r="G692" s="319"/>
      <c r="H692" s="319"/>
      <c r="I692" s="66">
        <f>I693</f>
        <v>346</v>
      </c>
      <c r="J692" s="317">
        <f t="shared" si="179"/>
        <v>0</v>
      </c>
      <c r="K692" s="66">
        <f>K693</f>
        <v>346</v>
      </c>
      <c r="L692" s="317">
        <f t="shared" si="177"/>
        <v>0</v>
      </c>
      <c r="M692" s="66">
        <f>M693</f>
        <v>346</v>
      </c>
      <c r="N692" s="317">
        <f t="shared" si="191"/>
        <v>25</v>
      </c>
      <c r="O692" s="66">
        <f>O693</f>
        <v>371</v>
      </c>
      <c r="P692" s="317">
        <f t="shared" si="186"/>
        <v>0</v>
      </c>
      <c r="Q692" s="66">
        <f>Q693</f>
        <v>371</v>
      </c>
      <c r="R692" s="317">
        <f t="shared" si="187"/>
        <v>0</v>
      </c>
      <c r="S692" s="66">
        <f>S693</f>
        <v>371</v>
      </c>
      <c r="T692" s="317" t="e">
        <f>SUM(#REF!-S692)</f>
        <v>#REF!</v>
      </c>
      <c r="U692" s="66">
        <f>U693</f>
        <v>371</v>
      </c>
      <c r="V692" s="317">
        <f t="shared" si="181"/>
        <v>0</v>
      </c>
      <c r="W692" s="66">
        <f>W693</f>
        <v>371</v>
      </c>
      <c r="X692" s="317">
        <f t="shared" si="182"/>
        <v>0</v>
      </c>
      <c r="Y692" s="66">
        <f>Y693</f>
        <v>371</v>
      </c>
      <c r="Z692" s="317" t="e">
        <f>SUM(#REF!-Y692)</f>
        <v>#REF!</v>
      </c>
      <c r="AA692" s="66">
        <f>AA693</f>
        <v>373</v>
      </c>
      <c r="AB692" s="66">
        <f t="shared" si="192"/>
        <v>0</v>
      </c>
      <c r="AC692" s="66">
        <f>AC693</f>
        <v>373</v>
      </c>
      <c r="AD692" s="259">
        <f>AD693</f>
        <v>-10</v>
      </c>
      <c r="AE692" s="260">
        <f>AE693</f>
        <v>299.2</v>
      </c>
      <c r="AF692" s="260">
        <f>AF693</f>
        <v>264.8</v>
      </c>
      <c r="AG692" s="364">
        <f t="shared" si="190"/>
        <v>88.502673796791456</v>
      </c>
    </row>
    <row r="693" spans="1:33" ht="26.45" customHeight="1">
      <c r="A693" s="39" t="s">
        <v>341</v>
      </c>
      <c r="B693" s="321" t="s">
        <v>198</v>
      </c>
      <c r="C693" s="321" t="s">
        <v>11</v>
      </c>
      <c r="D693" s="321" t="s">
        <v>11</v>
      </c>
      <c r="E693" s="40" t="s">
        <v>491</v>
      </c>
      <c r="F693" s="321" t="s">
        <v>342</v>
      </c>
      <c r="G693" s="319"/>
      <c r="H693" s="319"/>
      <c r="I693" s="66">
        <v>346</v>
      </c>
      <c r="J693" s="317">
        <f t="shared" si="179"/>
        <v>0</v>
      </c>
      <c r="K693" s="66">
        <v>346</v>
      </c>
      <c r="L693" s="317">
        <f t="shared" si="177"/>
        <v>0</v>
      </c>
      <c r="M693" s="66">
        <v>346</v>
      </c>
      <c r="N693" s="317">
        <f t="shared" si="191"/>
        <v>25</v>
      </c>
      <c r="O693" s="66">
        <v>371</v>
      </c>
      <c r="P693" s="317">
        <f t="shared" si="186"/>
        <v>0</v>
      </c>
      <c r="Q693" s="66">
        <v>371</v>
      </c>
      <c r="R693" s="317">
        <f t="shared" si="187"/>
        <v>0</v>
      </c>
      <c r="S693" s="66">
        <v>371</v>
      </c>
      <c r="T693" s="317" t="e">
        <f>SUM(#REF!-S693)</f>
        <v>#REF!</v>
      </c>
      <c r="U693" s="66">
        <v>371</v>
      </c>
      <c r="V693" s="317">
        <f t="shared" si="181"/>
        <v>0</v>
      </c>
      <c r="W693" s="66">
        <v>371</v>
      </c>
      <c r="X693" s="317">
        <f t="shared" si="182"/>
        <v>0</v>
      </c>
      <c r="Y693" s="66">
        <v>371</v>
      </c>
      <c r="Z693" s="317" t="e">
        <f>SUM(#REF!-Y693)</f>
        <v>#REF!</v>
      </c>
      <c r="AA693" s="66">
        <v>373</v>
      </c>
      <c r="AB693" s="66">
        <f t="shared" si="192"/>
        <v>0</v>
      </c>
      <c r="AC693" s="66">
        <v>373</v>
      </c>
      <c r="AD693" s="66">
        <v>-10</v>
      </c>
      <c r="AE693" s="364">
        <v>299.2</v>
      </c>
      <c r="AF693" s="364">
        <v>264.8</v>
      </c>
      <c r="AG693" s="364">
        <f t="shared" si="190"/>
        <v>88.502673796791456</v>
      </c>
    </row>
    <row r="694" spans="1:33" ht="13.15" customHeight="1">
      <c r="A694" s="8" t="s">
        <v>354</v>
      </c>
      <c r="B694" s="321" t="s">
        <v>198</v>
      </c>
      <c r="C694" s="321" t="s">
        <v>11</v>
      </c>
      <c r="D694" s="321" t="s">
        <v>11</v>
      </c>
      <c r="E694" s="40" t="s">
        <v>491</v>
      </c>
      <c r="F694" s="321" t="s">
        <v>355</v>
      </c>
      <c r="G694" s="319">
        <v>1064</v>
      </c>
      <c r="H694" s="319">
        <v>252</v>
      </c>
      <c r="I694" s="66">
        <f>I695</f>
        <v>30</v>
      </c>
      <c r="J694" s="317">
        <f t="shared" si="179"/>
        <v>0</v>
      </c>
      <c r="K694" s="66">
        <f>K695</f>
        <v>30</v>
      </c>
      <c r="L694" s="317">
        <f t="shared" ref="L694:L769" si="196">SUM(M694-K694)</f>
        <v>0</v>
      </c>
      <c r="M694" s="66">
        <f>M695</f>
        <v>30</v>
      </c>
      <c r="N694" s="317">
        <f t="shared" si="191"/>
        <v>0</v>
      </c>
      <c r="O694" s="66">
        <f>O695</f>
        <v>30</v>
      </c>
      <c r="P694" s="317">
        <f t="shared" si="186"/>
        <v>0</v>
      </c>
      <c r="Q694" s="66">
        <f>Q695</f>
        <v>30</v>
      </c>
      <c r="R694" s="317">
        <f t="shared" si="187"/>
        <v>0</v>
      </c>
      <c r="S694" s="66">
        <f>S695</f>
        <v>30</v>
      </c>
      <c r="T694" s="317" t="e">
        <f>SUM(#REF!-S694)</f>
        <v>#REF!</v>
      </c>
      <c r="U694" s="66">
        <f>U695</f>
        <v>70</v>
      </c>
      <c r="V694" s="317">
        <f t="shared" si="181"/>
        <v>0</v>
      </c>
      <c r="W694" s="66">
        <f>W695</f>
        <v>70</v>
      </c>
      <c r="X694" s="317">
        <f t="shared" si="182"/>
        <v>0</v>
      </c>
      <c r="Y694" s="66">
        <f>Y695</f>
        <v>70</v>
      </c>
      <c r="Z694" s="317" t="e">
        <f>SUM(#REF!-Y694)</f>
        <v>#REF!</v>
      </c>
      <c r="AA694" s="66">
        <f>AA695</f>
        <v>70</v>
      </c>
      <c r="AB694" s="66">
        <f t="shared" si="192"/>
        <v>0</v>
      </c>
      <c r="AC694" s="66">
        <f>AC695</f>
        <v>70</v>
      </c>
      <c r="AD694" s="259">
        <f>AD695</f>
        <v>10</v>
      </c>
      <c r="AE694" s="260">
        <f>AE695</f>
        <v>80</v>
      </c>
      <c r="AF694" s="260">
        <f>AF695</f>
        <v>73.599999999999994</v>
      </c>
      <c r="AG694" s="364">
        <f t="shared" si="190"/>
        <v>92</v>
      </c>
    </row>
    <row r="695" spans="1:33" ht="12.75" customHeight="1">
      <c r="A695" s="39" t="s">
        <v>356</v>
      </c>
      <c r="B695" s="321" t="s">
        <v>198</v>
      </c>
      <c r="C695" s="321" t="s">
        <v>11</v>
      </c>
      <c r="D695" s="321" t="s">
        <v>11</v>
      </c>
      <c r="E695" s="40" t="s">
        <v>491</v>
      </c>
      <c r="F695" s="321" t="s">
        <v>0</v>
      </c>
      <c r="G695" s="319"/>
      <c r="H695" s="319"/>
      <c r="I695" s="66">
        <v>30</v>
      </c>
      <c r="J695" s="317">
        <f t="shared" si="179"/>
        <v>0</v>
      </c>
      <c r="K695" s="66">
        <v>30</v>
      </c>
      <c r="L695" s="317">
        <f t="shared" si="196"/>
        <v>0</v>
      </c>
      <c r="M695" s="66">
        <v>30</v>
      </c>
      <c r="N695" s="317">
        <f t="shared" si="191"/>
        <v>0</v>
      </c>
      <c r="O695" s="66">
        <v>30</v>
      </c>
      <c r="P695" s="317">
        <f t="shared" si="186"/>
        <v>0</v>
      </c>
      <c r="Q695" s="66">
        <v>30</v>
      </c>
      <c r="R695" s="317">
        <f t="shared" si="187"/>
        <v>0</v>
      </c>
      <c r="S695" s="66">
        <v>30</v>
      </c>
      <c r="T695" s="317" t="e">
        <f>SUM(#REF!-S695)</f>
        <v>#REF!</v>
      </c>
      <c r="U695" s="66">
        <v>70</v>
      </c>
      <c r="V695" s="317">
        <f t="shared" si="181"/>
        <v>0</v>
      </c>
      <c r="W695" s="66">
        <v>70</v>
      </c>
      <c r="X695" s="317">
        <f t="shared" si="182"/>
        <v>0</v>
      </c>
      <c r="Y695" s="66">
        <v>70</v>
      </c>
      <c r="Z695" s="317" t="e">
        <f>SUM(#REF!-Y695)</f>
        <v>#REF!</v>
      </c>
      <c r="AA695" s="66">
        <v>70</v>
      </c>
      <c r="AB695" s="66">
        <f t="shared" si="192"/>
        <v>0</v>
      </c>
      <c r="AC695" s="66">
        <v>70</v>
      </c>
      <c r="AD695" s="66">
        <v>10</v>
      </c>
      <c r="AE695" s="364">
        <v>80</v>
      </c>
      <c r="AF695" s="364">
        <v>73.599999999999994</v>
      </c>
      <c r="AG695" s="364">
        <f t="shared" si="190"/>
        <v>92</v>
      </c>
    </row>
    <row r="696" spans="1:33" s="254" customFormat="1" ht="2.25" hidden="1" customHeight="1">
      <c r="A696" s="60" t="s">
        <v>492</v>
      </c>
      <c r="B696" s="321" t="s">
        <v>198</v>
      </c>
      <c r="C696" s="321" t="s">
        <v>11</v>
      </c>
      <c r="D696" s="321" t="s">
        <v>11</v>
      </c>
      <c r="E696" s="40" t="s">
        <v>493</v>
      </c>
      <c r="F696" s="321"/>
      <c r="G696" s="319"/>
      <c r="H696" s="319"/>
      <c r="I696" s="66">
        <f>I697+I699</f>
        <v>380</v>
      </c>
      <c r="J696" s="317">
        <f t="shared" si="179"/>
        <v>0</v>
      </c>
      <c r="K696" s="66">
        <f>K697+K699</f>
        <v>380</v>
      </c>
      <c r="L696" s="317">
        <f t="shared" si="196"/>
        <v>0</v>
      </c>
      <c r="M696" s="66">
        <f>M697+M699</f>
        <v>380</v>
      </c>
      <c r="N696" s="317">
        <f t="shared" si="191"/>
        <v>0</v>
      </c>
      <c r="O696" s="66">
        <f>O697+O699</f>
        <v>380</v>
      </c>
      <c r="P696" s="317">
        <f t="shared" si="186"/>
        <v>5</v>
      </c>
      <c r="Q696" s="66">
        <f>Q697+Q699</f>
        <v>385</v>
      </c>
      <c r="R696" s="317">
        <f t="shared" si="187"/>
        <v>0</v>
      </c>
      <c r="S696" s="66">
        <f>S697+S699</f>
        <v>385</v>
      </c>
      <c r="T696" s="317" t="e">
        <f>SUM(#REF!-S696)</f>
        <v>#REF!</v>
      </c>
      <c r="U696" s="66">
        <f>U697+U699</f>
        <v>0</v>
      </c>
      <c r="V696" s="317">
        <f t="shared" si="181"/>
        <v>0</v>
      </c>
      <c r="W696" s="66">
        <f>W697+W699</f>
        <v>0</v>
      </c>
      <c r="X696" s="317">
        <f t="shared" si="182"/>
        <v>0</v>
      </c>
      <c r="Y696" s="66">
        <f>Y697+Y699</f>
        <v>0</v>
      </c>
      <c r="Z696" s="317" t="e">
        <f>SUM(#REF!-Y696)</f>
        <v>#REF!</v>
      </c>
      <c r="AA696" s="66">
        <f>AA697+AA699</f>
        <v>0</v>
      </c>
      <c r="AB696" s="66">
        <f t="shared" si="192"/>
        <v>0</v>
      </c>
      <c r="AC696" s="66">
        <f>AC697+AC699</f>
        <v>0</v>
      </c>
      <c r="AD696" s="259">
        <f>AD697+AD699</f>
        <v>0</v>
      </c>
      <c r="AE696" s="260">
        <f>AE697+AE699</f>
        <v>0</v>
      </c>
      <c r="AF696" s="260">
        <f>AF697+AF699</f>
        <v>0</v>
      </c>
      <c r="AG696" s="364"/>
    </row>
    <row r="697" spans="1:33" ht="52.5" hidden="1" customHeight="1">
      <c r="A697" s="55" t="s">
        <v>352</v>
      </c>
      <c r="B697" s="321" t="s">
        <v>198</v>
      </c>
      <c r="C697" s="321" t="s">
        <v>11</v>
      </c>
      <c r="D697" s="321" t="s">
        <v>11</v>
      </c>
      <c r="E697" s="40" t="s">
        <v>493</v>
      </c>
      <c r="F697" s="321" t="s">
        <v>335</v>
      </c>
      <c r="G697" s="319"/>
      <c r="H697" s="319"/>
      <c r="I697" s="66">
        <f>I698</f>
        <v>345</v>
      </c>
      <c r="J697" s="317">
        <f t="shared" si="179"/>
        <v>0</v>
      </c>
      <c r="K697" s="66">
        <f>K698</f>
        <v>345</v>
      </c>
      <c r="L697" s="317">
        <f t="shared" si="196"/>
        <v>0</v>
      </c>
      <c r="M697" s="66">
        <f>M698</f>
        <v>345</v>
      </c>
      <c r="N697" s="317">
        <f t="shared" si="191"/>
        <v>0</v>
      </c>
      <c r="O697" s="66">
        <f>O698</f>
        <v>345</v>
      </c>
      <c r="P697" s="317">
        <f t="shared" si="186"/>
        <v>0</v>
      </c>
      <c r="Q697" s="66">
        <f>Q698</f>
        <v>345</v>
      </c>
      <c r="R697" s="317">
        <f t="shared" si="187"/>
        <v>0</v>
      </c>
      <c r="S697" s="66">
        <f>S698</f>
        <v>345</v>
      </c>
      <c r="T697" s="317" t="e">
        <f>SUM(#REF!-S697)</f>
        <v>#REF!</v>
      </c>
      <c r="U697" s="66">
        <f>U698</f>
        <v>0</v>
      </c>
      <c r="V697" s="317">
        <f t="shared" si="181"/>
        <v>0</v>
      </c>
      <c r="W697" s="66">
        <f>W698</f>
        <v>0</v>
      </c>
      <c r="X697" s="317">
        <f t="shared" si="182"/>
        <v>0</v>
      </c>
      <c r="Y697" s="66">
        <f>Y698</f>
        <v>0</v>
      </c>
      <c r="Z697" s="317" t="e">
        <f>SUM(#REF!-Y697)</f>
        <v>#REF!</v>
      </c>
      <c r="AA697" s="66">
        <f>AA698</f>
        <v>0</v>
      </c>
      <c r="AB697" s="66">
        <f t="shared" si="192"/>
        <v>0</v>
      </c>
      <c r="AC697" s="66">
        <f>AC698</f>
        <v>0</v>
      </c>
      <c r="AD697" s="259">
        <f>AD698</f>
        <v>0</v>
      </c>
      <c r="AE697" s="260">
        <f>AE698</f>
        <v>0</v>
      </c>
      <c r="AF697" s="260">
        <f>AF698</f>
        <v>0</v>
      </c>
      <c r="AG697" s="364"/>
    </row>
    <row r="698" spans="1:33" ht="12.75" hidden="1" customHeight="1">
      <c r="A698" s="31" t="s">
        <v>16</v>
      </c>
      <c r="B698" s="321" t="s">
        <v>198</v>
      </c>
      <c r="C698" s="321" t="s">
        <v>11</v>
      </c>
      <c r="D698" s="321" t="s">
        <v>11</v>
      </c>
      <c r="E698" s="40" t="s">
        <v>493</v>
      </c>
      <c r="F698" s="321" t="s">
        <v>17</v>
      </c>
      <c r="G698" s="319"/>
      <c r="H698" s="319"/>
      <c r="I698" s="66">
        <v>345</v>
      </c>
      <c r="J698" s="317">
        <f t="shared" si="179"/>
        <v>0</v>
      </c>
      <c r="K698" s="66">
        <v>345</v>
      </c>
      <c r="L698" s="317">
        <f t="shared" si="196"/>
        <v>0</v>
      </c>
      <c r="M698" s="66">
        <v>345</v>
      </c>
      <c r="N698" s="317">
        <f t="shared" si="191"/>
        <v>0</v>
      </c>
      <c r="O698" s="66">
        <v>345</v>
      </c>
      <c r="P698" s="317">
        <f t="shared" si="186"/>
        <v>0</v>
      </c>
      <c r="Q698" s="66">
        <v>345</v>
      </c>
      <c r="R698" s="317">
        <f t="shared" si="187"/>
        <v>0</v>
      </c>
      <c r="S698" s="66">
        <v>345</v>
      </c>
      <c r="T698" s="317" t="e">
        <f>SUM(#REF!-S698)</f>
        <v>#REF!</v>
      </c>
      <c r="U698" s="66">
        <v>0</v>
      </c>
      <c r="V698" s="317">
        <f t="shared" si="181"/>
        <v>0</v>
      </c>
      <c r="W698" s="66">
        <v>0</v>
      </c>
      <c r="X698" s="317">
        <f t="shared" si="182"/>
        <v>0</v>
      </c>
      <c r="Y698" s="66">
        <v>0</v>
      </c>
      <c r="Z698" s="317" t="e">
        <f>SUM(#REF!-Y698)</f>
        <v>#REF!</v>
      </c>
      <c r="AA698" s="66">
        <v>0</v>
      </c>
      <c r="AB698" s="66">
        <f t="shared" si="192"/>
        <v>0</v>
      </c>
      <c r="AC698" s="66">
        <v>0</v>
      </c>
      <c r="AD698" s="66"/>
      <c r="AE698" s="364">
        <v>0</v>
      </c>
      <c r="AF698" s="364">
        <v>0</v>
      </c>
      <c r="AG698" s="364"/>
    </row>
    <row r="699" spans="1:33" ht="12.75" hidden="1" customHeight="1">
      <c r="A699" s="8" t="s">
        <v>354</v>
      </c>
      <c r="B699" s="321" t="s">
        <v>198</v>
      </c>
      <c r="C699" s="321" t="s">
        <v>11</v>
      </c>
      <c r="D699" s="321" t="s">
        <v>11</v>
      </c>
      <c r="E699" s="40" t="s">
        <v>493</v>
      </c>
      <c r="F699" s="321" t="s">
        <v>355</v>
      </c>
      <c r="G699" s="319"/>
      <c r="H699" s="319"/>
      <c r="I699" s="66">
        <f>I700</f>
        <v>35</v>
      </c>
      <c r="J699" s="317">
        <f t="shared" si="179"/>
        <v>0</v>
      </c>
      <c r="K699" s="66">
        <f>K700</f>
        <v>35</v>
      </c>
      <c r="L699" s="317">
        <f t="shared" si="196"/>
        <v>0</v>
      </c>
      <c r="M699" s="66">
        <f>M700</f>
        <v>35</v>
      </c>
      <c r="N699" s="317">
        <f t="shared" si="191"/>
        <v>0</v>
      </c>
      <c r="O699" s="66">
        <f>O700</f>
        <v>35</v>
      </c>
      <c r="P699" s="317">
        <f t="shared" si="186"/>
        <v>5</v>
      </c>
      <c r="Q699" s="66">
        <f>Q700</f>
        <v>40</v>
      </c>
      <c r="R699" s="317">
        <f t="shared" si="187"/>
        <v>0</v>
      </c>
      <c r="S699" s="66">
        <f>S700</f>
        <v>40</v>
      </c>
      <c r="T699" s="317" t="e">
        <f>SUM(#REF!-S699)</f>
        <v>#REF!</v>
      </c>
      <c r="U699" s="66">
        <f>U700</f>
        <v>0</v>
      </c>
      <c r="V699" s="317">
        <f t="shared" si="181"/>
        <v>0</v>
      </c>
      <c r="W699" s="66">
        <f>W700</f>
        <v>0</v>
      </c>
      <c r="X699" s="317">
        <f t="shared" si="182"/>
        <v>0</v>
      </c>
      <c r="Y699" s="66">
        <f>Y700</f>
        <v>0</v>
      </c>
      <c r="Z699" s="317" t="e">
        <f>SUM(#REF!-Y699)</f>
        <v>#REF!</v>
      </c>
      <c r="AA699" s="66">
        <f>AA700</f>
        <v>0</v>
      </c>
      <c r="AB699" s="66">
        <f t="shared" si="192"/>
        <v>0</v>
      </c>
      <c r="AC699" s="66">
        <f>AC700</f>
        <v>0</v>
      </c>
      <c r="AD699" s="259">
        <f>AD700</f>
        <v>0</v>
      </c>
      <c r="AE699" s="260">
        <f>AE700</f>
        <v>0</v>
      </c>
      <c r="AF699" s="260">
        <f>AF700</f>
        <v>0</v>
      </c>
      <c r="AG699" s="364"/>
    </row>
    <row r="700" spans="1:33" ht="12.75" hidden="1" customHeight="1">
      <c r="A700" s="39" t="s">
        <v>356</v>
      </c>
      <c r="B700" s="321" t="s">
        <v>198</v>
      </c>
      <c r="C700" s="321" t="s">
        <v>11</v>
      </c>
      <c r="D700" s="321" t="s">
        <v>11</v>
      </c>
      <c r="E700" s="40" t="s">
        <v>493</v>
      </c>
      <c r="F700" s="321" t="s">
        <v>0</v>
      </c>
      <c r="G700" s="319"/>
      <c r="H700" s="319"/>
      <c r="I700" s="66">
        <v>35</v>
      </c>
      <c r="J700" s="317">
        <f t="shared" si="179"/>
        <v>0</v>
      </c>
      <c r="K700" s="66">
        <v>35</v>
      </c>
      <c r="L700" s="317">
        <f t="shared" si="196"/>
        <v>0</v>
      </c>
      <c r="M700" s="66">
        <v>35</v>
      </c>
      <c r="N700" s="317">
        <f t="shared" si="191"/>
        <v>0</v>
      </c>
      <c r="O700" s="66">
        <v>35</v>
      </c>
      <c r="P700" s="317">
        <f t="shared" si="186"/>
        <v>5</v>
      </c>
      <c r="Q700" s="66">
        <v>40</v>
      </c>
      <c r="R700" s="317">
        <f t="shared" si="187"/>
        <v>0</v>
      </c>
      <c r="S700" s="66">
        <v>40</v>
      </c>
      <c r="T700" s="317" t="e">
        <f>SUM(#REF!-S700)</f>
        <v>#REF!</v>
      </c>
      <c r="U700" s="66">
        <v>0</v>
      </c>
      <c r="V700" s="317">
        <f t="shared" si="181"/>
        <v>0</v>
      </c>
      <c r="W700" s="66">
        <v>0</v>
      </c>
      <c r="X700" s="317">
        <f t="shared" si="182"/>
        <v>0</v>
      </c>
      <c r="Y700" s="66">
        <v>0</v>
      </c>
      <c r="Z700" s="317" t="e">
        <f>SUM(#REF!-Y700)</f>
        <v>#REF!</v>
      </c>
      <c r="AA700" s="66">
        <v>0</v>
      </c>
      <c r="AB700" s="66">
        <f t="shared" si="192"/>
        <v>0</v>
      </c>
      <c r="AC700" s="66">
        <v>0</v>
      </c>
      <c r="AD700" s="66"/>
      <c r="AE700" s="364">
        <v>0</v>
      </c>
      <c r="AF700" s="364">
        <v>0</v>
      </c>
      <c r="AG700" s="364"/>
    </row>
    <row r="701" spans="1:33" ht="54" hidden="1" customHeight="1">
      <c r="A701" s="39" t="s">
        <v>649</v>
      </c>
      <c r="B701" s="321" t="s">
        <v>198</v>
      </c>
      <c r="C701" s="321" t="s">
        <v>11</v>
      </c>
      <c r="D701" s="321" t="s">
        <v>11</v>
      </c>
      <c r="E701" s="321" t="s">
        <v>37</v>
      </c>
      <c r="F701" s="321"/>
      <c r="G701" s="319"/>
      <c r="H701" s="319"/>
      <c r="I701" s="66">
        <f t="shared" ref="I701:AF703" si="197">I702</f>
        <v>0</v>
      </c>
      <c r="J701" s="317">
        <f t="shared" ref="J701:J776" si="198">K701-I701</f>
        <v>0</v>
      </c>
      <c r="K701" s="66">
        <f t="shared" si="197"/>
        <v>0</v>
      </c>
      <c r="L701" s="317">
        <f t="shared" si="196"/>
        <v>0</v>
      </c>
      <c r="M701" s="66">
        <f t="shared" si="197"/>
        <v>0</v>
      </c>
      <c r="N701" s="317">
        <f t="shared" si="191"/>
        <v>0</v>
      </c>
      <c r="O701" s="66">
        <f t="shared" si="197"/>
        <v>0</v>
      </c>
      <c r="P701" s="317">
        <f t="shared" si="186"/>
        <v>0</v>
      </c>
      <c r="Q701" s="66">
        <f t="shared" si="197"/>
        <v>0</v>
      </c>
      <c r="R701" s="317">
        <f t="shared" si="187"/>
        <v>0</v>
      </c>
      <c r="S701" s="66">
        <f t="shared" si="197"/>
        <v>0</v>
      </c>
      <c r="T701" s="317" t="e">
        <f>SUM(#REF!-S701)</f>
        <v>#REF!</v>
      </c>
      <c r="U701" s="66">
        <f t="shared" si="197"/>
        <v>0</v>
      </c>
      <c r="V701" s="317">
        <f t="shared" ref="V701:V773" si="199">SUM(W701-U701)</f>
        <v>0</v>
      </c>
      <c r="W701" s="66">
        <f t="shared" si="197"/>
        <v>0</v>
      </c>
      <c r="X701" s="317">
        <f t="shared" ref="X701:X773" si="200">SUM(Y701-W701)</f>
        <v>0</v>
      </c>
      <c r="Y701" s="66">
        <f t="shared" si="197"/>
        <v>0</v>
      </c>
      <c r="Z701" s="317" t="e">
        <f>SUM(#REF!-Y701)</f>
        <v>#REF!</v>
      </c>
      <c r="AA701" s="66">
        <f t="shared" si="197"/>
        <v>0</v>
      </c>
      <c r="AB701" s="66">
        <f t="shared" si="192"/>
        <v>0</v>
      </c>
      <c r="AC701" s="66">
        <f t="shared" si="197"/>
        <v>0</v>
      </c>
      <c r="AD701" s="259">
        <f t="shared" si="197"/>
        <v>0</v>
      </c>
      <c r="AE701" s="260">
        <f t="shared" si="197"/>
        <v>0</v>
      </c>
      <c r="AF701" s="260">
        <f t="shared" si="197"/>
        <v>0</v>
      </c>
      <c r="AG701" s="364"/>
    </row>
    <row r="702" spans="1:33" ht="52.5" hidden="1" customHeight="1">
      <c r="A702" s="39" t="s">
        <v>623</v>
      </c>
      <c r="B702" s="321" t="s">
        <v>198</v>
      </c>
      <c r="C702" s="321" t="s">
        <v>11</v>
      </c>
      <c r="D702" s="321" t="s">
        <v>11</v>
      </c>
      <c r="E702" s="321" t="s">
        <v>38</v>
      </c>
      <c r="F702" s="321"/>
      <c r="G702" s="319"/>
      <c r="H702" s="319"/>
      <c r="I702" s="66">
        <f t="shared" si="197"/>
        <v>0</v>
      </c>
      <c r="J702" s="317">
        <f t="shared" si="198"/>
        <v>0</v>
      </c>
      <c r="K702" s="66">
        <f t="shared" si="197"/>
        <v>0</v>
      </c>
      <c r="L702" s="317">
        <f t="shared" si="196"/>
        <v>0</v>
      </c>
      <c r="M702" s="66">
        <f t="shared" si="197"/>
        <v>0</v>
      </c>
      <c r="N702" s="317">
        <f t="shared" si="191"/>
        <v>0</v>
      </c>
      <c r="O702" s="66">
        <f t="shared" si="197"/>
        <v>0</v>
      </c>
      <c r="P702" s="317">
        <f t="shared" si="186"/>
        <v>0</v>
      </c>
      <c r="Q702" s="66">
        <f t="shared" si="197"/>
        <v>0</v>
      </c>
      <c r="R702" s="317">
        <f t="shared" si="187"/>
        <v>0</v>
      </c>
      <c r="S702" s="66">
        <f t="shared" si="197"/>
        <v>0</v>
      </c>
      <c r="T702" s="317" t="e">
        <f>SUM(#REF!-S702)</f>
        <v>#REF!</v>
      </c>
      <c r="U702" s="66">
        <f t="shared" si="197"/>
        <v>0</v>
      </c>
      <c r="V702" s="317">
        <f t="shared" si="199"/>
        <v>0</v>
      </c>
      <c r="W702" s="66">
        <f t="shared" si="197"/>
        <v>0</v>
      </c>
      <c r="X702" s="317">
        <f t="shared" si="200"/>
        <v>0</v>
      </c>
      <c r="Y702" s="66">
        <f t="shared" si="197"/>
        <v>0</v>
      </c>
      <c r="Z702" s="317" t="e">
        <f>SUM(#REF!-Y702)</f>
        <v>#REF!</v>
      </c>
      <c r="AA702" s="66">
        <f t="shared" si="197"/>
        <v>0</v>
      </c>
      <c r="AB702" s="66">
        <f t="shared" si="192"/>
        <v>0</v>
      </c>
      <c r="AC702" s="66">
        <f t="shared" si="197"/>
        <v>0</v>
      </c>
      <c r="AD702" s="259">
        <f t="shared" si="197"/>
        <v>0</v>
      </c>
      <c r="AE702" s="260">
        <f t="shared" si="197"/>
        <v>0</v>
      </c>
      <c r="AF702" s="260">
        <f t="shared" si="197"/>
        <v>0</v>
      </c>
      <c r="AG702" s="364"/>
    </row>
    <row r="703" spans="1:33" ht="26.25" hidden="1" customHeight="1">
      <c r="A703" s="8" t="s">
        <v>339</v>
      </c>
      <c r="B703" s="321" t="s">
        <v>198</v>
      </c>
      <c r="C703" s="321" t="s">
        <v>11</v>
      </c>
      <c r="D703" s="321" t="s">
        <v>11</v>
      </c>
      <c r="E703" s="321" t="s">
        <v>38</v>
      </c>
      <c r="F703" s="321" t="s">
        <v>340</v>
      </c>
      <c r="G703" s="319"/>
      <c r="H703" s="319"/>
      <c r="I703" s="66">
        <f t="shared" si="197"/>
        <v>0</v>
      </c>
      <c r="J703" s="317">
        <f t="shared" si="198"/>
        <v>0</v>
      </c>
      <c r="K703" s="66">
        <f t="shared" si="197"/>
        <v>0</v>
      </c>
      <c r="L703" s="317">
        <f t="shared" si="196"/>
        <v>0</v>
      </c>
      <c r="M703" s="66">
        <f t="shared" si="197"/>
        <v>0</v>
      </c>
      <c r="N703" s="317">
        <f t="shared" si="191"/>
        <v>0</v>
      </c>
      <c r="O703" s="66">
        <f t="shared" si="197"/>
        <v>0</v>
      </c>
      <c r="P703" s="317">
        <f t="shared" si="186"/>
        <v>0</v>
      </c>
      <c r="Q703" s="66">
        <f t="shared" si="197"/>
        <v>0</v>
      </c>
      <c r="R703" s="317">
        <f t="shared" si="187"/>
        <v>0</v>
      </c>
      <c r="S703" s="66">
        <f t="shared" si="197"/>
        <v>0</v>
      </c>
      <c r="T703" s="317" t="e">
        <f>SUM(#REF!-S703)</f>
        <v>#REF!</v>
      </c>
      <c r="U703" s="66">
        <f t="shared" si="197"/>
        <v>0</v>
      </c>
      <c r="V703" s="317">
        <f t="shared" si="199"/>
        <v>0</v>
      </c>
      <c r="W703" s="66">
        <f t="shared" si="197"/>
        <v>0</v>
      </c>
      <c r="X703" s="317">
        <f t="shared" si="200"/>
        <v>0</v>
      </c>
      <c r="Y703" s="66">
        <f t="shared" si="197"/>
        <v>0</v>
      </c>
      <c r="Z703" s="317" t="e">
        <f>SUM(#REF!-Y703)</f>
        <v>#REF!</v>
      </c>
      <c r="AA703" s="66">
        <f t="shared" si="197"/>
        <v>0</v>
      </c>
      <c r="AB703" s="66">
        <f t="shared" si="192"/>
        <v>0</v>
      </c>
      <c r="AC703" s="66">
        <f t="shared" si="197"/>
        <v>0</v>
      </c>
      <c r="AD703" s="259">
        <f t="shared" si="197"/>
        <v>0</v>
      </c>
      <c r="AE703" s="260">
        <f t="shared" si="197"/>
        <v>0</v>
      </c>
      <c r="AF703" s="260">
        <f t="shared" si="197"/>
        <v>0</v>
      </c>
      <c r="AG703" s="364"/>
    </row>
    <row r="704" spans="1:33" ht="26.25" hidden="1" customHeight="1">
      <c r="A704" s="39" t="s">
        <v>341</v>
      </c>
      <c r="B704" s="321" t="s">
        <v>198</v>
      </c>
      <c r="C704" s="321" t="s">
        <v>11</v>
      </c>
      <c r="D704" s="321" t="s">
        <v>11</v>
      </c>
      <c r="E704" s="321" t="s">
        <v>38</v>
      </c>
      <c r="F704" s="321" t="s">
        <v>342</v>
      </c>
      <c r="G704" s="319"/>
      <c r="H704" s="319"/>
      <c r="I704" s="66"/>
      <c r="J704" s="317">
        <f t="shared" si="198"/>
        <v>0</v>
      </c>
      <c r="K704" s="66"/>
      <c r="L704" s="317">
        <f t="shared" si="196"/>
        <v>0</v>
      </c>
      <c r="M704" s="66"/>
      <c r="N704" s="317">
        <f t="shared" si="191"/>
        <v>0</v>
      </c>
      <c r="O704" s="66"/>
      <c r="P704" s="317">
        <f t="shared" si="186"/>
        <v>0</v>
      </c>
      <c r="Q704" s="66"/>
      <c r="R704" s="317">
        <f t="shared" si="187"/>
        <v>0</v>
      </c>
      <c r="S704" s="66"/>
      <c r="T704" s="317" t="e">
        <f>SUM(#REF!-S704)</f>
        <v>#REF!</v>
      </c>
      <c r="U704" s="66"/>
      <c r="V704" s="317">
        <f t="shared" si="199"/>
        <v>0</v>
      </c>
      <c r="W704" s="66"/>
      <c r="X704" s="317">
        <f t="shared" si="200"/>
        <v>0</v>
      </c>
      <c r="Y704" s="66"/>
      <c r="Z704" s="317" t="e">
        <f>SUM(#REF!-Y704)</f>
        <v>#REF!</v>
      </c>
      <c r="AA704" s="66"/>
      <c r="AB704" s="66">
        <f t="shared" si="192"/>
        <v>0</v>
      </c>
      <c r="AC704" s="66"/>
      <c r="AD704" s="66"/>
      <c r="AE704" s="364"/>
      <c r="AF704" s="364"/>
      <c r="AG704" s="364"/>
    </row>
    <row r="705" spans="1:33" ht="12.75" customHeight="1">
      <c r="A705" s="318" t="s">
        <v>737</v>
      </c>
      <c r="B705" s="321" t="s">
        <v>198</v>
      </c>
      <c r="C705" s="321" t="s">
        <v>403</v>
      </c>
      <c r="D705" s="321" t="s">
        <v>78</v>
      </c>
      <c r="E705" s="321"/>
      <c r="F705" s="321"/>
      <c r="G705" s="319" t="e">
        <f>G708+G790</f>
        <v>#REF!</v>
      </c>
      <c r="H705" s="319" t="e">
        <f>H708+H790</f>
        <v>#REF!</v>
      </c>
      <c r="I705" s="66">
        <f>I706+I790</f>
        <v>68663.5</v>
      </c>
      <c r="J705" s="317">
        <f t="shared" si="198"/>
        <v>1315.8000000000029</v>
      </c>
      <c r="K705" s="66">
        <f>K706+K790</f>
        <v>69979.3</v>
      </c>
      <c r="L705" s="317">
        <f t="shared" si="196"/>
        <v>-38.100000000005821</v>
      </c>
      <c r="M705" s="66">
        <f>M706+M790</f>
        <v>69941.2</v>
      </c>
      <c r="N705" s="317">
        <f t="shared" si="191"/>
        <v>280.80000000000291</v>
      </c>
      <c r="O705" s="66">
        <f>O706+O790</f>
        <v>70222</v>
      </c>
      <c r="P705" s="317">
        <f t="shared" si="186"/>
        <v>53</v>
      </c>
      <c r="Q705" s="66">
        <f>Q706+Q790</f>
        <v>70275</v>
      </c>
      <c r="R705" s="317">
        <f t="shared" si="187"/>
        <v>0</v>
      </c>
      <c r="S705" s="66">
        <f>S706+S790</f>
        <v>70275</v>
      </c>
      <c r="T705" s="317" t="e">
        <f>SUM(#REF!-S705)</f>
        <v>#REF!</v>
      </c>
      <c r="U705" s="66">
        <f>U706+U790</f>
        <v>70320.2</v>
      </c>
      <c r="V705" s="317">
        <f t="shared" si="199"/>
        <v>1.6999999999970896</v>
      </c>
      <c r="W705" s="66">
        <f>W706+W790</f>
        <v>70321.899999999994</v>
      </c>
      <c r="X705" s="317">
        <f t="shared" si="200"/>
        <v>0</v>
      </c>
      <c r="Y705" s="66">
        <f>Y706+Y790</f>
        <v>70321.899999999994</v>
      </c>
      <c r="Z705" s="317" t="e">
        <f>SUM(#REF!-Y705)</f>
        <v>#REF!</v>
      </c>
      <c r="AA705" s="66">
        <f>AA706+AA790</f>
        <v>70556.599999999991</v>
      </c>
      <c r="AB705" s="66">
        <f t="shared" si="192"/>
        <v>-34659.999999999993</v>
      </c>
      <c r="AC705" s="66">
        <f>AC706+AC790</f>
        <v>35896.6</v>
      </c>
      <c r="AD705" s="259">
        <f>AD706+AD790</f>
        <v>5</v>
      </c>
      <c r="AE705" s="260">
        <f>AE706+AE790</f>
        <v>33643.9</v>
      </c>
      <c r="AF705" s="260">
        <f>AF706+AF790</f>
        <v>26788.499999999996</v>
      </c>
      <c r="AG705" s="364">
        <f t="shared" si="190"/>
        <v>79.623646485692788</v>
      </c>
    </row>
    <row r="706" spans="1:33" ht="12.75" customHeight="1">
      <c r="A706" s="318" t="s">
        <v>494</v>
      </c>
      <c r="B706" s="321" t="s">
        <v>198</v>
      </c>
      <c r="C706" s="321" t="s">
        <v>403</v>
      </c>
      <c r="D706" s="321" t="s">
        <v>330</v>
      </c>
      <c r="E706" s="321"/>
      <c r="F706" s="321"/>
      <c r="G706" s="319"/>
      <c r="H706" s="319"/>
      <c r="I706" s="66">
        <f>I707+I772+I776+I786</f>
        <v>67265.5</v>
      </c>
      <c r="J706" s="317">
        <f t="shared" si="198"/>
        <v>1315.8000000000029</v>
      </c>
      <c r="K706" s="66">
        <f>K707+K772+K776+K786</f>
        <v>68581.3</v>
      </c>
      <c r="L706" s="317">
        <f t="shared" si="196"/>
        <v>-38.100000000005821</v>
      </c>
      <c r="M706" s="66">
        <f>M707+M772+M776+M786</f>
        <v>68543.199999999997</v>
      </c>
      <c r="N706" s="317">
        <f t="shared" si="191"/>
        <v>275</v>
      </c>
      <c r="O706" s="66">
        <f>O707+O772+O776+O786</f>
        <v>68818.2</v>
      </c>
      <c r="P706" s="317">
        <f t="shared" si="186"/>
        <v>53</v>
      </c>
      <c r="Q706" s="66">
        <f>Q707+Q772+Q776+Q786</f>
        <v>68871.199999999997</v>
      </c>
      <c r="R706" s="317">
        <f t="shared" si="187"/>
        <v>0</v>
      </c>
      <c r="S706" s="66">
        <f>S707+S772+S776+S786</f>
        <v>68871.199999999997</v>
      </c>
      <c r="T706" s="317" t="e">
        <f>SUM(#REF!-S706)</f>
        <v>#REF!</v>
      </c>
      <c r="U706" s="66">
        <f>U707+U772+U776+U786</f>
        <v>68916.399999999994</v>
      </c>
      <c r="V706" s="317">
        <f t="shared" si="199"/>
        <v>1.6999999999970896</v>
      </c>
      <c r="W706" s="66">
        <f>W707+W772+W776+W786</f>
        <v>68918.099999999991</v>
      </c>
      <c r="X706" s="317">
        <f t="shared" si="200"/>
        <v>0</v>
      </c>
      <c r="Y706" s="66">
        <f>Y707+Y772+Y776+Y786</f>
        <v>68918.099999999991</v>
      </c>
      <c r="Z706" s="317" t="e">
        <f>SUM(#REF!-Y706)</f>
        <v>#REF!</v>
      </c>
      <c r="AA706" s="66">
        <f>AA707+AA772+AA776+AA786</f>
        <v>69120.899999999994</v>
      </c>
      <c r="AB706" s="66">
        <f t="shared" si="192"/>
        <v>-34659.999999999993</v>
      </c>
      <c r="AC706" s="66">
        <f>AC707+AC772+AC776+AC786</f>
        <v>34460.9</v>
      </c>
      <c r="AD706" s="259">
        <f>AD707+AD772+AD776+AD786</f>
        <v>5</v>
      </c>
      <c r="AE706" s="260">
        <f>AE707+AE772+AE776+AE786</f>
        <v>32546.1</v>
      </c>
      <c r="AF706" s="260">
        <f>AF707+AF772+AF776+AF786</f>
        <v>25717.399999999998</v>
      </c>
      <c r="AG706" s="364">
        <f t="shared" si="190"/>
        <v>79.01837700984143</v>
      </c>
    </row>
    <row r="707" spans="1:33" ht="25.5" customHeight="1">
      <c r="A707" s="39" t="s">
        <v>722</v>
      </c>
      <c r="B707" s="321" t="s">
        <v>198</v>
      </c>
      <c r="C707" s="321" t="s">
        <v>403</v>
      </c>
      <c r="D707" s="321" t="s">
        <v>330</v>
      </c>
      <c r="E707" s="40" t="s">
        <v>201</v>
      </c>
      <c r="F707" s="321"/>
      <c r="G707" s="319"/>
      <c r="H707" s="319"/>
      <c r="I707" s="66">
        <f>I708+I732+I757</f>
        <v>67265.5</v>
      </c>
      <c r="J707" s="317">
        <f t="shared" si="198"/>
        <v>1315.8000000000029</v>
      </c>
      <c r="K707" s="66">
        <f>K708+K732+K757</f>
        <v>68581.3</v>
      </c>
      <c r="L707" s="317">
        <f t="shared" si="196"/>
        <v>-38.100000000005821</v>
      </c>
      <c r="M707" s="66">
        <f>M708+M732+M757</f>
        <v>68543.199999999997</v>
      </c>
      <c r="N707" s="317">
        <f t="shared" si="191"/>
        <v>275</v>
      </c>
      <c r="O707" s="66">
        <f>O708+O732+O757</f>
        <v>68818.2</v>
      </c>
      <c r="P707" s="317">
        <f t="shared" si="186"/>
        <v>53</v>
      </c>
      <c r="Q707" s="66">
        <f>Q708+Q732+Q757</f>
        <v>68871.199999999997</v>
      </c>
      <c r="R707" s="317">
        <f t="shared" si="187"/>
        <v>0</v>
      </c>
      <c r="S707" s="66">
        <f>S708+S732+S757</f>
        <v>68871.199999999997</v>
      </c>
      <c r="T707" s="317" t="e">
        <f>SUM(#REF!-S707)</f>
        <v>#REF!</v>
      </c>
      <c r="U707" s="66">
        <f>U708+U732+U757</f>
        <v>68911.399999999994</v>
      </c>
      <c r="V707" s="317">
        <f t="shared" si="199"/>
        <v>1.6999999999970896</v>
      </c>
      <c r="W707" s="66">
        <f>W708+W732+W757</f>
        <v>68913.099999999991</v>
      </c>
      <c r="X707" s="317">
        <f t="shared" si="200"/>
        <v>0</v>
      </c>
      <c r="Y707" s="66">
        <f>Y708+Y732+Y757</f>
        <v>68913.099999999991</v>
      </c>
      <c r="Z707" s="317" t="e">
        <f>SUM(#REF!-Y707)</f>
        <v>#REF!</v>
      </c>
      <c r="AA707" s="66">
        <f>AA708+AA732+AA757</f>
        <v>69115.899999999994</v>
      </c>
      <c r="AB707" s="66">
        <f t="shared" si="192"/>
        <v>-34709.999999999993</v>
      </c>
      <c r="AC707" s="66">
        <f>AC708+AC732+AC757</f>
        <v>34405.9</v>
      </c>
      <c r="AD707" s="259">
        <f>AD708+AD732+AD757</f>
        <v>5</v>
      </c>
      <c r="AE707" s="260">
        <f>AE708+AE732+AE757</f>
        <v>32491.1</v>
      </c>
      <c r="AF707" s="260">
        <f>AF708+AF732+AF757</f>
        <v>25662.399999999998</v>
      </c>
      <c r="AG707" s="364">
        <f t="shared" si="190"/>
        <v>78.982859921640085</v>
      </c>
    </row>
    <row r="708" spans="1:33" ht="38.25" customHeight="1">
      <c r="A708" s="44" t="s">
        <v>495</v>
      </c>
      <c r="B708" s="321" t="s">
        <v>198</v>
      </c>
      <c r="C708" s="321" t="s">
        <v>403</v>
      </c>
      <c r="D708" s="321" t="s">
        <v>330</v>
      </c>
      <c r="E708" s="40" t="s">
        <v>496</v>
      </c>
      <c r="F708" s="321"/>
      <c r="G708" s="319" t="e">
        <f>G709+G733+#REF!</f>
        <v>#REF!</v>
      </c>
      <c r="H708" s="319" t="e">
        <f>H709+H733+#REF!</f>
        <v>#REF!</v>
      </c>
      <c r="I708" s="66">
        <f>I709+I724+I721</f>
        <v>53182.5</v>
      </c>
      <c r="J708" s="317">
        <f t="shared" si="198"/>
        <v>1315.8000000000029</v>
      </c>
      <c r="K708" s="66">
        <f>K709+K724+K721</f>
        <v>54498.3</v>
      </c>
      <c r="L708" s="317">
        <f t="shared" si="196"/>
        <v>0</v>
      </c>
      <c r="M708" s="66">
        <f>M709+M724+M721</f>
        <v>54498.3</v>
      </c>
      <c r="N708" s="317">
        <f t="shared" si="191"/>
        <v>269.79999999999563</v>
      </c>
      <c r="O708" s="66">
        <f>O709+O724+O721</f>
        <v>54768.1</v>
      </c>
      <c r="P708" s="317">
        <f t="shared" si="186"/>
        <v>10</v>
      </c>
      <c r="Q708" s="66">
        <f>Q709+Q724+Q721</f>
        <v>54778.1</v>
      </c>
      <c r="R708" s="317">
        <f t="shared" si="187"/>
        <v>0</v>
      </c>
      <c r="S708" s="66">
        <f>S709+S724+S721</f>
        <v>54778.1</v>
      </c>
      <c r="T708" s="317" t="e">
        <f>SUM(#REF!-S708)</f>
        <v>#REF!</v>
      </c>
      <c r="U708" s="66">
        <f>U709+U724+U721</f>
        <v>54787.299999999996</v>
      </c>
      <c r="V708" s="317">
        <f t="shared" si="199"/>
        <v>1.6999999999970896</v>
      </c>
      <c r="W708" s="66">
        <f>W709+W724+W721</f>
        <v>54788.999999999993</v>
      </c>
      <c r="X708" s="317">
        <f t="shared" si="200"/>
        <v>0</v>
      </c>
      <c r="Y708" s="66">
        <f>Y709+Y724+Y721</f>
        <v>54788.999999999993</v>
      </c>
      <c r="Z708" s="317" t="e">
        <f>SUM(#REF!-Y708)</f>
        <v>#REF!</v>
      </c>
      <c r="AA708" s="66">
        <f>AA709+AA724+AA721</f>
        <v>54788.999999999993</v>
      </c>
      <c r="AB708" s="66">
        <f t="shared" si="192"/>
        <v>-34709.999999999993</v>
      </c>
      <c r="AC708" s="66">
        <f>AC709+AC724+AC721</f>
        <v>20079</v>
      </c>
      <c r="AD708" s="259">
        <f>AD709+AD724+AD721</f>
        <v>0</v>
      </c>
      <c r="AE708" s="260">
        <f>AE709+AE724+AE721</f>
        <v>19373.599999999999</v>
      </c>
      <c r="AF708" s="260">
        <f>AF709+AF724+AF721</f>
        <v>14714.699999999997</v>
      </c>
      <c r="AG708" s="364">
        <f t="shared" si="190"/>
        <v>75.952326877813093</v>
      </c>
    </row>
    <row r="709" spans="1:33" ht="25.5" customHeight="1">
      <c r="A709" s="60" t="s">
        <v>497</v>
      </c>
      <c r="B709" s="321" t="s">
        <v>198</v>
      </c>
      <c r="C709" s="321" t="s">
        <v>403</v>
      </c>
      <c r="D709" s="321" t="s">
        <v>330</v>
      </c>
      <c r="E709" s="40" t="s">
        <v>498</v>
      </c>
      <c r="F709" s="321"/>
      <c r="G709" s="319" t="e">
        <f>#REF!</f>
        <v>#REF!</v>
      </c>
      <c r="H709" s="319" t="e">
        <f>#REF!</f>
        <v>#REF!</v>
      </c>
      <c r="I709" s="66">
        <f>I710+I712+I718+I716</f>
        <v>52052.5</v>
      </c>
      <c r="J709" s="317">
        <f t="shared" si="198"/>
        <v>0</v>
      </c>
      <c r="K709" s="66">
        <f>K710+K712+K718+K716</f>
        <v>52052.5</v>
      </c>
      <c r="L709" s="317">
        <f t="shared" si="196"/>
        <v>-4</v>
      </c>
      <c r="M709" s="66">
        <f>M710+M712+M718+M716</f>
        <v>52048.5</v>
      </c>
      <c r="N709" s="317">
        <f t="shared" si="191"/>
        <v>75</v>
      </c>
      <c r="O709" s="66">
        <f>O710+O712+O718+O716</f>
        <v>52123.5</v>
      </c>
      <c r="P709" s="317">
        <f t="shared" si="186"/>
        <v>0</v>
      </c>
      <c r="Q709" s="66">
        <f>Q710+Q712+Q718+Q716</f>
        <v>52123.5</v>
      </c>
      <c r="R709" s="317">
        <f t="shared" si="187"/>
        <v>0</v>
      </c>
      <c r="S709" s="66">
        <f>S710+S712+S718+S716</f>
        <v>52123.5</v>
      </c>
      <c r="T709" s="317" t="e">
        <f>SUM(#REF!-S709)</f>
        <v>#REF!</v>
      </c>
      <c r="U709" s="66">
        <f>U710+U712+U718+U716</f>
        <v>53276.7</v>
      </c>
      <c r="V709" s="317">
        <f t="shared" si="199"/>
        <v>1.6999999999970896</v>
      </c>
      <c r="W709" s="66">
        <f>W710+W712+W718+W716</f>
        <v>53278.399999999994</v>
      </c>
      <c r="X709" s="317">
        <f t="shared" si="200"/>
        <v>0</v>
      </c>
      <c r="Y709" s="66">
        <f>Y710+Y712+Y718+Y716</f>
        <v>53278.399999999994</v>
      </c>
      <c r="Z709" s="317" t="e">
        <f>SUM(#REF!-Y709)</f>
        <v>#REF!</v>
      </c>
      <c r="AA709" s="66">
        <f>AA710+AA712+AA718+AA716</f>
        <v>53278.399999999994</v>
      </c>
      <c r="AB709" s="66">
        <f t="shared" si="192"/>
        <v>-34709.999999999993</v>
      </c>
      <c r="AC709" s="66">
        <f>AC710+AC712+AC718+AC716</f>
        <v>18568.400000000001</v>
      </c>
      <c r="AD709" s="259">
        <f>AD710+AD712+AD718+AD716</f>
        <v>0</v>
      </c>
      <c r="AE709" s="260">
        <f>AE710+AE712+AE718+AE716+AE714</f>
        <v>17910.8</v>
      </c>
      <c r="AF709" s="260">
        <f>AF710+AF712+AF718+AF716+AF714</f>
        <v>13251.899999999998</v>
      </c>
      <c r="AG709" s="364">
        <f t="shared" si="190"/>
        <v>73.988319896375359</v>
      </c>
    </row>
    <row r="710" spans="1:33" ht="51" customHeight="1">
      <c r="A710" s="55" t="s">
        <v>352</v>
      </c>
      <c r="B710" s="321" t="s">
        <v>198</v>
      </c>
      <c r="C710" s="321" t="s">
        <v>403</v>
      </c>
      <c r="D710" s="321" t="s">
        <v>330</v>
      </c>
      <c r="E710" s="40" t="s">
        <v>498</v>
      </c>
      <c r="F710" s="321" t="s">
        <v>335</v>
      </c>
      <c r="G710" s="319"/>
      <c r="H710" s="319"/>
      <c r="I710" s="66">
        <f>I711</f>
        <v>11918.5</v>
      </c>
      <c r="J710" s="317">
        <f t="shared" si="198"/>
        <v>0</v>
      </c>
      <c r="K710" s="66">
        <f>K711</f>
        <v>11918.5</v>
      </c>
      <c r="L710" s="317">
        <f t="shared" si="196"/>
        <v>0</v>
      </c>
      <c r="M710" s="66">
        <f>M711</f>
        <v>11918.5</v>
      </c>
      <c r="N710" s="317">
        <f t="shared" si="191"/>
        <v>0</v>
      </c>
      <c r="O710" s="66">
        <f>O711</f>
        <v>11918.5</v>
      </c>
      <c r="P710" s="317">
        <f t="shared" si="186"/>
        <v>0</v>
      </c>
      <c r="Q710" s="66">
        <f>Q711</f>
        <v>11918.5</v>
      </c>
      <c r="R710" s="317">
        <f t="shared" si="187"/>
        <v>0</v>
      </c>
      <c r="S710" s="66">
        <f>S711</f>
        <v>11918.5</v>
      </c>
      <c r="T710" s="317" t="e">
        <f>SUM(#REF!-S710)</f>
        <v>#REF!</v>
      </c>
      <c r="U710" s="66">
        <f>U711</f>
        <v>13028.5</v>
      </c>
      <c r="V710" s="317">
        <f t="shared" si="199"/>
        <v>0</v>
      </c>
      <c r="W710" s="66">
        <f>W711</f>
        <v>13028.5</v>
      </c>
      <c r="X710" s="317">
        <f t="shared" si="200"/>
        <v>12</v>
      </c>
      <c r="Y710" s="66">
        <f>Y711</f>
        <v>13040.5</v>
      </c>
      <c r="Z710" s="317" t="e">
        <f>SUM(#REF!-Y710)</f>
        <v>#REF!</v>
      </c>
      <c r="AA710" s="66">
        <f>AA711</f>
        <v>13040.5</v>
      </c>
      <c r="AB710" s="66">
        <f t="shared" si="192"/>
        <v>0</v>
      </c>
      <c r="AC710" s="66">
        <f>AC711</f>
        <v>13040.5</v>
      </c>
      <c r="AD710" s="259">
        <f>AD711</f>
        <v>0</v>
      </c>
      <c r="AE710" s="260">
        <f>AE711</f>
        <v>12522</v>
      </c>
      <c r="AF710" s="260">
        <f>AF711</f>
        <v>8496.2999999999993</v>
      </c>
      <c r="AG710" s="364">
        <f t="shared" si="190"/>
        <v>67.850982271202682</v>
      </c>
    </row>
    <row r="711" spans="1:33" ht="12.75" customHeight="1">
      <c r="A711" s="61" t="s">
        <v>16</v>
      </c>
      <c r="B711" s="86" t="s">
        <v>198</v>
      </c>
      <c r="C711" s="86" t="s">
        <v>403</v>
      </c>
      <c r="D711" s="86" t="s">
        <v>330</v>
      </c>
      <c r="E711" s="40" t="s">
        <v>498</v>
      </c>
      <c r="F711" s="86" t="s">
        <v>17</v>
      </c>
      <c r="G711" s="87"/>
      <c r="H711" s="87"/>
      <c r="I711" s="67">
        <v>11918.5</v>
      </c>
      <c r="J711" s="317">
        <f t="shared" si="198"/>
        <v>0</v>
      </c>
      <c r="K711" s="67">
        <v>11918.5</v>
      </c>
      <c r="L711" s="317">
        <f t="shared" si="196"/>
        <v>0</v>
      </c>
      <c r="M711" s="67">
        <v>11918.5</v>
      </c>
      <c r="N711" s="317">
        <f t="shared" si="191"/>
        <v>0</v>
      </c>
      <c r="O711" s="67">
        <v>11918.5</v>
      </c>
      <c r="P711" s="317">
        <f t="shared" si="186"/>
        <v>0</v>
      </c>
      <c r="Q711" s="67">
        <v>11918.5</v>
      </c>
      <c r="R711" s="317">
        <f t="shared" si="187"/>
        <v>0</v>
      </c>
      <c r="S711" s="67">
        <v>11918.5</v>
      </c>
      <c r="T711" s="317" t="e">
        <f>SUM(#REF!-S711)</f>
        <v>#REF!</v>
      </c>
      <c r="U711" s="67">
        <v>13028.5</v>
      </c>
      <c r="V711" s="317">
        <f t="shared" si="199"/>
        <v>0</v>
      </c>
      <c r="W711" s="67">
        <v>13028.5</v>
      </c>
      <c r="X711" s="317">
        <f t="shared" si="200"/>
        <v>12</v>
      </c>
      <c r="Y711" s="67">
        <v>13040.5</v>
      </c>
      <c r="Z711" s="317" t="e">
        <f>SUM(#REF!-Y711)</f>
        <v>#REF!</v>
      </c>
      <c r="AA711" s="67">
        <v>13040.5</v>
      </c>
      <c r="AB711" s="66">
        <f t="shared" si="192"/>
        <v>0</v>
      </c>
      <c r="AC711" s="67">
        <v>13040.5</v>
      </c>
      <c r="AD711" s="67"/>
      <c r="AE711" s="447">
        <v>12522</v>
      </c>
      <c r="AF711" s="447">
        <v>8496.2999999999993</v>
      </c>
      <c r="AG711" s="364">
        <f t="shared" si="190"/>
        <v>67.850982271202682</v>
      </c>
    </row>
    <row r="712" spans="1:33" ht="25.5" customHeight="1">
      <c r="A712" s="8" t="s">
        <v>339</v>
      </c>
      <c r="B712" s="321" t="s">
        <v>198</v>
      </c>
      <c r="C712" s="321" t="s">
        <v>403</v>
      </c>
      <c r="D712" s="321" t="s">
        <v>330</v>
      </c>
      <c r="E712" s="40" t="s">
        <v>498</v>
      </c>
      <c r="F712" s="321" t="s">
        <v>340</v>
      </c>
      <c r="G712" s="319"/>
      <c r="H712" s="319"/>
      <c r="I712" s="66">
        <f>I713</f>
        <v>40104</v>
      </c>
      <c r="J712" s="317">
        <f t="shared" si="198"/>
        <v>0</v>
      </c>
      <c r="K712" s="66">
        <f>K713</f>
        <v>40104</v>
      </c>
      <c r="L712" s="317">
        <f t="shared" si="196"/>
        <v>-520</v>
      </c>
      <c r="M712" s="66">
        <f>M713</f>
        <v>39584</v>
      </c>
      <c r="N712" s="317">
        <f t="shared" si="191"/>
        <v>75</v>
      </c>
      <c r="O712" s="66">
        <f>O713</f>
        <v>39659</v>
      </c>
      <c r="P712" s="317">
        <f t="shared" si="186"/>
        <v>0</v>
      </c>
      <c r="Q712" s="66">
        <f>Q713</f>
        <v>39659</v>
      </c>
      <c r="R712" s="317">
        <f t="shared" si="187"/>
        <v>0</v>
      </c>
      <c r="S712" s="66">
        <f>S713</f>
        <v>39659</v>
      </c>
      <c r="T712" s="317" t="e">
        <f>SUM(#REF!-S712)</f>
        <v>#REF!</v>
      </c>
      <c r="U712" s="66">
        <f>U713</f>
        <v>39257</v>
      </c>
      <c r="V712" s="317">
        <f t="shared" si="199"/>
        <v>1.6999999999970896</v>
      </c>
      <c r="W712" s="66">
        <f>W713</f>
        <v>39258.699999999997</v>
      </c>
      <c r="X712" s="317">
        <f t="shared" si="200"/>
        <v>-12</v>
      </c>
      <c r="Y712" s="66">
        <f>Y713</f>
        <v>39246.699999999997</v>
      </c>
      <c r="Z712" s="317" t="e">
        <f>SUM(#REF!-Y712)</f>
        <v>#REF!</v>
      </c>
      <c r="AA712" s="66">
        <f>AA713</f>
        <v>38876.699999999997</v>
      </c>
      <c r="AB712" s="66">
        <f t="shared" si="192"/>
        <v>-34710</v>
      </c>
      <c r="AC712" s="66">
        <f>AC713</f>
        <v>4166.7</v>
      </c>
      <c r="AD712" s="259">
        <f>AD713</f>
        <v>0</v>
      </c>
      <c r="AE712" s="260">
        <f>AE713</f>
        <v>3961.5</v>
      </c>
      <c r="AF712" s="260">
        <f>AF713</f>
        <v>3481.3</v>
      </c>
      <c r="AG712" s="364">
        <f t="shared" si="190"/>
        <v>87.87832891581472</v>
      </c>
    </row>
    <row r="713" spans="1:33" ht="31.5" customHeight="1">
      <c r="A713" s="39" t="s">
        <v>341</v>
      </c>
      <c r="B713" s="321" t="s">
        <v>198</v>
      </c>
      <c r="C713" s="321" t="s">
        <v>403</v>
      </c>
      <c r="D713" s="321" t="s">
        <v>330</v>
      </c>
      <c r="E713" s="40" t="s">
        <v>498</v>
      </c>
      <c r="F713" s="321" t="s">
        <v>342</v>
      </c>
      <c r="G713" s="319"/>
      <c r="H713" s="319"/>
      <c r="I713" s="66">
        <v>40104</v>
      </c>
      <c r="J713" s="317">
        <f t="shared" si="198"/>
        <v>0</v>
      </c>
      <c r="K713" s="66">
        <v>40104</v>
      </c>
      <c r="L713" s="317">
        <f t="shared" si="196"/>
        <v>-520</v>
      </c>
      <c r="M713" s="66">
        <v>39584</v>
      </c>
      <c r="N713" s="317">
        <f t="shared" si="191"/>
        <v>75</v>
      </c>
      <c r="O713" s="66">
        <v>39659</v>
      </c>
      <c r="P713" s="317">
        <f t="shared" ref="P713:P791" si="201">SUM(Q713-O713)</f>
        <v>0</v>
      </c>
      <c r="Q713" s="66">
        <v>39659</v>
      </c>
      <c r="R713" s="317">
        <f t="shared" ref="R713:R791" si="202">SUM(S713-Q713)</f>
        <v>0</v>
      </c>
      <c r="S713" s="66">
        <v>39659</v>
      </c>
      <c r="T713" s="317" t="e">
        <f>SUM(#REF!-S713)</f>
        <v>#REF!</v>
      </c>
      <c r="U713" s="66">
        <v>39257</v>
      </c>
      <c r="V713" s="317">
        <f t="shared" si="199"/>
        <v>1.6999999999970896</v>
      </c>
      <c r="W713" s="66">
        <v>39258.699999999997</v>
      </c>
      <c r="X713" s="317">
        <f t="shared" si="200"/>
        <v>-12</v>
      </c>
      <c r="Y713" s="66">
        <v>39246.699999999997</v>
      </c>
      <c r="Z713" s="317" t="e">
        <f>SUM(#REF!-Y713)</f>
        <v>#REF!</v>
      </c>
      <c r="AA713" s="66">
        <v>38876.699999999997</v>
      </c>
      <c r="AB713" s="66">
        <f t="shared" si="192"/>
        <v>-34710</v>
      </c>
      <c r="AC713" s="66">
        <v>4166.7</v>
      </c>
      <c r="AD713" s="66"/>
      <c r="AE713" s="364">
        <v>3961.5</v>
      </c>
      <c r="AF713" s="364">
        <v>3481.3</v>
      </c>
      <c r="AG713" s="364">
        <f t="shared" si="190"/>
        <v>87.87832891581472</v>
      </c>
    </row>
    <row r="714" spans="1:33" s="220" customFormat="1" ht="19.5" customHeight="1">
      <c r="A714" s="8" t="s">
        <v>33</v>
      </c>
      <c r="B714" s="321" t="s">
        <v>198</v>
      </c>
      <c r="C714" s="321" t="s">
        <v>403</v>
      </c>
      <c r="D714" s="321" t="s">
        <v>330</v>
      </c>
      <c r="E714" s="40" t="s">
        <v>498</v>
      </c>
      <c r="F714" s="321" t="s">
        <v>34</v>
      </c>
      <c r="G714" s="319"/>
      <c r="H714" s="319"/>
      <c r="I714" s="66"/>
      <c r="J714" s="317"/>
      <c r="K714" s="66"/>
      <c r="L714" s="317"/>
      <c r="M714" s="66"/>
      <c r="N714" s="317"/>
      <c r="O714" s="66"/>
      <c r="P714" s="317"/>
      <c r="Q714" s="66"/>
      <c r="R714" s="317"/>
      <c r="S714" s="66"/>
      <c r="T714" s="317"/>
      <c r="U714" s="66"/>
      <c r="V714" s="317"/>
      <c r="W714" s="66"/>
      <c r="X714" s="317"/>
      <c r="Y714" s="66"/>
      <c r="Z714" s="317"/>
      <c r="AA714" s="66"/>
      <c r="AB714" s="66"/>
      <c r="AC714" s="66"/>
      <c r="AD714" s="66"/>
      <c r="AE714" s="260">
        <f>AE715</f>
        <v>20</v>
      </c>
      <c r="AF714" s="260">
        <f>AF715</f>
        <v>20</v>
      </c>
      <c r="AG714" s="364">
        <f t="shared" si="190"/>
        <v>100</v>
      </c>
    </row>
    <row r="715" spans="1:33" s="220" customFormat="1" ht="18" customHeight="1">
      <c r="A715" s="39" t="s">
        <v>35</v>
      </c>
      <c r="B715" s="321" t="s">
        <v>198</v>
      </c>
      <c r="C715" s="321" t="s">
        <v>403</v>
      </c>
      <c r="D715" s="321" t="s">
        <v>330</v>
      </c>
      <c r="E715" s="40" t="s">
        <v>498</v>
      </c>
      <c r="F715" s="321" t="s">
        <v>36</v>
      </c>
      <c r="G715" s="319"/>
      <c r="H715" s="319"/>
      <c r="I715" s="66"/>
      <c r="J715" s="317"/>
      <c r="K715" s="66"/>
      <c r="L715" s="317"/>
      <c r="M715" s="66"/>
      <c r="N715" s="317"/>
      <c r="O715" s="66"/>
      <c r="P715" s="317"/>
      <c r="Q715" s="66"/>
      <c r="R715" s="317"/>
      <c r="S715" s="66"/>
      <c r="T715" s="317"/>
      <c r="U715" s="66"/>
      <c r="V715" s="317"/>
      <c r="W715" s="66"/>
      <c r="X715" s="317"/>
      <c r="Y715" s="66"/>
      <c r="Z715" s="317"/>
      <c r="AA715" s="66"/>
      <c r="AB715" s="66"/>
      <c r="AC715" s="66"/>
      <c r="AD715" s="66"/>
      <c r="AE715" s="364">
        <v>20</v>
      </c>
      <c r="AF715" s="364">
        <v>20</v>
      </c>
      <c r="AG715" s="364">
        <f t="shared" si="190"/>
        <v>100</v>
      </c>
    </row>
    <row r="716" spans="1:33" ht="28.5" customHeight="1">
      <c r="A716" s="56" t="s">
        <v>51</v>
      </c>
      <c r="B716" s="321" t="s">
        <v>198</v>
      </c>
      <c r="C716" s="321" t="s">
        <v>403</v>
      </c>
      <c r="D716" s="321" t="s">
        <v>330</v>
      </c>
      <c r="E716" s="40" t="s">
        <v>498</v>
      </c>
      <c r="F716" s="321" t="s">
        <v>50</v>
      </c>
      <c r="G716" s="319"/>
      <c r="H716" s="319"/>
      <c r="I716" s="66">
        <f>I717</f>
        <v>0</v>
      </c>
      <c r="J716" s="317">
        <f t="shared" si="198"/>
        <v>0</v>
      </c>
      <c r="K716" s="66">
        <f>K717</f>
        <v>0</v>
      </c>
      <c r="L716" s="317">
        <f t="shared" si="196"/>
        <v>520</v>
      </c>
      <c r="M716" s="66">
        <f>M717</f>
        <v>520</v>
      </c>
      <c r="N716" s="317">
        <f t="shared" si="191"/>
        <v>0</v>
      </c>
      <c r="O716" s="66">
        <f>O717</f>
        <v>520</v>
      </c>
      <c r="P716" s="317">
        <f t="shared" si="201"/>
        <v>0</v>
      </c>
      <c r="Q716" s="66">
        <f>Q717</f>
        <v>520</v>
      </c>
      <c r="R716" s="317">
        <f t="shared" si="202"/>
        <v>0</v>
      </c>
      <c r="S716" s="66">
        <f>S717</f>
        <v>520</v>
      </c>
      <c r="T716" s="317" t="e">
        <f>SUM(#REF!-S716)</f>
        <v>#REF!</v>
      </c>
      <c r="U716" s="66">
        <f>U717</f>
        <v>940</v>
      </c>
      <c r="V716" s="317">
        <f t="shared" si="199"/>
        <v>0</v>
      </c>
      <c r="W716" s="66">
        <f>W717</f>
        <v>940</v>
      </c>
      <c r="X716" s="317">
        <f t="shared" si="200"/>
        <v>0</v>
      </c>
      <c r="Y716" s="66">
        <f>Y717</f>
        <v>940</v>
      </c>
      <c r="Z716" s="317" t="e">
        <f>SUM(#REF!-Y716)</f>
        <v>#REF!</v>
      </c>
      <c r="AA716" s="66">
        <f>AA717</f>
        <v>1290</v>
      </c>
      <c r="AB716" s="66">
        <f t="shared" si="192"/>
        <v>0</v>
      </c>
      <c r="AC716" s="66">
        <f>AC717</f>
        <v>1290</v>
      </c>
      <c r="AD716" s="259">
        <f>AD717</f>
        <v>0</v>
      </c>
      <c r="AE716" s="260">
        <f>AE717</f>
        <v>1290</v>
      </c>
      <c r="AF716" s="260">
        <f>AF717</f>
        <v>1137</v>
      </c>
      <c r="AG716" s="364">
        <f t="shared" si="190"/>
        <v>88.139534883720927</v>
      </c>
    </row>
    <row r="717" spans="1:33" ht="12.75" customHeight="1">
      <c r="A717" s="39" t="s">
        <v>35</v>
      </c>
      <c r="B717" s="321" t="s">
        <v>198</v>
      </c>
      <c r="C717" s="321" t="s">
        <v>403</v>
      </c>
      <c r="D717" s="321" t="s">
        <v>330</v>
      </c>
      <c r="E717" s="40" t="s">
        <v>498</v>
      </c>
      <c r="F717" s="321" t="s">
        <v>52</v>
      </c>
      <c r="G717" s="319"/>
      <c r="H717" s="319"/>
      <c r="I717" s="66"/>
      <c r="J717" s="317">
        <f t="shared" si="198"/>
        <v>0</v>
      </c>
      <c r="K717" s="66"/>
      <c r="L717" s="317">
        <f t="shared" si="196"/>
        <v>520</v>
      </c>
      <c r="M717" s="66">
        <v>520</v>
      </c>
      <c r="N717" s="317">
        <f t="shared" si="191"/>
        <v>0</v>
      </c>
      <c r="O717" s="66">
        <v>520</v>
      </c>
      <c r="P717" s="317">
        <f t="shared" si="201"/>
        <v>0</v>
      </c>
      <c r="Q717" s="66">
        <v>520</v>
      </c>
      <c r="R717" s="317">
        <f t="shared" si="202"/>
        <v>0</v>
      </c>
      <c r="S717" s="66">
        <v>520</v>
      </c>
      <c r="T717" s="317" t="e">
        <f>SUM(#REF!-S717)</f>
        <v>#REF!</v>
      </c>
      <c r="U717" s="66">
        <f>520+420</f>
        <v>940</v>
      </c>
      <c r="V717" s="317">
        <f t="shared" si="199"/>
        <v>0</v>
      </c>
      <c r="W717" s="66">
        <f>520+420</f>
        <v>940</v>
      </c>
      <c r="X717" s="317">
        <f t="shared" si="200"/>
        <v>0</v>
      </c>
      <c r="Y717" s="66">
        <f>520+420</f>
        <v>940</v>
      </c>
      <c r="Z717" s="317" t="e">
        <f>SUM(#REF!-Y717)</f>
        <v>#REF!</v>
      </c>
      <c r="AA717" s="66">
        <v>1290</v>
      </c>
      <c r="AB717" s="66">
        <f t="shared" si="192"/>
        <v>0</v>
      </c>
      <c r="AC717" s="66">
        <v>1290</v>
      </c>
      <c r="AD717" s="66"/>
      <c r="AE717" s="364">
        <v>1290</v>
      </c>
      <c r="AF717" s="364">
        <v>1137</v>
      </c>
      <c r="AG717" s="364">
        <f t="shared" si="190"/>
        <v>88.139534883720927</v>
      </c>
    </row>
    <row r="718" spans="1:33" ht="12.75" customHeight="1">
      <c r="A718" s="8" t="s">
        <v>354</v>
      </c>
      <c r="B718" s="321" t="s">
        <v>198</v>
      </c>
      <c r="C718" s="321" t="s">
        <v>403</v>
      </c>
      <c r="D718" s="321" t="s">
        <v>330</v>
      </c>
      <c r="E718" s="40" t="s">
        <v>498</v>
      </c>
      <c r="F718" s="321" t="s">
        <v>355</v>
      </c>
      <c r="G718" s="319"/>
      <c r="H718" s="319"/>
      <c r="I718" s="66">
        <f>I720</f>
        <v>30</v>
      </c>
      <c r="J718" s="317">
        <f t="shared" si="198"/>
        <v>0</v>
      </c>
      <c r="K718" s="66">
        <f>K720</f>
        <v>30</v>
      </c>
      <c r="L718" s="317">
        <f t="shared" si="196"/>
        <v>-4</v>
      </c>
      <c r="M718" s="66">
        <f>M720</f>
        <v>26</v>
      </c>
      <c r="N718" s="317">
        <f t="shared" si="191"/>
        <v>0</v>
      </c>
      <c r="O718" s="66">
        <f>O720</f>
        <v>26</v>
      </c>
      <c r="P718" s="317">
        <f t="shared" si="201"/>
        <v>0</v>
      </c>
      <c r="Q718" s="66">
        <f>Q720</f>
        <v>26</v>
      </c>
      <c r="R718" s="317">
        <f t="shared" si="202"/>
        <v>0</v>
      </c>
      <c r="S718" s="66">
        <f>S720</f>
        <v>26</v>
      </c>
      <c r="T718" s="317" t="e">
        <f>SUM(#REF!-S718)</f>
        <v>#REF!</v>
      </c>
      <c r="U718" s="66">
        <f>U720+U719</f>
        <v>51.2</v>
      </c>
      <c r="V718" s="317">
        <f t="shared" si="199"/>
        <v>0</v>
      </c>
      <c r="W718" s="66">
        <f>W720+W719</f>
        <v>51.2</v>
      </c>
      <c r="X718" s="317">
        <f t="shared" si="200"/>
        <v>0</v>
      </c>
      <c r="Y718" s="66">
        <f>Y720+Y719</f>
        <v>51.2</v>
      </c>
      <c r="Z718" s="317" t="e">
        <f>SUM(#REF!-Y718)</f>
        <v>#REF!</v>
      </c>
      <c r="AA718" s="66">
        <f>AA720+AA719</f>
        <v>71.2</v>
      </c>
      <c r="AB718" s="66">
        <f t="shared" si="192"/>
        <v>0</v>
      </c>
      <c r="AC718" s="66">
        <f>AC720+AC719</f>
        <v>71.2</v>
      </c>
      <c r="AD718" s="259">
        <f>AD720+AD719</f>
        <v>0</v>
      </c>
      <c r="AE718" s="260">
        <f>AE720+AE719</f>
        <v>117.3</v>
      </c>
      <c r="AF718" s="260">
        <f>AF720+AF719</f>
        <v>117.3</v>
      </c>
      <c r="AG718" s="364">
        <f t="shared" si="190"/>
        <v>100</v>
      </c>
    </row>
    <row r="719" spans="1:33" s="220" customFormat="1" ht="12.75" customHeight="1">
      <c r="A719" s="56" t="s">
        <v>53</v>
      </c>
      <c r="B719" s="321" t="s">
        <v>198</v>
      </c>
      <c r="C719" s="321" t="s">
        <v>403</v>
      </c>
      <c r="D719" s="321" t="s">
        <v>330</v>
      </c>
      <c r="E719" s="40" t="s">
        <v>498</v>
      </c>
      <c r="F719" s="321" t="s">
        <v>60</v>
      </c>
      <c r="G719" s="319"/>
      <c r="H719" s="319"/>
      <c r="I719" s="66"/>
      <c r="J719" s="317"/>
      <c r="K719" s="66"/>
      <c r="L719" s="317"/>
      <c r="M719" s="66"/>
      <c r="N719" s="317"/>
      <c r="O719" s="66"/>
      <c r="P719" s="317"/>
      <c r="Q719" s="66"/>
      <c r="R719" s="317"/>
      <c r="S719" s="66"/>
      <c r="T719" s="317"/>
      <c r="U719" s="66">
        <v>1.2</v>
      </c>
      <c r="V719" s="317">
        <f t="shared" si="199"/>
        <v>0</v>
      </c>
      <c r="W719" s="66">
        <v>1.2</v>
      </c>
      <c r="X719" s="317">
        <f t="shared" si="200"/>
        <v>0</v>
      </c>
      <c r="Y719" s="66">
        <v>1.2</v>
      </c>
      <c r="Z719" s="317" t="e">
        <f>SUM(#REF!-Y719)</f>
        <v>#REF!</v>
      </c>
      <c r="AA719" s="66">
        <v>1.2</v>
      </c>
      <c r="AB719" s="66">
        <f t="shared" si="192"/>
        <v>0</v>
      </c>
      <c r="AC719" s="66">
        <v>1.2</v>
      </c>
      <c r="AD719" s="66"/>
      <c r="AE719" s="364">
        <v>0</v>
      </c>
      <c r="AF719" s="364">
        <v>0</v>
      </c>
      <c r="AG719" s="364"/>
    </row>
    <row r="720" spans="1:33" ht="12.75" customHeight="1">
      <c r="A720" s="39" t="s">
        <v>356</v>
      </c>
      <c r="B720" s="321" t="s">
        <v>198</v>
      </c>
      <c r="C720" s="321" t="s">
        <v>403</v>
      </c>
      <c r="D720" s="321" t="s">
        <v>330</v>
      </c>
      <c r="E720" s="40" t="s">
        <v>498</v>
      </c>
      <c r="F720" s="321" t="s">
        <v>0</v>
      </c>
      <c r="G720" s="319"/>
      <c r="H720" s="319"/>
      <c r="I720" s="66">
        <v>30</v>
      </c>
      <c r="J720" s="317">
        <f t="shared" si="198"/>
        <v>0</v>
      </c>
      <c r="K720" s="66">
        <v>30</v>
      </c>
      <c r="L720" s="317">
        <f t="shared" si="196"/>
        <v>-4</v>
      </c>
      <c r="M720" s="66">
        <v>26</v>
      </c>
      <c r="N720" s="317">
        <f t="shared" si="191"/>
        <v>0</v>
      </c>
      <c r="O720" s="66">
        <v>26</v>
      </c>
      <c r="P720" s="317">
        <f t="shared" si="201"/>
        <v>0</v>
      </c>
      <c r="Q720" s="66">
        <v>26</v>
      </c>
      <c r="R720" s="317">
        <f t="shared" si="202"/>
        <v>0</v>
      </c>
      <c r="S720" s="66">
        <v>26</v>
      </c>
      <c r="T720" s="317" t="e">
        <f>SUM(#REF!-S720)</f>
        <v>#REF!</v>
      </c>
      <c r="U720" s="66">
        <v>50</v>
      </c>
      <c r="V720" s="317">
        <f t="shared" si="199"/>
        <v>0</v>
      </c>
      <c r="W720" s="66">
        <v>50</v>
      </c>
      <c r="X720" s="317">
        <f t="shared" si="200"/>
        <v>0</v>
      </c>
      <c r="Y720" s="66">
        <v>50</v>
      </c>
      <c r="Z720" s="317" t="e">
        <f>SUM(#REF!-Y720)</f>
        <v>#REF!</v>
      </c>
      <c r="AA720" s="66">
        <v>70</v>
      </c>
      <c r="AB720" s="66">
        <f t="shared" si="192"/>
        <v>0</v>
      </c>
      <c r="AC720" s="66">
        <v>70</v>
      </c>
      <c r="AD720" s="66"/>
      <c r="AE720" s="364">
        <v>117.3</v>
      </c>
      <c r="AF720" s="364">
        <v>117.3</v>
      </c>
      <c r="AG720" s="364">
        <f t="shared" ref="AG720:AG782" si="203">AF720/AE720*100</f>
        <v>100</v>
      </c>
    </row>
    <row r="721" spans="1:33" ht="25.5" customHeight="1">
      <c r="A721" s="39" t="s">
        <v>499</v>
      </c>
      <c r="B721" s="321" t="s">
        <v>198</v>
      </c>
      <c r="C721" s="321" t="s">
        <v>403</v>
      </c>
      <c r="D721" s="321" t="s">
        <v>330</v>
      </c>
      <c r="E721" s="40" t="s">
        <v>500</v>
      </c>
      <c r="F721" s="321"/>
      <c r="G721" s="319"/>
      <c r="H721" s="319"/>
      <c r="I721" s="66">
        <f t="shared" ref="I721:AF722" si="204">I722</f>
        <v>0</v>
      </c>
      <c r="J721" s="317">
        <f t="shared" si="198"/>
        <v>1315.8</v>
      </c>
      <c r="K721" s="66">
        <f t="shared" si="204"/>
        <v>1315.8</v>
      </c>
      <c r="L721" s="317">
        <f t="shared" si="196"/>
        <v>0</v>
      </c>
      <c r="M721" s="66">
        <f t="shared" si="204"/>
        <v>1315.8</v>
      </c>
      <c r="N721" s="317">
        <f t="shared" si="191"/>
        <v>194.79999999999995</v>
      </c>
      <c r="O721" s="66">
        <f t="shared" si="204"/>
        <v>1510.6</v>
      </c>
      <c r="P721" s="317">
        <f t="shared" si="201"/>
        <v>0</v>
      </c>
      <c r="Q721" s="66">
        <f t="shared" si="204"/>
        <v>1510.6</v>
      </c>
      <c r="R721" s="317">
        <f t="shared" si="202"/>
        <v>0</v>
      </c>
      <c r="S721" s="66">
        <f t="shared" si="204"/>
        <v>1510.6</v>
      </c>
      <c r="T721" s="317" t="e">
        <f>SUM(#REF!-S721)</f>
        <v>#REF!</v>
      </c>
      <c r="U721" s="66">
        <f t="shared" si="204"/>
        <v>1510.6</v>
      </c>
      <c r="V721" s="317">
        <f t="shared" si="199"/>
        <v>0</v>
      </c>
      <c r="W721" s="66">
        <f t="shared" si="204"/>
        <v>1510.6</v>
      </c>
      <c r="X721" s="317">
        <f t="shared" si="200"/>
        <v>0</v>
      </c>
      <c r="Y721" s="66">
        <f t="shared" si="204"/>
        <v>1510.6</v>
      </c>
      <c r="Z721" s="317" t="e">
        <f>SUM(#REF!-Y721)</f>
        <v>#REF!</v>
      </c>
      <c r="AA721" s="66">
        <f t="shared" si="204"/>
        <v>1510.6</v>
      </c>
      <c r="AB721" s="66">
        <f t="shared" si="192"/>
        <v>0</v>
      </c>
      <c r="AC721" s="66">
        <f t="shared" si="204"/>
        <v>1510.6</v>
      </c>
      <c r="AD721" s="259">
        <f t="shared" si="204"/>
        <v>0</v>
      </c>
      <c r="AE721" s="260">
        <f t="shared" si="204"/>
        <v>1462.8</v>
      </c>
      <c r="AF721" s="260">
        <f t="shared" si="204"/>
        <v>1462.8</v>
      </c>
      <c r="AG721" s="364">
        <f t="shared" si="203"/>
        <v>100</v>
      </c>
    </row>
    <row r="722" spans="1:33" ht="25.5" customHeight="1">
      <c r="A722" s="8" t="s">
        <v>339</v>
      </c>
      <c r="B722" s="321" t="s">
        <v>198</v>
      </c>
      <c r="C722" s="321" t="s">
        <v>403</v>
      </c>
      <c r="D722" s="321" t="s">
        <v>330</v>
      </c>
      <c r="E722" s="40" t="s">
        <v>500</v>
      </c>
      <c r="F722" s="321" t="s">
        <v>340</v>
      </c>
      <c r="G722" s="319"/>
      <c r="H722" s="319"/>
      <c r="I722" s="66">
        <f t="shared" si="204"/>
        <v>0</v>
      </c>
      <c r="J722" s="317">
        <f t="shared" si="198"/>
        <v>1315.8</v>
      </c>
      <c r="K722" s="66">
        <f t="shared" si="204"/>
        <v>1315.8</v>
      </c>
      <c r="L722" s="317">
        <f t="shared" si="196"/>
        <v>0</v>
      </c>
      <c r="M722" s="66">
        <f t="shared" si="204"/>
        <v>1315.8</v>
      </c>
      <c r="N722" s="317">
        <f t="shared" si="191"/>
        <v>194.79999999999995</v>
      </c>
      <c r="O722" s="66">
        <f t="shared" si="204"/>
        <v>1510.6</v>
      </c>
      <c r="P722" s="317">
        <f t="shared" si="201"/>
        <v>0</v>
      </c>
      <c r="Q722" s="66">
        <f t="shared" si="204"/>
        <v>1510.6</v>
      </c>
      <c r="R722" s="317">
        <f t="shared" si="202"/>
        <v>0</v>
      </c>
      <c r="S722" s="66">
        <f t="shared" si="204"/>
        <v>1510.6</v>
      </c>
      <c r="T722" s="317" t="e">
        <f>SUM(#REF!-S722)</f>
        <v>#REF!</v>
      </c>
      <c r="U722" s="66">
        <f t="shared" si="204"/>
        <v>1510.6</v>
      </c>
      <c r="V722" s="317">
        <f t="shared" si="199"/>
        <v>0</v>
      </c>
      <c r="W722" s="66">
        <f t="shared" si="204"/>
        <v>1510.6</v>
      </c>
      <c r="X722" s="317">
        <f t="shared" si="200"/>
        <v>0</v>
      </c>
      <c r="Y722" s="66">
        <f t="shared" si="204"/>
        <v>1510.6</v>
      </c>
      <c r="Z722" s="317" t="e">
        <f>SUM(#REF!-Y722)</f>
        <v>#REF!</v>
      </c>
      <c r="AA722" s="66">
        <f t="shared" si="204"/>
        <v>1510.6</v>
      </c>
      <c r="AB722" s="66">
        <f t="shared" si="192"/>
        <v>0</v>
      </c>
      <c r="AC722" s="66">
        <f t="shared" si="204"/>
        <v>1510.6</v>
      </c>
      <c r="AD722" s="259">
        <f t="shared" si="204"/>
        <v>0</v>
      </c>
      <c r="AE722" s="260">
        <f t="shared" si="204"/>
        <v>1462.8</v>
      </c>
      <c r="AF722" s="260">
        <f t="shared" si="204"/>
        <v>1462.8</v>
      </c>
      <c r="AG722" s="364">
        <f t="shared" si="203"/>
        <v>100</v>
      </c>
    </row>
    <row r="723" spans="1:33" ht="24.75" customHeight="1">
      <c r="A723" s="39" t="s">
        <v>341</v>
      </c>
      <c r="B723" s="321" t="s">
        <v>198</v>
      </c>
      <c r="C723" s="321" t="s">
        <v>403</v>
      </c>
      <c r="D723" s="321" t="s">
        <v>330</v>
      </c>
      <c r="E723" s="40" t="s">
        <v>500</v>
      </c>
      <c r="F723" s="321" t="s">
        <v>342</v>
      </c>
      <c r="G723" s="319"/>
      <c r="H723" s="319"/>
      <c r="I723" s="66"/>
      <c r="J723" s="317">
        <f t="shared" si="198"/>
        <v>1315.8</v>
      </c>
      <c r="K723" s="66">
        <v>1315.8</v>
      </c>
      <c r="L723" s="317">
        <f t="shared" si="196"/>
        <v>0</v>
      </c>
      <c r="M723" s="66">
        <v>1315.8</v>
      </c>
      <c r="N723" s="317">
        <f t="shared" si="191"/>
        <v>194.79999999999995</v>
      </c>
      <c r="O723" s="66">
        <v>1510.6</v>
      </c>
      <c r="P723" s="317">
        <f t="shared" si="201"/>
        <v>0</v>
      </c>
      <c r="Q723" s="66">
        <v>1510.6</v>
      </c>
      <c r="R723" s="317">
        <f t="shared" si="202"/>
        <v>0</v>
      </c>
      <c r="S723" s="66">
        <v>1510.6</v>
      </c>
      <c r="T723" s="317" t="e">
        <f>SUM(#REF!-S723)</f>
        <v>#REF!</v>
      </c>
      <c r="U723" s="66">
        <v>1510.6</v>
      </c>
      <c r="V723" s="317">
        <f t="shared" si="199"/>
        <v>0</v>
      </c>
      <c r="W723" s="66">
        <v>1510.6</v>
      </c>
      <c r="X723" s="317">
        <f t="shared" si="200"/>
        <v>0</v>
      </c>
      <c r="Y723" s="66">
        <v>1510.6</v>
      </c>
      <c r="Z723" s="317" t="e">
        <f>SUM(#REF!-Y723)</f>
        <v>#REF!</v>
      </c>
      <c r="AA723" s="66">
        <v>1510.6</v>
      </c>
      <c r="AB723" s="66">
        <f t="shared" si="192"/>
        <v>0</v>
      </c>
      <c r="AC723" s="66">
        <v>1510.6</v>
      </c>
      <c r="AD723" s="66"/>
      <c r="AE723" s="364">
        <v>1462.8</v>
      </c>
      <c r="AF723" s="364">
        <v>1462.8</v>
      </c>
      <c r="AG723" s="364">
        <f t="shared" si="203"/>
        <v>100</v>
      </c>
    </row>
    <row r="724" spans="1:33" ht="38.25" hidden="1" customHeight="1">
      <c r="A724" s="60" t="s">
        <v>501</v>
      </c>
      <c r="B724" s="321" t="s">
        <v>198</v>
      </c>
      <c r="C724" s="321" t="s">
        <v>403</v>
      </c>
      <c r="D724" s="321" t="s">
        <v>330</v>
      </c>
      <c r="E724" s="40" t="s">
        <v>502</v>
      </c>
      <c r="F724" s="321"/>
      <c r="G724" s="319"/>
      <c r="H724" s="319"/>
      <c r="I724" s="66">
        <f>I725+I729+I727</f>
        <v>1130</v>
      </c>
      <c r="J724" s="317">
        <f t="shared" si="198"/>
        <v>0</v>
      </c>
      <c r="K724" s="66">
        <f>K725+K729+K727</f>
        <v>1130</v>
      </c>
      <c r="L724" s="317">
        <f t="shared" si="196"/>
        <v>4</v>
      </c>
      <c r="M724" s="66">
        <f>M725+M729+M727</f>
        <v>1134</v>
      </c>
      <c r="N724" s="317">
        <f t="shared" si="191"/>
        <v>0</v>
      </c>
      <c r="O724" s="66">
        <f>O725+O729+O727</f>
        <v>1134</v>
      </c>
      <c r="P724" s="317">
        <f t="shared" si="201"/>
        <v>10</v>
      </c>
      <c r="Q724" s="66">
        <f>Q725+Q729+Q727</f>
        <v>1144</v>
      </c>
      <c r="R724" s="317">
        <f t="shared" si="202"/>
        <v>0</v>
      </c>
      <c r="S724" s="66">
        <f>S725+S729+S727</f>
        <v>1144</v>
      </c>
      <c r="T724" s="317" t="e">
        <f>SUM(#REF!-S724)</f>
        <v>#REF!</v>
      </c>
      <c r="U724" s="66">
        <f>U725+U729+U727</f>
        <v>0</v>
      </c>
      <c r="V724" s="317">
        <f t="shared" si="199"/>
        <v>0</v>
      </c>
      <c r="W724" s="66">
        <f>W725+W729+W727</f>
        <v>0</v>
      </c>
      <c r="X724" s="317">
        <f t="shared" si="200"/>
        <v>0</v>
      </c>
      <c r="Y724" s="66">
        <f>Y725+Y729+Y727</f>
        <v>0</v>
      </c>
      <c r="Z724" s="317" t="e">
        <f>SUM(#REF!-Y724)</f>
        <v>#REF!</v>
      </c>
      <c r="AA724" s="66">
        <f>AA725+AA729+AA727</f>
        <v>0</v>
      </c>
      <c r="AB724" s="66">
        <f t="shared" si="192"/>
        <v>0</v>
      </c>
      <c r="AC724" s="66">
        <f>AC725+AC729+AC727</f>
        <v>0</v>
      </c>
      <c r="AD724" s="259">
        <f>AD725+AD729+AD727</f>
        <v>0</v>
      </c>
      <c r="AE724" s="260">
        <f>AE725+AE729+AE727</f>
        <v>0</v>
      </c>
      <c r="AF724" s="260">
        <f>AF725+AF729+AF727</f>
        <v>0</v>
      </c>
      <c r="AG724" s="364"/>
    </row>
    <row r="725" spans="1:33" ht="51" hidden="1" customHeight="1">
      <c r="A725" s="55" t="s">
        <v>352</v>
      </c>
      <c r="B725" s="321" t="s">
        <v>198</v>
      </c>
      <c r="C725" s="321" t="s">
        <v>403</v>
      </c>
      <c r="D725" s="321" t="s">
        <v>330</v>
      </c>
      <c r="E725" s="40" t="s">
        <v>502</v>
      </c>
      <c r="F725" s="321" t="s">
        <v>335</v>
      </c>
      <c r="G725" s="319"/>
      <c r="H725" s="319"/>
      <c r="I725" s="66">
        <f>I726</f>
        <v>1110</v>
      </c>
      <c r="J725" s="317">
        <f t="shared" si="198"/>
        <v>0</v>
      </c>
      <c r="K725" s="66">
        <f>K726</f>
        <v>1110</v>
      </c>
      <c r="L725" s="317">
        <f t="shared" si="196"/>
        <v>0</v>
      </c>
      <c r="M725" s="66">
        <f>M726</f>
        <v>1110</v>
      </c>
      <c r="N725" s="317">
        <f t="shared" si="191"/>
        <v>0</v>
      </c>
      <c r="O725" s="66">
        <f>O726</f>
        <v>1110</v>
      </c>
      <c r="P725" s="317">
        <f t="shared" si="201"/>
        <v>0</v>
      </c>
      <c r="Q725" s="66">
        <f>Q726</f>
        <v>1110</v>
      </c>
      <c r="R725" s="317">
        <f t="shared" si="202"/>
        <v>0</v>
      </c>
      <c r="S725" s="66">
        <f>S726</f>
        <v>1110</v>
      </c>
      <c r="T725" s="317" t="e">
        <f>SUM(#REF!-S725)</f>
        <v>#REF!</v>
      </c>
      <c r="U725" s="66">
        <f>U726</f>
        <v>0</v>
      </c>
      <c r="V725" s="317">
        <f t="shared" si="199"/>
        <v>0</v>
      </c>
      <c r="W725" s="66">
        <f>W726</f>
        <v>0</v>
      </c>
      <c r="X725" s="317">
        <f t="shared" si="200"/>
        <v>0</v>
      </c>
      <c r="Y725" s="66">
        <f>Y726</f>
        <v>0</v>
      </c>
      <c r="Z725" s="317" t="e">
        <f>SUM(#REF!-Y725)</f>
        <v>#REF!</v>
      </c>
      <c r="AA725" s="66">
        <f>AA726</f>
        <v>0</v>
      </c>
      <c r="AB725" s="66">
        <f t="shared" si="192"/>
        <v>0</v>
      </c>
      <c r="AC725" s="66">
        <f>AC726</f>
        <v>0</v>
      </c>
      <c r="AD725" s="259">
        <f>AD726</f>
        <v>0</v>
      </c>
      <c r="AE725" s="260">
        <f>AE726</f>
        <v>0</v>
      </c>
      <c r="AF725" s="260">
        <f>AF726</f>
        <v>0</v>
      </c>
      <c r="AG725" s="364"/>
    </row>
    <row r="726" spans="1:33" ht="12.75" hidden="1" customHeight="1">
      <c r="A726" s="31" t="s">
        <v>16</v>
      </c>
      <c r="B726" s="321" t="s">
        <v>198</v>
      </c>
      <c r="C726" s="321" t="s">
        <v>403</v>
      </c>
      <c r="D726" s="321" t="s">
        <v>330</v>
      </c>
      <c r="E726" s="40" t="s">
        <v>502</v>
      </c>
      <c r="F726" s="321" t="s">
        <v>17</v>
      </c>
      <c r="G726" s="319"/>
      <c r="H726" s="319"/>
      <c r="I726" s="66">
        <v>1110</v>
      </c>
      <c r="J726" s="317">
        <f t="shared" si="198"/>
        <v>0</v>
      </c>
      <c r="K726" s="66">
        <v>1110</v>
      </c>
      <c r="L726" s="317">
        <f t="shared" si="196"/>
        <v>0</v>
      </c>
      <c r="M726" s="66">
        <v>1110</v>
      </c>
      <c r="N726" s="317">
        <f t="shared" si="191"/>
        <v>0</v>
      </c>
      <c r="O726" s="66">
        <v>1110</v>
      </c>
      <c r="P726" s="317">
        <f t="shared" si="201"/>
        <v>0</v>
      </c>
      <c r="Q726" s="66">
        <v>1110</v>
      </c>
      <c r="R726" s="317">
        <f t="shared" si="202"/>
        <v>0</v>
      </c>
      <c r="S726" s="66">
        <v>1110</v>
      </c>
      <c r="T726" s="317" t="e">
        <f>SUM(#REF!-S726)</f>
        <v>#REF!</v>
      </c>
      <c r="U726" s="66">
        <v>0</v>
      </c>
      <c r="V726" s="317">
        <f t="shared" si="199"/>
        <v>0</v>
      </c>
      <c r="W726" s="66">
        <v>0</v>
      </c>
      <c r="X726" s="317">
        <f t="shared" si="200"/>
        <v>0</v>
      </c>
      <c r="Y726" s="66">
        <v>0</v>
      </c>
      <c r="Z726" s="317" t="e">
        <f>SUM(#REF!-Y726)</f>
        <v>#REF!</v>
      </c>
      <c r="AA726" s="66">
        <v>0</v>
      </c>
      <c r="AB726" s="66">
        <f t="shared" si="192"/>
        <v>0</v>
      </c>
      <c r="AC726" s="66">
        <v>0</v>
      </c>
      <c r="AD726" s="66"/>
      <c r="AE726" s="364">
        <v>0</v>
      </c>
      <c r="AF726" s="364">
        <v>0</v>
      </c>
      <c r="AG726" s="364"/>
    </row>
    <row r="727" spans="1:33" ht="25.5" hidden="1" customHeight="1">
      <c r="A727" s="8" t="s">
        <v>339</v>
      </c>
      <c r="B727" s="321" t="s">
        <v>198</v>
      </c>
      <c r="C727" s="321" t="s">
        <v>403</v>
      </c>
      <c r="D727" s="321" t="s">
        <v>330</v>
      </c>
      <c r="E727" s="40" t="s">
        <v>502</v>
      </c>
      <c r="F727" s="321" t="s">
        <v>340</v>
      </c>
      <c r="G727" s="319"/>
      <c r="H727" s="319"/>
      <c r="I727" s="66">
        <f>I728</f>
        <v>0</v>
      </c>
      <c r="J727" s="317">
        <f t="shared" si="198"/>
        <v>0</v>
      </c>
      <c r="K727" s="66">
        <f>K728</f>
        <v>0</v>
      </c>
      <c r="L727" s="317">
        <f t="shared" si="196"/>
        <v>0</v>
      </c>
      <c r="M727" s="66">
        <f>M728</f>
        <v>0</v>
      </c>
      <c r="N727" s="317">
        <f t="shared" si="191"/>
        <v>0</v>
      </c>
      <c r="O727" s="66">
        <f>O728</f>
        <v>0</v>
      </c>
      <c r="P727" s="317">
        <f t="shared" si="201"/>
        <v>10</v>
      </c>
      <c r="Q727" s="66">
        <f>Q728</f>
        <v>10</v>
      </c>
      <c r="R727" s="317">
        <f t="shared" si="202"/>
        <v>0</v>
      </c>
      <c r="S727" s="66">
        <f>S728</f>
        <v>10</v>
      </c>
      <c r="T727" s="317" t="e">
        <f>SUM(#REF!-S727)</f>
        <v>#REF!</v>
      </c>
      <c r="U727" s="66">
        <f>U728</f>
        <v>0</v>
      </c>
      <c r="V727" s="317">
        <f t="shared" si="199"/>
        <v>0</v>
      </c>
      <c r="W727" s="66">
        <f>W728</f>
        <v>0</v>
      </c>
      <c r="X727" s="317">
        <f t="shared" si="200"/>
        <v>0</v>
      </c>
      <c r="Y727" s="66">
        <f>Y728</f>
        <v>0</v>
      </c>
      <c r="Z727" s="317" t="e">
        <f>SUM(#REF!-Y727)</f>
        <v>#REF!</v>
      </c>
      <c r="AA727" s="66">
        <f>AA728</f>
        <v>0</v>
      </c>
      <c r="AB727" s="66">
        <f t="shared" si="192"/>
        <v>0</v>
      </c>
      <c r="AC727" s="66">
        <f>AC728</f>
        <v>0</v>
      </c>
      <c r="AD727" s="259">
        <f>AD728</f>
        <v>0</v>
      </c>
      <c r="AE727" s="260">
        <f>AE728</f>
        <v>0</v>
      </c>
      <c r="AF727" s="260">
        <f>AF728</f>
        <v>0</v>
      </c>
      <c r="AG727" s="364"/>
    </row>
    <row r="728" spans="1:33" ht="25.5" hidden="1" customHeight="1">
      <c r="A728" s="39" t="s">
        <v>341</v>
      </c>
      <c r="B728" s="321" t="s">
        <v>198</v>
      </c>
      <c r="C728" s="321" t="s">
        <v>403</v>
      </c>
      <c r="D728" s="321" t="s">
        <v>330</v>
      </c>
      <c r="E728" s="40" t="s">
        <v>502</v>
      </c>
      <c r="F728" s="321" t="s">
        <v>342</v>
      </c>
      <c r="G728" s="319"/>
      <c r="H728" s="319"/>
      <c r="I728" s="66"/>
      <c r="J728" s="317">
        <f t="shared" si="198"/>
        <v>0</v>
      </c>
      <c r="K728" s="66"/>
      <c r="L728" s="317">
        <f t="shared" si="196"/>
        <v>0</v>
      </c>
      <c r="M728" s="66"/>
      <c r="N728" s="317">
        <f t="shared" si="191"/>
        <v>0</v>
      </c>
      <c r="O728" s="66"/>
      <c r="P728" s="317">
        <f t="shared" si="201"/>
        <v>10</v>
      </c>
      <c r="Q728" s="66">
        <v>10</v>
      </c>
      <c r="R728" s="317">
        <f t="shared" si="202"/>
        <v>0</v>
      </c>
      <c r="S728" s="66">
        <v>10</v>
      </c>
      <c r="T728" s="317" t="e">
        <f>SUM(#REF!-S728)</f>
        <v>#REF!</v>
      </c>
      <c r="U728" s="66">
        <v>0</v>
      </c>
      <c r="V728" s="317">
        <f t="shared" si="199"/>
        <v>0</v>
      </c>
      <c r="W728" s="66">
        <v>0</v>
      </c>
      <c r="X728" s="317">
        <f t="shared" si="200"/>
        <v>0</v>
      </c>
      <c r="Y728" s="66">
        <v>0</v>
      </c>
      <c r="Z728" s="317" t="e">
        <f>SUM(#REF!-Y728)</f>
        <v>#REF!</v>
      </c>
      <c r="AA728" s="66">
        <v>0</v>
      </c>
      <c r="AB728" s="66">
        <f t="shared" si="192"/>
        <v>0</v>
      </c>
      <c r="AC728" s="66">
        <v>0</v>
      </c>
      <c r="AD728" s="66"/>
      <c r="AE728" s="364">
        <v>0</v>
      </c>
      <c r="AF728" s="364">
        <v>0</v>
      </c>
      <c r="AG728" s="364"/>
    </row>
    <row r="729" spans="1:33" ht="12.75" hidden="1" customHeight="1">
      <c r="A729" s="8" t="s">
        <v>354</v>
      </c>
      <c r="B729" s="321" t="s">
        <v>198</v>
      </c>
      <c r="C729" s="321" t="s">
        <v>403</v>
      </c>
      <c r="D729" s="321" t="s">
        <v>330</v>
      </c>
      <c r="E729" s="40" t="s">
        <v>502</v>
      </c>
      <c r="F729" s="321" t="s">
        <v>355</v>
      </c>
      <c r="G729" s="319"/>
      <c r="H729" s="319"/>
      <c r="I729" s="66">
        <f>I731+I730</f>
        <v>20</v>
      </c>
      <c r="J729" s="317">
        <f t="shared" si="198"/>
        <v>0</v>
      </c>
      <c r="K729" s="66">
        <f>K731+K730</f>
        <v>20</v>
      </c>
      <c r="L729" s="317">
        <f t="shared" si="196"/>
        <v>4</v>
      </c>
      <c r="M729" s="66">
        <f>M731+M730</f>
        <v>24</v>
      </c>
      <c r="N729" s="317">
        <f t="shared" si="191"/>
        <v>0</v>
      </c>
      <c r="O729" s="66">
        <f>O731+O730</f>
        <v>24</v>
      </c>
      <c r="P729" s="317">
        <f t="shared" si="201"/>
        <v>0</v>
      </c>
      <c r="Q729" s="66">
        <f>Q731+Q730</f>
        <v>24</v>
      </c>
      <c r="R729" s="317">
        <f t="shared" si="202"/>
        <v>0</v>
      </c>
      <c r="S729" s="66">
        <f>S731+S730</f>
        <v>24</v>
      </c>
      <c r="T729" s="317" t="e">
        <f>SUM(#REF!-S729)</f>
        <v>#REF!</v>
      </c>
      <c r="U729" s="66">
        <f>U731+U730</f>
        <v>0</v>
      </c>
      <c r="V729" s="317">
        <f t="shared" si="199"/>
        <v>0</v>
      </c>
      <c r="W729" s="66">
        <f>W731+W730</f>
        <v>0</v>
      </c>
      <c r="X729" s="317">
        <f t="shared" si="200"/>
        <v>0</v>
      </c>
      <c r="Y729" s="66">
        <f>Y731+Y730</f>
        <v>0</v>
      </c>
      <c r="Z729" s="317" t="e">
        <f>SUM(#REF!-Y729)</f>
        <v>#REF!</v>
      </c>
      <c r="AA729" s="66">
        <f>AA731+AA730</f>
        <v>0</v>
      </c>
      <c r="AB729" s="66">
        <f t="shared" ref="AB729:AB795" si="205">AC729-AA729</f>
        <v>0</v>
      </c>
      <c r="AC729" s="66">
        <f>AC731+AC730</f>
        <v>0</v>
      </c>
      <c r="AD729" s="259">
        <f>AD731+AD730</f>
        <v>0</v>
      </c>
      <c r="AE729" s="260">
        <f>AE731+AE730</f>
        <v>0</v>
      </c>
      <c r="AF729" s="260">
        <f>AF731+AF730</f>
        <v>0</v>
      </c>
      <c r="AG729" s="364"/>
    </row>
    <row r="730" spans="1:33" ht="12.75" hidden="1" customHeight="1">
      <c r="A730" s="8" t="s">
        <v>503</v>
      </c>
      <c r="B730" s="321" t="s">
        <v>198</v>
      </c>
      <c r="C730" s="321" t="s">
        <v>403</v>
      </c>
      <c r="D730" s="321" t="s">
        <v>330</v>
      </c>
      <c r="E730" s="40" t="s">
        <v>502</v>
      </c>
      <c r="F730" s="321" t="s">
        <v>60</v>
      </c>
      <c r="G730" s="319"/>
      <c r="H730" s="319"/>
      <c r="I730" s="66"/>
      <c r="J730" s="317">
        <f t="shared" si="198"/>
        <v>0</v>
      </c>
      <c r="K730" s="66"/>
      <c r="L730" s="317">
        <f t="shared" si="196"/>
        <v>0</v>
      </c>
      <c r="M730" s="66"/>
      <c r="N730" s="317">
        <f t="shared" si="191"/>
        <v>0</v>
      </c>
      <c r="O730" s="66"/>
      <c r="P730" s="317">
        <f t="shared" si="201"/>
        <v>0</v>
      </c>
      <c r="Q730" s="66"/>
      <c r="R730" s="317">
        <f t="shared" si="202"/>
        <v>0</v>
      </c>
      <c r="S730" s="66"/>
      <c r="T730" s="317" t="e">
        <f>SUM(#REF!-S730)</f>
        <v>#REF!</v>
      </c>
      <c r="U730" s="66"/>
      <c r="V730" s="317">
        <f t="shared" si="199"/>
        <v>0</v>
      </c>
      <c r="W730" s="66"/>
      <c r="X730" s="317">
        <f t="shared" si="200"/>
        <v>0</v>
      </c>
      <c r="Y730" s="66"/>
      <c r="Z730" s="317" t="e">
        <f>SUM(#REF!-Y730)</f>
        <v>#REF!</v>
      </c>
      <c r="AA730" s="66"/>
      <c r="AB730" s="66">
        <f t="shared" si="205"/>
        <v>0</v>
      </c>
      <c r="AC730" s="66"/>
      <c r="AD730" s="66"/>
      <c r="AE730" s="364"/>
      <c r="AF730" s="364"/>
      <c r="AG730" s="364"/>
    </row>
    <row r="731" spans="1:33" ht="12.75" hidden="1" customHeight="1">
      <c r="A731" s="39" t="s">
        <v>356</v>
      </c>
      <c r="B731" s="321" t="s">
        <v>198</v>
      </c>
      <c r="C731" s="321" t="s">
        <v>403</v>
      </c>
      <c r="D731" s="321" t="s">
        <v>330</v>
      </c>
      <c r="E731" s="40" t="s">
        <v>502</v>
      </c>
      <c r="F731" s="321" t="s">
        <v>0</v>
      </c>
      <c r="G731" s="319"/>
      <c r="H731" s="319"/>
      <c r="I731" s="66">
        <v>20</v>
      </c>
      <c r="J731" s="317">
        <f t="shared" si="198"/>
        <v>0</v>
      </c>
      <c r="K731" s="66">
        <v>20</v>
      </c>
      <c r="L731" s="317">
        <f t="shared" si="196"/>
        <v>4</v>
      </c>
      <c r="M731" s="66">
        <v>24</v>
      </c>
      <c r="N731" s="317">
        <f t="shared" si="191"/>
        <v>0</v>
      </c>
      <c r="O731" s="66">
        <v>24</v>
      </c>
      <c r="P731" s="317">
        <f t="shared" si="201"/>
        <v>0</v>
      </c>
      <c r="Q731" s="66">
        <v>24</v>
      </c>
      <c r="R731" s="317">
        <f t="shared" si="202"/>
        <v>0</v>
      </c>
      <c r="S731" s="66">
        <v>24</v>
      </c>
      <c r="T731" s="317" t="e">
        <f>SUM(#REF!-S731)</f>
        <v>#REF!</v>
      </c>
      <c r="U731" s="66">
        <v>0</v>
      </c>
      <c r="V731" s="317">
        <f t="shared" si="199"/>
        <v>0</v>
      </c>
      <c r="W731" s="66">
        <v>0</v>
      </c>
      <c r="X731" s="317">
        <f t="shared" si="200"/>
        <v>0</v>
      </c>
      <c r="Y731" s="66">
        <v>0</v>
      </c>
      <c r="Z731" s="317" t="e">
        <f>SUM(#REF!-Y731)</f>
        <v>#REF!</v>
      </c>
      <c r="AA731" s="66">
        <v>0</v>
      </c>
      <c r="AB731" s="66">
        <f t="shared" si="205"/>
        <v>0</v>
      </c>
      <c r="AC731" s="66">
        <v>0</v>
      </c>
      <c r="AD731" s="66"/>
      <c r="AE731" s="364">
        <v>0</v>
      </c>
      <c r="AF731" s="364">
        <v>0</v>
      </c>
      <c r="AG731" s="364"/>
    </row>
    <row r="732" spans="1:33" ht="25.5" customHeight="1">
      <c r="A732" s="39" t="s">
        <v>504</v>
      </c>
      <c r="B732" s="321" t="s">
        <v>198</v>
      </c>
      <c r="C732" s="321" t="s">
        <v>403</v>
      </c>
      <c r="D732" s="321" t="s">
        <v>330</v>
      </c>
      <c r="E732" s="40" t="s">
        <v>505</v>
      </c>
      <c r="F732" s="321"/>
      <c r="G732" s="319"/>
      <c r="H732" s="319"/>
      <c r="I732" s="66">
        <f>I733+I742</f>
        <v>10177.5</v>
      </c>
      <c r="J732" s="317">
        <f t="shared" si="198"/>
        <v>0</v>
      </c>
      <c r="K732" s="66">
        <f>K733+K742</f>
        <v>10177.5</v>
      </c>
      <c r="L732" s="317">
        <f t="shared" si="196"/>
        <v>0</v>
      </c>
      <c r="M732" s="66">
        <f>M733+M742</f>
        <v>10177.5</v>
      </c>
      <c r="N732" s="317">
        <f t="shared" si="191"/>
        <v>5.2000000000007276</v>
      </c>
      <c r="O732" s="66">
        <f>O733+O742</f>
        <v>10182.700000000001</v>
      </c>
      <c r="P732" s="317">
        <f t="shared" si="201"/>
        <v>43</v>
      </c>
      <c r="Q732" s="66">
        <f>Q733+Q742</f>
        <v>10225.700000000001</v>
      </c>
      <c r="R732" s="317">
        <f t="shared" si="202"/>
        <v>0</v>
      </c>
      <c r="S732" s="66">
        <f>S733+S742</f>
        <v>10225.700000000001</v>
      </c>
      <c r="T732" s="317" t="e">
        <f>SUM(#REF!-S732)</f>
        <v>#REF!</v>
      </c>
      <c r="U732" s="66">
        <f>U733+U742</f>
        <v>10256.700000000001</v>
      </c>
      <c r="V732" s="317">
        <f t="shared" si="199"/>
        <v>0</v>
      </c>
      <c r="W732" s="66">
        <f>W733+W742</f>
        <v>10256.700000000001</v>
      </c>
      <c r="X732" s="317">
        <f t="shared" si="200"/>
        <v>0</v>
      </c>
      <c r="Y732" s="66">
        <f>Y733+Y742</f>
        <v>10256.700000000001</v>
      </c>
      <c r="Z732" s="317" t="e">
        <f>SUM(#REF!-Y732)</f>
        <v>#REF!</v>
      </c>
      <c r="AA732" s="66">
        <f>AA733+AA742+AA750</f>
        <v>10459.5</v>
      </c>
      <c r="AB732" s="66">
        <f t="shared" si="205"/>
        <v>0</v>
      </c>
      <c r="AC732" s="66">
        <f>AC733+AC742+AC750</f>
        <v>10459.5</v>
      </c>
      <c r="AD732" s="259">
        <f>AD733+AD742+AD750</f>
        <v>5</v>
      </c>
      <c r="AE732" s="260">
        <f>AE733+AE742+AE750+AE754</f>
        <v>10353.5</v>
      </c>
      <c r="AF732" s="260">
        <f>AF733+AF742+AF750+AF754</f>
        <v>8434</v>
      </c>
      <c r="AG732" s="364">
        <f t="shared" si="203"/>
        <v>81.460375718356119</v>
      </c>
    </row>
    <row r="733" spans="1:33" ht="25.5" customHeight="1">
      <c r="A733" s="60" t="s">
        <v>506</v>
      </c>
      <c r="B733" s="321" t="s">
        <v>198</v>
      </c>
      <c r="C733" s="321" t="s">
        <v>403</v>
      </c>
      <c r="D733" s="321" t="s">
        <v>330</v>
      </c>
      <c r="E733" s="40" t="s">
        <v>507</v>
      </c>
      <c r="F733" s="321"/>
      <c r="G733" s="319" t="e">
        <f>#REF!</f>
        <v>#REF!</v>
      </c>
      <c r="H733" s="319" t="e">
        <f>#REF!</f>
        <v>#REF!</v>
      </c>
      <c r="I733" s="66">
        <f>I734+I736+I740+I738</f>
        <v>8612.5</v>
      </c>
      <c r="J733" s="317">
        <f t="shared" si="198"/>
        <v>0</v>
      </c>
      <c r="K733" s="66">
        <f>K734+K736+K740+K738</f>
        <v>8612.5</v>
      </c>
      <c r="L733" s="317">
        <f t="shared" si="196"/>
        <v>0</v>
      </c>
      <c r="M733" s="66">
        <f>M734+M736+M740+M738</f>
        <v>8612.5</v>
      </c>
      <c r="N733" s="317">
        <f t="shared" si="191"/>
        <v>-12</v>
      </c>
      <c r="O733" s="66">
        <f>O734+O736+O740+O738</f>
        <v>8600.5</v>
      </c>
      <c r="P733" s="317">
        <f t="shared" si="201"/>
        <v>27</v>
      </c>
      <c r="Q733" s="66">
        <f>Q734+Q736+Q740+Q738</f>
        <v>8627.5</v>
      </c>
      <c r="R733" s="317">
        <f t="shared" si="202"/>
        <v>0</v>
      </c>
      <c r="S733" s="66">
        <f>S734+S736+S740+S738</f>
        <v>8627.5</v>
      </c>
      <c r="T733" s="317" t="e">
        <f>SUM(#REF!-S733)</f>
        <v>#REF!</v>
      </c>
      <c r="U733" s="66">
        <f>U734+U736+U740+U738</f>
        <v>10256.700000000001</v>
      </c>
      <c r="V733" s="317">
        <f t="shared" si="199"/>
        <v>0</v>
      </c>
      <c r="W733" s="66">
        <f>W734+W736+W740+W738</f>
        <v>10256.700000000001</v>
      </c>
      <c r="X733" s="317">
        <f t="shared" si="200"/>
        <v>0</v>
      </c>
      <c r="Y733" s="66">
        <f>Y734+Y736+Y740+Y738</f>
        <v>10256.700000000001</v>
      </c>
      <c r="Z733" s="317" t="e">
        <f>SUM(#REF!-Y733)</f>
        <v>#REF!</v>
      </c>
      <c r="AA733" s="66">
        <f>AA734+AA736+AA740+AA738</f>
        <v>10348.700000000001</v>
      </c>
      <c r="AB733" s="66">
        <f t="shared" si="205"/>
        <v>0</v>
      </c>
      <c r="AC733" s="66">
        <f>AC734+AC736+AC740+AC738</f>
        <v>10348.700000000001</v>
      </c>
      <c r="AD733" s="259">
        <f>AD734+AD736+AD740+AD738</f>
        <v>5</v>
      </c>
      <c r="AE733" s="260">
        <f>AE734+AE736+AE740+AE738</f>
        <v>10199.700000000001</v>
      </c>
      <c r="AF733" s="260">
        <f>AF734+AF736+AF740+AF738</f>
        <v>8280.2000000000007</v>
      </c>
      <c r="AG733" s="364">
        <f t="shared" si="203"/>
        <v>81.180819043697355</v>
      </c>
    </row>
    <row r="734" spans="1:33" ht="51" customHeight="1">
      <c r="A734" s="55" t="s">
        <v>352</v>
      </c>
      <c r="B734" s="321" t="s">
        <v>198</v>
      </c>
      <c r="C734" s="321" t="s">
        <v>403</v>
      </c>
      <c r="D734" s="321" t="s">
        <v>330</v>
      </c>
      <c r="E734" s="40" t="s">
        <v>507</v>
      </c>
      <c r="F734" s="321" t="s">
        <v>335</v>
      </c>
      <c r="G734" s="319"/>
      <c r="H734" s="319"/>
      <c r="I734" s="66">
        <f>I735</f>
        <v>8077</v>
      </c>
      <c r="J734" s="317">
        <f t="shared" si="198"/>
        <v>0</v>
      </c>
      <c r="K734" s="66">
        <f>K735</f>
        <v>8077</v>
      </c>
      <c r="L734" s="317">
        <f t="shared" si="196"/>
        <v>0</v>
      </c>
      <c r="M734" s="66">
        <f>M735</f>
        <v>8077</v>
      </c>
      <c r="N734" s="317">
        <f t="shared" ref="N734:N812" si="206">SUM(O734-M734)</f>
        <v>0</v>
      </c>
      <c r="O734" s="66">
        <f>O735</f>
        <v>8077</v>
      </c>
      <c r="P734" s="317">
        <f t="shared" si="201"/>
        <v>0</v>
      </c>
      <c r="Q734" s="66">
        <f>Q735</f>
        <v>8077</v>
      </c>
      <c r="R734" s="317">
        <f t="shared" si="202"/>
        <v>0</v>
      </c>
      <c r="S734" s="66">
        <f>S735</f>
        <v>8077</v>
      </c>
      <c r="T734" s="317" t="e">
        <f>SUM(#REF!-S734)</f>
        <v>#REF!</v>
      </c>
      <c r="U734" s="66">
        <f>U735</f>
        <v>9652</v>
      </c>
      <c r="V734" s="317">
        <f t="shared" si="199"/>
        <v>0</v>
      </c>
      <c r="W734" s="66">
        <f>W735</f>
        <v>9652</v>
      </c>
      <c r="X734" s="317">
        <f t="shared" si="200"/>
        <v>0</v>
      </c>
      <c r="Y734" s="66">
        <f>Y735</f>
        <v>9652</v>
      </c>
      <c r="Z734" s="317" t="e">
        <f>SUM(#REF!-Y734)</f>
        <v>#REF!</v>
      </c>
      <c r="AA734" s="66">
        <f>AA735</f>
        <v>9652</v>
      </c>
      <c r="AB734" s="66">
        <f t="shared" si="205"/>
        <v>0</v>
      </c>
      <c r="AC734" s="66">
        <f>AC735</f>
        <v>9652</v>
      </c>
      <c r="AD734" s="259">
        <f>AD735</f>
        <v>0</v>
      </c>
      <c r="AE734" s="260">
        <f>AE735</f>
        <v>9439</v>
      </c>
      <c r="AF734" s="260">
        <f>AF735</f>
        <v>7617.5</v>
      </c>
      <c r="AG734" s="364">
        <f t="shared" si="203"/>
        <v>80.702404915774977</v>
      </c>
    </row>
    <row r="735" spans="1:33" ht="12.75" customHeight="1">
      <c r="A735" s="31" t="s">
        <v>16</v>
      </c>
      <c r="B735" s="321" t="s">
        <v>198</v>
      </c>
      <c r="C735" s="321" t="s">
        <v>403</v>
      </c>
      <c r="D735" s="321" t="s">
        <v>330</v>
      </c>
      <c r="E735" s="40" t="s">
        <v>507</v>
      </c>
      <c r="F735" s="321" t="s">
        <v>17</v>
      </c>
      <c r="G735" s="319"/>
      <c r="H735" s="319"/>
      <c r="I735" s="66">
        <v>8077</v>
      </c>
      <c r="J735" s="317">
        <f t="shared" si="198"/>
        <v>0</v>
      </c>
      <c r="K735" s="66">
        <v>8077</v>
      </c>
      <c r="L735" s="317">
        <f t="shared" si="196"/>
        <v>0</v>
      </c>
      <c r="M735" s="66">
        <v>8077</v>
      </c>
      <c r="N735" s="317">
        <f t="shared" si="206"/>
        <v>0</v>
      </c>
      <c r="O735" s="66">
        <v>8077</v>
      </c>
      <c r="P735" s="317">
        <f t="shared" si="201"/>
        <v>0</v>
      </c>
      <c r="Q735" s="66">
        <v>8077</v>
      </c>
      <c r="R735" s="317">
        <f t="shared" si="202"/>
        <v>0</v>
      </c>
      <c r="S735" s="66">
        <v>8077</v>
      </c>
      <c r="T735" s="317" t="e">
        <f>SUM(#REF!-S735)</f>
        <v>#REF!</v>
      </c>
      <c r="U735" s="66">
        <v>9652</v>
      </c>
      <c r="V735" s="317">
        <f t="shared" si="199"/>
        <v>0</v>
      </c>
      <c r="W735" s="66">
        <v>9652</v>
      </c>
      <c r="X735" s="317">
        <f t="shared" si="200"/>
        <v>0</v>
      </c>
      <c r="Y735" s="66">
        <v>9652</v>
      </c>
      <c r="Z735" s="317" t="e">
        <f>SUM(#REF!-Y735)</f>
        <v>#REF!</v>
      </c>
      <c r="AA735" s="66">
        <v>9652</v>
      </c>
      <c r="AB735" s="66">
        <f t="shared" si="205"/>
        <v>0</v>
      </c>
      <c r="AC735" s="66">
        <v>9652</v>
      </c>
      <c r="AD735" s="66"/>
      <c r="AE735" s="364">
        <v>9439</v>
      </c>
      <c r="AF735" s="364">
        <v>7617.5</v>
      </c>
      <c r="AG735" s="364">
        <f t="shared" si="203"/>
        <v>80.702404915774977</v>
      </c>
    </row>
    <row r="736" spans="1:33" ht="25.5" customHeight="1">
      <c r="A736" s="8" t="s">
        <v>339</v>
      </c>
      <c r="B736" s="321" t="s">
        <v>198</v>
      </c>
      <c r="C736" s="321" t="s">
        <v>403</v>
      </c>
      <c r="D736" s="321" t="s">
        <v>330</v>
      </c>
      <c r="E736" s="40" t="s">
        <v>507</v>
      </c>
      <c r="F736" s="321" t="s">
        <v>340</v>
      </c>
      <c r="G736" s="319"/>
      <c r="H736" s="319"/>
      <c r="I736" s="66">
        <f>I737</f>
        <v>510.5</v>
      </c>
      <c r="J736" s="317">
        <f t="shared" si="198"/>
        <v>0</v>
      </c>
      <c r="K736" s="66">
        <f>K737</f>
        <v>510.5</v>
      </c>
      <c r="L736" s="317">
        <f t="shared" si="196"/>
        <v>0</v>
      </c>
      <c r="M736" s="66">
        <f>M737</f>
        <v>510.5</v>
      </c>
      <c r="N736" s="317">
        <f t="shared" si="206"/>
        <v>-12</v>
      </c>
      <c r="O736" s="66">
        <f>O737</f>
        <v>498.5</v>
      </c>
      <c r="P736" s="317">
        <f t="shared" si="201"/>
        <v>30</v>
      </c>
      <c r="Q736" s="66">
        <f>Q737</f>
        <v>528.5</v>
      </c>
      <c r="R736" s="317">
        <f t="shared" si="202"/>
        <v>0</v>
      </c>
      <c r="S736" s="66">
        <f>S737</f>
        <v>528.5</v>
      </c>
      <c r="T736" s="317" t="e">
        <f>SUM(#REF!-S736)</f>
        <v>#REF!</v>
      </c>
      <c r="U736" s="66">
        <f>U737</f>
        <v>554.70000000000005</v>
      </c>
      <c r="V736" s="317">
        <f t="shared" si="199"/>
        <v>0</v>
      </c>
      <c r="W736" s="66">
        <f>W737</f>
        <v>554.70000000000005</v>
      </c>
      <c r="X736" s="317">
        <f t="shared" si="200"/>
        <v>0</v>
      </c>
      <c r="Y736" s="66">
        <f>Y737</f>
        <v>554.70000000000005</v>
      </c>
      <c r="Z736" s="317" t="e">
        <f>SUM(#REF!-Y736)</f>
        <v>#REF!</v>
      </c>
      <c r="AA736" s="66">
        <f>AA737</f>
        <v>641.70000000000005</v>
      </c>
      <c r="AB736" s="66">
        <f t="shared" si="205"/>
        <v>0</v>
      </c>
      <c r="AC736" s="66">
        <f>AC737</f>
        <v>641.70000000000005</v>
      </c>
      <c r="AD736" s="259">
        <f>AD737</f>
        <v>5</v>
      </c>
      <c r="AE736" s="260">
        <f>AE737</f>
        <v>705.7</v>
      </c>
      <c r="AF736" s="260">
        <f>AF737</f>
        <v>613.20000000000005</v>
      </c>
      <c r="AG736" s="364">
        <f t="shared" si="203"/>
        <v>86.89244721553068</v>
      </c>
    </row>
    <row r="737" spans="1:33" ht="25.5" customHeight="1">
      <c r="A737" s="39" t="s">
        <v>341</v>
      </c>
      <c r="B737" s="321" t="s">
        <v>198</v>
      </c>
      <c r="C737" s="321" t="s">
        <v>403</v>
      </c>
      <c r="D737" s="321" t="s">
        <v>330</v>
      </c>
      <c r="E737" s="40" t="s">
        <v>507</v>
      </c>
      <c r="F737" s="321" t="s">
        <v>342</v>
      </c>
      <c r="G737" s="319"/>
      <c r="H737" s="319"/>
      <c r="I737" s="66">
        <v>510.5</v>
      </c>
      <c r="J737" s="317">
        <f t="shared" si="198"/>
        <v>0</v>
      </c>
      <c r="K737" s="66">
        <v>510.5</v>
      </c>
      <c r="L737" s="317">
        <f t="shared" si="196"/>
        <v>0</v>
      </c>
      <c r="M737" s="66">
        <v>510.5</v>
      </c>
      <c r="N737" s="317">
        <f t="shared" si="206"/>
        <v>-12</v>
      </c>
      <c r="O737" s="66">
        <v>498.5</v>
      </c>
      <c r="P737" s="317">
        <f t="shared" si="201"/>
        <v>30</v>
      </c>
      <c r="Q737" s="66">
        <v>528.5</v>
      </c>
      <c r="R737" s="317">
        <f t="shared" si="202"/>
        <v>0</v>
      </c>
      <c r="S737" s="66">
        <v>528.5</v>
      </c>
      <c r="T737" s="317" t="e">
        <f>SUM(#REF!-S737)</f>
        <v>#REF!</v>
      </c>
      <c r="U737" s="66">
        <f>549.7+5</f>
        <v>554.70000000000005</v>
      </c>
      <c r="V737" s="317">
        <f t="shared" si="199"/>
        <v>0</v>
      </c>
      <c r="W737" s="66">
        <f>549.7+5</f>
        <v>554.70000000000005</v>
      </c>
      <c r="X737" s="317">
        <f t="shared" si="200"/>
        <v>0</v>
      </c>
      <c r="Y737" s="66">
        <f>549.7+5</f>
        <v>554.70000000000005</v>
      </c>
      <c r="Z737" s="317" t="e">
        <f>SUM(#REF!-Y737)</f>
        <v>#REF!</v>
      </c>
      <c r="AA737" s="66">
        <v>641.70000000000005</v>
      </c>
      <c r="AB737" s="66">
        <f t="shared" si="205"/>
        <v>0</v>
      </c>
      <c r="AC737" s="66">
        <v>641.70000000000005</v>
      </c>
      <c r="AD737" s="66">
        <v>5</v>
      </c>
      <c r="AE737" s="364">
        <v>705.7</v>
      </c>
      <c r="AF737" s="364">
        <v>613.20000000000005</v>
      </c>
      <c r="AG737" s="364">
        <f t="shared" si="203"/>
        <v>86.89244721553068</v>
      </c>
    </row>
    <row r="738" spans="1:33" ht="12.75" customHeight="1">
      <c r="A738" s="8" t="s">
        <v>33</v>
      </c>
      <c r="B738" s="321" t="s">
        <v>198</v>
      </c>
      <c r="C738" s="321" t="s">
        <v>403</v>
      </c>
      <c r="D738" s="321" t="s">
        <v>330</v>
      </c>
      <c r="E738" s="40" t="s">
        <v>507</v>
      </c>
      <c r="F738" s="321" t="s">
        <v>34</v>
      </c>
      <c r="G738" s="319"/>
      <c r="H738" s="319"/>
      <c r="I738" s="66">
        <f>I739</f>
        <v>0</v>
      </c>
      <c r="J738" s="317">
        <f t="shared" si="198"/>
        <v>0</v>
      </c>
      <c r="K738" s="66">
        <f>K739</f>
        <v>0</v>
      </c>
      <c r="L738" s="317">
        <f t="shared" si="196"/>
        <v>0</v>
      </c>
      <c r="M738" s="66">
        <f>M739</f>
        <v>0</v>
      </c>
      <c r="N738" s="317">
        <f t="shared" si="206"/>
        <v>0</v>
      </c>
      <c r="O738" s="66">
        <f>O739</f>
        <v>0</v>
      </c>
      <c r="P738" s="317">
        <f t="shared" si="201"/>
        <v>0</v>
      </c>
      <c r="Q738" s="66">
        <f>Q739</f>
        <v>0</v>
      </c>
      <c r="R738" s="317">
        <f t="shared" si="202"/>
        <v>0</v>
      </c>
      <c r="S738" s="66">
        <f>S739</f>
        <v>0</v>
      </c>
      <c r="T738" s="317" t="e">
        <f>SUM(#REF!-S738)</f>
        <v>#REF!</v>
      </c>
      <c r="U738" s="66">
        <f>U739</f>
        <v>0</v>
      </c>
      <c r="V738" s="317">
        <f t="shared" si="199"/>
        <v>0</v>
      </c>
      <c r="W738" s="66">
        <f>W739</f>
        <v>0</v>
      </c>
      <c r="X738" s="317">
        <f t="shared" si="200"/>
        <v>0</v>
      </c>
      <c r="Y738" s="66">
        <f>Y739</f>
        <v>0</v>
      </c>
      <c r="Z738" s="317" t="e">
        <f>SUM(#REF!-Y738)</f>
        <v>#REF!</v>
      </c>
      <c r="AA738" s="66">
        <f>AA739</f>
        <v>5</v>
      </c>
      <c r="AB738" s="66">
        <f t="shared" si="205"/>
        <v>0</v>
      </c>
      <c r="AC738" s="66">
        <f>AC739</f>
        <v>5</v>
      </c>
      <c r="AD738" s="259">
        <f>AD739</f>
        <v>0</v>
      </c>
      <c r="AE738" s="260">
        <f>AE739</f>
        <v>5</v>
      </c>
      <c r="AF738" s="260">
        <f>AF739</f>
        <v>5</v>
      </c>
      <c r="AG738" s="364">
        <f t="shared" si="203"/>
        <v>100</v>
      </c>
    </row>
    <row r="739" spans="1:33" ht="12.75" customHeight="1">
      <c r="A739" s="39" t="s">
        <v>35</v>
      </c>
      <c r="B739" s="321" t="s">
        <v>198</v>
      </c>
      <c r="C739" s="321" t="s">
        <v>403</v>
      </c>
      <c r="D739" s="321" t="s">
        <v>330</v>
      </c>
      <c r="E739" s="40" t="s">
        <v>507</v>
      </c>
      <c r="F739" s="321" t="s">
        <v>36</v>
      </c>
      <c r="G739" s="319"/>
      <c r="H739" s="319"/>
      <c r="I739" s="66"/>
      <c r="J739" s="317">
        <f t="shared" si="198"/>
        <v>0</v>
      </c>
      <c r="K739" s="66"/>
      <c r="L739" s="317">
        <f t="shared" si="196"/>
        <v>0</v>
      </c>
      <c r="M739" s="66"/>
      <c r="N739" s="317">
        <f t="shared" si="206"/>
        <v>0</v>
      </c>
      <c r="O739" s="66"/>
      <c r="P739" s="317">
        <f t="shared" si="201"/>
        <v>0</v>
      </c>
      <c r="Q739" s="66"/>
      <c r="R739" s="317">
        <f t="shared" si="202"/>
        <v>0</v>
      </c>
      <c r="S739" s="66"/>
      <c r="T739" s="317" t="e">
        <f>SUM(#REF!-S739)</f>
        <v>#REF!</v>
      </c>
      <c r="U739" s="66"/>
      <c r="V739" s="317">
        <f t="shared" si="199"/>
        <v>0</v>
      </c>
      <c r="W739" s="66"/>
      <c r="X739" s="317">
        <f t="shared" si="200"/>
        <v>0</v>
      </c>
      <c r="Y739" s="66"/>
      <c r="Z739" s="317" t="e">
        <f>SUM(#REF!-Y739)</f>
        <v>#REF!</v>
      </c>
      <c r="AA739" s="66">
        <v>5</v>
      </c>
      <c r="AB739" s="66">
        <f t="shared" si="205"/>
        <v>0</v>
      </c>
      <c r="AC739" s="66">
        <v>5</v>
      </c>
      <c r="AD739" s="66"/>
      <c r="AE739" s="364">
        <v>5</v>
      </c>
      <c r="AF739" s="364">
        <v>5</v>
      </c>
      <c r="AG739" s="364">
        <f t="shared" si="203"/>
        <v>100</v>
      </c>
    </row>
    <row r="740" spans="1:33" ht="12.75" customHeight="1">
      <c r="A740" s="8" t="s">
        <v>354</v>
      </c>
      <c r="B740" s="321" t="s">
        <v>198</v>
      </c>
      <c r="C740" s="321" t="s">
        <v>403</v>
      </c>
      <c r="D740" s="321" t="s">
        <v>330</v>
      </c>
      <c r="E740" s="40" t="s">
        <v>507</v>
      </c>
      <c r="F740" s="321" t="s">
        <v>355</v>
      </c>
      <c r="G740" s="319"/>
      <c r="H740" s="319"/>
      <c r="I740" s="66">
        <f>I741</f>
        <v>25</v>
      </c>
      <c r="J740" s="317">
        <f t="shared" si="198"/>
        <v>0</v>
      </c>
      <c r="K740" s="66">
        <f>K741</f>
        <v>25</v>
      </c>
      <c r="L740" s="317">
        <f t="shared" si="196"/>
        <v>0</v>
      </c>
      <c r="M740" s="66">
        <f>M741</f>
        <v>25</v>
      </c>
      <c r="N740" s="317">
        <f t="shared" si="206"/>
        <v>0</v>
      </c>
      <c r="O740" s="66">
        <f>O741</f>
        <v>25</v>
      </c>
      <c r="P740" s="317">
        <f t="shared" si="201"/>
        <v>-3</v>
      </c>
      <c r="Q740" s="66">
        <f>Q741</f>
        <v>22</v>
      </c>
      <c r="R740" s="317">
        <f t="shared" si="202"/>
        <v>0</v>
      </c>
      <c r="S740" s="66">
        <f>S741</f>
        <v>22</v>
      </c>
      <c r="T740" s="317" t="e">
        <f>SUM(#REF!-S740)</f>
        <v>#REF!</v>
      </c>
      <c r="U740" s="66">
        <f>U741</f>
        <v>50</v>
      </c>
      <c r="V740" s="317">
        <f t="shared" si="199"/>
        <v>0</v>
      </c>
      <c r="W740" s="66">
        <f>W741</f>
        <v>50</v>
      </c>
      <c r="X740" s="317">
        <f t="shared" si="200"/>
        <v>0</v>
      </c>
      <c r="Y740" s="66">
        <f>Y741</f>
        <v>50</v>
      </c>
      <c r="Z740" s="317" t="e">
        <f>SUM(#REF!-Y740)</f>
        <v>#REF!</v>
      </c>
      <c r="AA740" s="66">
        <f>AA741</f>
        <v>50</v>
      </c>
      <c r="AB740" s="66">
        <f t="shared" si="205"/>
        <v>0</v>
      </c>
      <c r="AC740" s="66">
        <f>AC741</f>
        <v>50</v>
      </c>
      <c r="AD740" s="259">
        <f>AD741</f>
        <v>0</v>
      </c>
      <c r="AE740" s="260">
        <f>AE741</f>
        <v>50</v>
      </c>
      <c r="AF740" s="260">
        <f>AF741</f>
        <v>44.5</v>
      </c>
      <c r="AG740" s="364">
        <f t="shared" si="203"/>
        <v>89</v>
      </c>
    </row>
    <row r="741" spans="1:33" ht="15" customHeight="1" thickBot="1">
      <c r="A741" s="39" t="s">
        <v>356</v>
      </c>
      <c r="B741" s="321" t="s">
        <v>198</v>
      </c>
      <c r="C741" s="321" t="s">
        <v>403</v>
      </c>
      <c r="D741" s="321" t="s">
        <v>330</v>
      </c>
      <c r="E741" s="40" t="s">
        <v>507</v>
      </c>
      <c r="F741" s="321" t="s">
        <v>0</v>
      </c>
      <c r="G741" s="319"/>
      <c r="H741" s="319"/>
      <c r="I741" s="66">
        <v>25</v>
      </c>
      <c r="J741" s="317">
        <f t="shared" si="198"/>
        <v>0</v>
      </c>
      <c r="K741" s="66">
        <v>25</v>
      </c>
      <c r="L741" s="317">
        <f t="shared" si="196"/>
        <v>0</v>
      </c>
      <c r="M741" s="66">
        <v>25</v>
      </c>
      <c r="N741" s="317">
        <f t="shared" si="206"/>
        <v>0</v>
      </c>
      <c r="O741" s="66">
        <v>25</v>
      </c>
      <c r="P741" s="317">
        <f t="shared" si="201"/>
        <v>-3</v>
      </c>
      <c r="Q741" s="66">
        <v>22</v>
      </c>
      <c r="R741" s="317">
        <f t="shared" si="202"/>
        <v>0</v>
      </c>
      <c r="S741" s="66">
        <v>22</v>
      </c>
      <c r="T741" s="317" t="e">
        <f>SUM(#REF!-S741)</f>
        <v>#REF!</v>
      </c>
      <c r="U741" s="66">
        <v>50</v>
      </c>
      <c r="V741" s="317">
        <f t="shared" si="199"/>
        <v>0</v>
      </c>
      <c r="W741" s="66">
        <v>50</v>
      </c>
      <c r="X741" s="317">
        <f t="shared" si="200"/>
        <v>0</v>
      </c>
      <c r="Y741" s="66">
        <v>50</v>
      </c>
      <c r="Z741" s="317" t="e">
        <f>SUM(#REF!-Y741)</f>
        <v>#REF!</v>
      </c>
      <c r="AA741" s="66">
        <v>50</v>
      </c>
      <c r="AB741" s="66">
        <f t="shared" si="205"/>
        <v>0</v>
      </c>
      <c r="AC741" s="66">
        <v>50</v>
      </c>
      <c r="AD741" s="66"/>
      <c r="AE741" s="364">
        <v>50</v>
      </c>
      <c r="AF741" s="364">
        <v>44.5</v>
      </c>
      <c r="AG741" s="364">
        <f t="shared" si="203"/>
        <v>89</v>
      </c>
    </row>
    <row r="742" spans="1:33" ht="1.5" hidden="1" customHeight="1" thickBot="1">
      <c r="A742" s="60" t="s">
        <v>508</v>
      </c>
      <c r="B742" s="321" t="s">
        <v>198</v>
      </c>
      <c r="C742" s="321" t="s">
        <v>403</v>
      </c>
      <c r="D742" s="321" t="s">
        <v>330</v>
      </c>
      <c r="E742" s="40" t="s">
        <v>509</v>
      </c>
      <c r="F742" s="321"/>
      <c r="G742" s="319"/>
      <c r="H742" s="319"/>
      <c r="I742" s="66">
        <f>I743+I747+I745</f>
        <v>1565</v>
      </c>
      <c r="J742" s="317">
        <f t="shared" si="198"/>
        <v>0</v>
      </c>
      <c r="K742" s="66">
        <f>K743+K747+K745</f>
        <v>1565</v>
      </c>
      <c r="L742" s="317">
        <f t="shared" si="196"/>
        <v>0</v>
      </c>
      <c r="M742" s="66">
        <f>M743+M747+M745</f>
        <v>1565</v>
      </c>
      <c r="N742" s="317">
        <f t="shared" si="206"/>
        <v>17.200000000000045</v>
      </c>
      <c r="O742" s="66">
        <f>O743+O747+O745</f>
        <v>1582.2</v>
      </c>
      <c r="P742" s="317">
        <f t="shared" si="201"/>
        <v>16</v>
      </c>
      <c r="Q742" s="66">
        <f>Q743+Q747+Q745</f>
        <v>1598.2</v>
      </c>
      <c r="R742" s="317">
        <f t="shared" si="202"/>
        <v>0</v>
      </c>
      <c r="S742" s="66">
        <f>S743+S747+S745</f>
        <v>1598.2</v>
      </c>
      <c r="T742" s="317" t="e">
        <f>SUM(#REF!-S742)</f>
        <v>#REF!</v>
      </c>
      <c r="U742" s="66">
        <f>U743+U747+U745</f>
        <v>0</v>
      </c>
      <c r="V742" s="317">
        <f t="shared" si="199"/>
        <v>0</v>
      </c>
      <c r="W742" s="66">
        <f>W743+W747+W745</f>
        <v>0</v>
      </c>
      <c r="X742" s="317">
        <f t="shared" si="200"/>
        <v>0</v>
      </c>
      <c r="Y742" s="66">
        <f>Y743+Y747+Y745</f>
        <v>0</v>
      </c>
      <c r="Z742" s="317" t="e">
        <f>SUM(#REF!-Y742)</f>
        <v>#REF!</v>
      </c>
      <c r="AA742" s="66">
        <f>AA743+AA747+AA745</f>
        <v>0</v>
      </c>
      <c r="AB742" s="66">
        <f t="shared" si="205"/>
        <v>0</v>
      </c>
      <c r="AC742" s="66">
        <f>AC743+AC747+AC745</f>
        <v>0</v>
      </c>
      <c r="AD742" s="259">
        <f>AD743+AD747+AD745</f>
        <v>0</v>
      </c>
      <c r="AE742" s="260">
        <f>AE743+AE747+AE745</f>
        <v>0</v>
      </c>
      <c r="AF742" s="260">
        <f>AF743+AF747+AF745</f>
        <v>0</v>
      </c>
      <c r="AG742" s="364"/>
    </row>
    <row r="743" spans="1:33" ht="51" hidden="1" customHeight="1" thickBot="1">
      <c r="A743" s="55" t="s">
        <v>352</v>
      </c>
      <c r="B743" s="321" t="s">
        <v>198</v>
      </c>
      <c r="C743" s="321" t="s">
        <v>403</v>
      </c>
      <c r="D743" s="321" t="s">
        <v>330</v>
      </c>
      <c r="E743" s="40" t="s">
        <v>509</v>
      </c>
      <c r="F743" s="321" t="s">
        <v>335</v>
      </c>
      <c r="G743" s="319"/>
      <c r="H743" s="319"/>
      <c r="I743" s="66">
        <f>I744</f>
        <v>1560</v>
      </c>
      <c r="J743" s="317">
        <f t="shared" si="198"/>
        <v>0</v>
      </c>
      <c r="K743" s="66">
        <f>K744</f>
        <v>1560</v>
      </c>
      <c r="L743" s="317">
        <f t="shared" si="196"/>
        <v>0</v>
      </c>
      <c r="M743" s="66">
        <f>M744</f>
        <v>1560</v>
      </c>
      <c r="N743" s="317">
        <f t="shared" si="206"/>
        <v>0</v>
      </c>
      <c r="O743" s="66">
        <f>O744</f>
        <v>1560</v>
      </c>
      <c r="P743" s="317">
        <f t="shared" si="201"/>
        <v>0</v>
      </c>
      <c r="Q743" s="66">
        <f>Q744</f>
        <v>1560</v>
      </c>
      <c r="R743" s="317">
        <f t="shared" si="202"/>
        <v>0</v>
      </c>
      <c r="S743" s="66">
        <f>S744</f>
        <v>1560</v>
      </c>
      <c r="T743" s="317" t="e">
        <f>SUM(#REF!-S743)</f>
        <v>#REF!</v>
      </c>
      <c r="U743" s="66">
        <f>U744</f>
        <v>0</v>
      </c>
      <c r="V743" s="317">
        <f t="shared" si="199"/>
        <v>0</v>
      </c>
      <c r="W743" s="66">
        <f>W744</f>
        <v>0</v>
      </c>
      <c r="X743" s="317">
        <f t="shared" si="200"/>
        <v>0</v>
      </c>
      <c r="Y743" s="66">
        <f>Y744</f>
        <v>0</v>
      </c>
      <c r="Z743" s="317" t="e">
        <f>SUM(#REF!-Y743)</f>
        <v>#REF!</v>
      </c>
      <c r="AA743" s="66">
        <f>AA744</f>
        <v>0</v>
      </c>
      <c r="AB743" s="66">
        <f t="shared" si="205"/>
        <v>0</v>
      </c>
      <c r="AC743" s="66">
        <f>AC744</f>
        <v>0</v>
      </c>
      <c r="AD743" s="259">
        <f>AD744</f>
        <v>0</v>
      </c>
      <c r="AE743" s="260">
        <f>AE744</f>
        <v>0</v>
      </c>
      <c r="AF743" s="260">
        <f>AF744</f>
        <v>0</v>
      </c>
      <c r="AG743" s="364"/>
    </row>
    <row r="744" spans="1:33" ht="12.75" hidden="1" customHeight="1" thickBot="1">
      <c r="A744" s="31" t="s">
        <v>16</v>
      </c>
      <c r="B744" s="321" t="s">
        <v>198</v>
      </c>
      <c r="C744" s="321" t="s">
        <v>403</v>
      </c>
      <c r="D744" s="321" t="s">
        <v>330</v>
      </c>
      <c r="E744" s="40" t="s">
        <v>509</v>
      </c>
      <c r="F744" s="321" t="s">
        <v>17</v>
      </c>
      <c r="G744" s="319"/>
      <c r="H744" s="319"/>
      <c r="I744" s="66">
        <v>1560</v>
      </c>
      <c r="J744" s="317">
        <f t="shared" si="198"/>
        <v>0</v>
      </c>
      <c r="K744" s="66">
        <v>1560</v>
      </c>
      <c r="L744" s="317">
        <f t="shared" si="196"/>
        <v>0</v>
      </c>
      <c r="M744" s="66">
        <v>1560</v>
      </c>
      <c r="N744" s="317">
        <f t="shared" si="206"/>
        <v>0</v>
      </c>
      <c r="O744" s="66">
        <v>1560</v>
      </c>
      <c r="P744" s="317">
        <f t="shared" si="201"/>
        <v>0</v>
      </c>
      <c r="Q744" s="66">
        <v>1560</v>
      </c>
      <c r="R744" s="317">
        <f t="shared" si="202"/>
        <v>0</v>
      </c>
      <c r="S744" s="66">
        <v>1560</v>
      </c>
      <c r="T744" s="317" t="e">
        <f>SUM(#REF!-S744)</f>
        <v>#REF!</v>
      </c>
      <c r="U744" s="66"/>
      <c r="V744" s="317">
        <f t="shared" si="199"/>
        <v>0</v>
      </c>
      <c r="W744" s="66"/>
      <c r="X744" s="317">
        <f t="shared" si="200"/>
        <v>0</v>
      </c>
      <c r="Y744" s="66"/>
      <c r="Z744" s="317" t="e">
        <f>SUM(#REF!-Y744)</f>
        <v>#REF!</v>
      </c>
      <c r="AA744" s="66"/>
      <c r="AB744" s="66">
        <f t="shared" si="205"/>
        <v>0</v>
      </c>
      <c r="AC744" s="66"/>
      <c r="AD744" s="66"/>
      <c r="AE744" s="364"/>
      <c r="AF744" s="364"/>
      <c r="AG744" s="364"/>
    </row>
    <row r="745" spans="1:33" ht="25.5" hidden="1" customHeight="1" thickBot="1">
      <c r="A745" s="8" t="s">
        <v>339</v>
      </c>
      <c r="B745" s="321" t="s">
        <v>198</v>
      </c>
      <c r="C745" s="321" t="s">
        <v>403</v>
      </c>
      <c r="D745" s="321" t="s">
        <v>330</v>
      </c>
      <c r="E745" s="40" t="s">
        <v>509</v>
      </c>
      <c r="F745" s="321" t="s">
        <v>340</v>
      </c>
      <c r="G745" s="319"/>
      <c r="H745" s="319"/>
      <c r="I745" s="66">
        <f>I746</f>
        <v>0</v>
      </c>
      <c r="J745" s="317">
        <f t="shared" si="198"/>
        <v>0</v>
      </c>
      <c r="K745" s="66">
        <f>K746</f>
        <v>0</v>
      </c>
      <c r="L745" s="317">
        <f t="shared" si="196"/>
        <v>0</v>
      </c>
      <c r="M745" s="66">
        <f>M746</f>
        <v>0</v>
      </c>
      <c r="N745" s="317">
        <f t="shared" si="206"/>
        <v>5.2</v>
      </c>
      <c r="O745" s="66">
        <f>O746</f>
        <v>5.2</v>
      </c>
      <c r="P745" s="317">
        <f t="shared" si="201"/>
        <v>4.9999999999999991</v>
      </c>
      <c r="Q745" s="66">
        <f>Q746</f>
        <v>10.199999999999999</v>
      </c>
      <c r="R745" s="317">
        <f t="shared" si="202"/>
        <v>0</v>
      </c>
      <c r="S745" s="66">
        <f>S746</f>
        <v>10.199999999999999</v>
      </c>
      <c r="T745" s="317" t="e">
        <f>SUM(#REF!-S745)</f>
        <v>#REF!</v>
      </c>
      <c r="U745" s="66">
        <f>U746</f>
        <v>0</v>
      </c>
      <c r="V745" s="317">
        <f t="shared" si="199"/>
        <v>0</v>
      </c>
      <c r="W745" s="66">
        <f>W746</f>
        <v>0</v>
      </c>
      <c r="X745" s="317">
        <f t="shared" si="200"/>
        <v>0</v>
      </c>
      <c r="Y745" s="66">
        <f>Y746</f>
        <v>0</v>
      </c>
      <c r="Z745" s="317" t="e">
        <f>SUM(#REF!-Y745)</f>
        <v>#REF!</v>
      </c>
      <c r="AA745" s="66">
        <f>AA746</f>
        <v>0</v>
      </c>
      <c r="AB745" s="66">
        <f t="shared" si="205"/>
        <v>0</v>
      </c>
      <c r="AC745" s="66">
        <f>AC746</f>
        <v>0</v>
      </c>
      <c r="AD745" s="259">
        <f>AD746</f>
        <v>0</v>
      </c>
      <c r="AE745" s="260">
        <f>AE746</f>
        <v>0</v>
      </c>
      <c r="AF745" s="260">
        <f>AF746</f>
        <v>0</v>
      </c>
      <c r="AG745" s="364"/>
    </row>
    <row r="746" spans="1:33" ht="25.5" hidden="1" customHeight="1" thickBot="1">
      <c r="A746" s="39" t="s">
        <v>341</v>
      </c>
      <c r="B746" s="321" t="s">
        <v>198</v>
      </c>
      <c r="C746" s="321" t="s">
        <v>403</v>
      </c>
      <c r="D746" s="321" t="s">
        <v>330</v>
      </c>
      <c r="E746" s="40" t="s">
        <v>509</v>
      </c>
      <c r="F746" s="321" t="s">
        <v>342</v>
      </c>
      <c r="G746" s="319"/>
      <c r="H746" s="319"/>
      <c r="I746" s="66"/>
      <c r="J746" s="317">
        <f t="shared" si="198"/>
        <v>0</v>
      </c>
      <c r="K746" s="66"/>
      <c r="L746" s="317">
        <f t="shared" si="196"/>
        <v>0</v>
      </c>
      <c r="M746" s="66"/>
      <c r="N746" s="317">
        <f t="shared" si="206"/>
        <v>5.2</v>
      </c>
      <c r="O746" s="66">
        <v>5.2</v>
      </c>
      <c r="P746" s="317">
        <f t="shared" si="201"/>
        <v>4.9999999999999991</v>
      </c>
      <c r="Q746" s="66">
        <v>10.199999999999999</v>
      </c>
      <c r="R746" s="317">
        <f t="shared" si="202"/>
        <v>0</v>
      </c>
      <c r="S746" s="66">
        <v>10.199999999999999</v>
      </c>
      <c r="T746" s="317" t="e">
        <f>SUM(#REF!-S746)</f>
        <v>#REF!</v>
      </c>
      <c r="U746" s="66"/>
      <c r="V746" s="317">
        <f t="shared" si="199"/>
        <v>0</v>
      </c>
      <c r="W746" s="66"/>
      <c r="X746" s="317">
        <f t="shared" si="200"/>
        <v>0</v>
      </c>
      <c r="Y746" s="66"/>
      <c r="Z746" s="317" t="e">
        <f>SUM(#REF!-Y746)</f>
        <v>#REF!</v>
      </c>
      <c r="AA746" s="66"/>
      <c r="AB746" s="66">
        <f t="shared" si="205"/>
        <v>0</v>
      </c>
      <c r="AC746" s="66"/>
      <c r="AD746" s="66"/>
      <c r="AE746" s="364"/>
      <c r="AF746" s="364"/>
      <c r="AG746" s="364"/>
    </row>
    <row r="747" spans="1:33" ht="12.75" hidden="1" customHeight="1" thickBot="1">
      <c r="A747" s="8" t="s">
        <v>354</v>
      </c>
      <c r="B747" s="321" t="s">
        <v>198</v>
      </c>
      <c r="C747" s="321" t="s">
        <v>403</v>
      </c>
      <c r="D747" s="321" t="s">
        <v>330</v>
      </c>
      <c r="E747" s="40" t="s">
        <v>509</v>
      </c>
      <c r="F747" s="321" t="s">
        <v>355</v>
      </c>
      <c r="G747" s="319"/>
      <c r="H747" s="319"/>
      <c r="I747" s="66">
        <f>I749+I748</f>
        <v>5</v>
      </c>
      <c r="J747" s="317">
        <f t="shared" si="198"/>
        <v>0</v>
      </c>
      <c r="K747" s="66">
        <f>K749+K748</f>
        <v>5</v>
      </c>
      <c r="L747" s="317">
        <f t="shared" si="196"/>
        <v>0</v>
      </c>
      <c r="M747" s="66">
        <f>M749+M748</f>
        <v>5</v>
      </c>
      <c r="N747" s="317">
        <f t="shared" si="206"/>
        <v>12</v>
      </c>
      <c r="O747" s="66">
        <f>O749+O748</f>
        <v>17</v>
      </c>
      <c r="P747" s="317">
        <f t="shared" si="201"/>
        <v>11</v>
      </c>
      <c r="Q747" s="66">
        <f>Q749+Q748</f>
        <v>28</v>
      </c>
      <c r="R747" s="317">
        <f t="shared" si="202"/>
        <v>0</v>
      </c>
      <c r="S747" s="66">
        <f>S749+S748</f>
        <v>28</v>
      </c>
      <c r="T747" s="317" t="e">
        <f>SUM(#REF!-S747)</f>
        <v>#REF!</v>
      </c>
      <c r="U747" s="66">
        <f>U749+U748</f>
        <v>0</v>
      </c>
      <c r="V747" s="317">
        <f t="shared" si="199"/>
        <v>0</v>
      </c>
      <c r="W747" s="66">
        <f>W749+W748</f>
        <v>0</v>
      </c>
      <c r="X747" s="317">
        <f t="shared" si="200"/>
        <v>0</v>
      </c>
      <c r="Y747" s="66">
        <f>Y749+Y748</f>
        <v>0</v>
      </c>
      <c r="Z747" s="317" t="e">
        <f>SUM(#REF!-Y747)</f>
        <v>#REF!</v>
      </c>
      <c r="AA747" s="66">
        <f>AA749+AA748</f>
        <v>0</v>
      </c>
      <c r="AB747" s="66">
        <f t="shared" si="205"/>
        <v>0</v>
      </c>
      <c r="AC747" s="66">
        <f>AC749+AC748</f>
        <v>0</v>
      </c>
      <c r="AD747" s="259">
        <f>AD749+AD748</f>
        <v>0</v>
      </c>
      <c r="AE747" s="260">
        <f>AE749+AE748</f>
        <v>0</v>
      </c>
      <c r="AF747" s="260">
        <f>AF749+AF748</f>
        <v>0</v>
      </c>
      <c r="AG747" s="364"/>
    </row>
    <row r="748" spans="1:33" ht="12.75" hidden="1" customHeight="1" thickBot="1">
      <c r="A748" s="8" t="s">
        <v>503</v>
      </c>
      <c r="B748" s="321" t="s">
        <v>198</v>
      </c>
      <c r="C748" s="321" t="s">
        <v>403</v>
      </c>
      <c r="D748" s="321" t="s">
        <v>330</v>
      </c>
      <c r="E748" s="40" t="s">
        <v>509</v>
      </c>
      <c r="F748" s="321" t="s">
        <v>60</v>
      </c>
      <c r="G748" s="319"/>
      <c r="H748" s="319"/>
      <c r="I748" s="66"/>
      <c r="J748" s="317">
        <f t="shared" si="198"/>
        <v>0</v>
      </c>
      <c r="K748" s="66"/>
      <c r="L748" s="317">
        <f t="shared" si="196"/>
        <v>0</v>
      </c>
      <c r="M748" s="66"/>
      <c r="N748" s="317">
        <f t="shared" si="206"/>
        <v>0</v>
      </c>
      <c r="O748" s="66"/>
      <c r="P748" s="317">
        <f t="shared" si="201"/>
        <v>0</v>
      </c>
      <c r="Q748" s="66"/>
      <c r="R748" s="317">
        <f t="shared" si="202"/>
        <v>0</v>
      </c>
      <c r="S748" s="66"/>
      <c r="T748" s="317" t="e">
        <f>SUM(#REF!-S748)</f>
        <v>#REF!</v>
      </c>
      <c r="U748" s="66"/>
      <c r="V748" s="317">
        <f t="shared" si="199"/>
        <v>0</v>
      </c>
      <c r="W748" s="66"/>
      <c r="X748" s="317">
        <f t="shared" si="200"/>
        <v>0</v>
      </c>
      <c r="Y748" s="66"/>
      <c r="Z748" s="317" t="e">
        <f>SUM(#REF!-Y748)</f>
        <v>#REF!</v>
      </c>
      <c r="AA748" s="66"/>
      <c r="AB748" s="66">
        <f t="shared" si="205"/>
        <v>0</v>
      </c>
      <c r="AC748" s="66"/>
      <c r="AD748" s="66"/>
      <c r="AE748" s="364"/>
      <c r="AF748" s="364"/>
      <c r="AG748" s="364"/>
    </row>
    <row r="749" spans="1:33" ht="12.75" hidden="1" customHeight="1" thickBot="1">
      <c r="A749" s="8" t="s">
        <v>354</v>
      </c>
      <c r="B749" s="321" t="s">
        <v>198</v>
      </c>
      <c r="C749" s="321" t="s">
        <v>403</v>
      </c>
      <c r="D749" s="321" t="s">
        <v>330</v>
      </c>
      <c r="E749" s="40" t="s">
        <v>509</v>
      </c>
      <c r="F749" s="321" t="s">
        <v>0</v>
      </c>
      <c r="G749" s="319"/>
      <c r="H749" s="319"/>
      <c r="I749" s="66">
        <v>5</v>
      </c>
      <c r="J749" s="317">
        <f t="shared" si="198"/>
        <v>0</v>
      </c>
      <c r="K749" s="66">
        <v>5</v>
      </c>
      <c r="L749" s="317">
        <f t="shared" si="196"/>
        <v>0</v>
      </c>
      <c r="M749" s="66">
        <v>5</v>
      </c>
      <c r="N749" s="317">
        <f t="shared" si="206"/>
        <v>12</v>
      </c>
      <c r="O749" s="66">
        <v>17</v>
      </c>
      <c r="P749" s="317">
        <f t="shared" si="201"/>
        <v>11</v>
      </c>
      <c r="Q749" s="66">
        <v>28</v>
      </c>
      <c r="R749" s="317">
        <f t="shared" si="202"/>
        <v>0</v>
      </c>
      <c r="S749" s="66">
        <v>28</v>
      </c>
      <c r="T749" s="317" t="e">
        <f>SUM(#REF!-S749)</f>
        <v>#REF!</v>
      </c>
      <c r="U749" s="66"/>
      <c r="V749" s="317">
        <f t="shared" si="199"/>
        <v>0</v>
      </c>
      <c r="W749" s="66"/>
      <c r="X749" s="317">
        <f t="shared" si="200"/>
        <v>0</v>
      </c>
      <c r="Y749" s="66"/>
      <c r="Z749" s="317" t="e">
        <f>SUM(#REF!-Y749)</f>
        <v>#REF!</v>
      </c>
      <c r="AA749" s="66"/>
      <c r="AB749" s="66">
        <f t="shared" si="205"/>
        <v>0</v>
      </c>
      <c r="AC749" s="66"/>
      <c r="AD749" s="66"/>
      <c r="AE749" s="364"/>
      <c r="AF749" s="364"/>
      <c r="AG749" s="364"/>
    </row>
    <row r="750" spans="1:33" s="220" customFormat="1" ht="12.75" customHeight="1" thickBot="1">
      <c r="A750" s="244" t="s">
        <v>869</v>
      </c>
      <c r="B750" s="321" t="s">
        <v>198</v>
      </c>
      <c r="C750" s="321" t="s">
        <v>403</v>
      </c>
      <c r="D750" s="321" t="s">
        <v>330</v>
      </c>
      <c r="E750" s="40" t="s">
        <v>870</v>
      </c>
      <c r="F750" s="321"/>
      <c r="G750" s="319"/>
      <c r="H750" s="319"/>
      <c r="I750" s="66"/>
      <c r="J750" s="317"/>
      <c r="K750" s="66"/>
      <c r="L750" s="317"/>
      <c r="M750" s="66"/>
      <c r="N750" s="317"/>
      <c r="O750" s="66"/>
      <c r="P750" s="317"/>
      <c r="Q750" s="66"/>
      <c r="R750" s="317"/>
      <c r="S750" s="66"/>
      <c r="T750" s="317"/>
      <c r="U750" s="66"/>
      <c r="V750" s="317"/>
      <c r="W750" s="66"/>
      <c r="X750" s="317"/>
      <c r="Y750" s="66"/>
      <c r="Z750" s="317" t="e">
        <f>SUM(#REF!-Y750)</f>
        <v>#REF!</v>
      </c>
      <c r="AA750" s="66">
        <f t="shared" ref="AA750:AF752" si="207">SUM(AA751)</f>
        <v>110.8</v>
      </c>
      <c r="AB750" s="66">
        <f t="shared" si="205"/>
        <v>0</v>
      </c>
      <c r="AC750" s="66">
        <f t="shared" si="207"/>
        <v>110.8</v>
      </c>
      <c r="AD750" s="259">
        <f t="shared" si="207"/>
        <v>0</v>
      </c>
      <c r="AE750" s="260">
        <f t="shared" si="207"/>
        <v>110.8</v>
      </c>
      <c r="AF750" s="260">
        <f t="shared" si="207"/>
        <v>110.8</v>
      </c>
      <c r="AG750" s="364">
        <f t="shared" si="203"/>
        <v>100</v>
      </c>
    </row>
    <row r="751" spans="1:33" s="220" customFormat="1" ht="12.75" customHeight="1">
      <c r="A751" s="245" t="s">
        <v>868</v>
      </c>
      <c r="B751" s="321" t="s">
        <v>198</v>
      </c>
      <c r="C751" s="321" t="s">
        <v>403</v>
      </c>
      <c r="D751" s="321" t="s">
        <v>330</v>
      </c>
      <c r="E751" s="40" t="s">
        <v>867</v>
      </c>
      <c r="F751" s="321"/>
      <c r="G751" s="319"/>
      <c r="H751" s="319"/>
      <c r="I751" s="66"/>
      <c r="J751" s="317"/>
      <c r="K751" s="66"/>
      <c r="L751" s="317"/>
      <c r="M751" s="66"/>
      <c r="N751" s="317"/>
      <c r="O751" s="66"/>
      <c r="P751" s="317"/>
      <c r="Q751" s="66"/>
      <c r="R751" s="317"/>
      <c r="S751" s="66"/>
      <c r="T751" s="317"/>
      <c r="U751" s="66"/>
      <c r="V751" s="317"/>
      <c r="W751" s="66"/>
      <c r="X751" s="317"/>
      <c r="Y751" s="66"/>
      <c r="Z751" s="317" t="e">
        <f>SUM(#REF!-Y751)</f>
        <v>#REF!</v>
      </c>
      <c r="AA751" s="66">
        <f t="shared" si="207"/>
        <v>110.8</v>
      </c>
      <c r="AB751" s="66">
        <f t="shared" si="205"/>
        <v>0</v>
      </c>
      <c r="AC751" s="66">
        <f t="shared" si="207"/>
        <v>110.8</v>
      </c>
      <c r="AD751" s="259">
        <f t="shared" si="207"/>
        <v>0</v>
      </c>
      <c r="AE751" s="260">
        <f t="shared" si="207"/>
        <v>110.8</v>
      </c>
      <c r="AF751" s="260">
        <f t="shared" si="207"/>
        <v>110.8</v>
      </c>
      <c r="AG751" s="364">
        <f t="shared" si="203"/>
        <v>100</v>
      </c>
    </row>
    <row r="752" spans="1:33" s="220" customFormat="1" ht="12.75" customHeight="1">
      <c r="A752" s="8" t="s">
        <v>339</v>
      </c>
      <c r="B752" s="321" t="s">
        <v>198</v>
      </c>
      <c r="C752" s="321" t="s">
        <v>403</v>
      </c>
      <c r="D752" s="321" t="s">
        <v>330</v>
      </c>
      <c r="E752" s="40" t="s">
        <v>867</v>
      </c>
      <c r="F752" s="321" t="s">
        <v>340</v>
      </c>
      <c r="G752" s="319"/>
      <c r="H752" s="319"/>
      <c r="I752" s="66"/>
      <c r="J752" s="317"/>
      <c r="K752" s="66"/>
      <c r="L752" s="317"/>
      <c r="M752" s="66"/>
      <c r="N752" s="317"/>
      <c r="O752" s="66"/>
      <c r="P752" s="317"/>
      <c r="Q752" s="66"/>
      <c r="R752" s="317"/>
      <c r="S752" s="66"/>
      <c r="T752" s="317"/>
      <c r="U752" s="66"/>
      <c r="V752" s="317"/>
      <c r="W752" s="66"/>
      <c r="X752" s="317"/>
      <c r="Y752" s="66"/>
      <c r="Z752" s="317" t="e">
        <f>SUM(#REF!-Y752)</f>
        <v>#REF!</v>
      </c>
      <c r="AA752" s="66">
        <f t="shared" si="207"/>
        <v>110.8</v>
      </c>
      <c r="AB752" s="66">
        <f t="shared" si="205"/>
        <v>0</v>
      </c>
      <c r="AC752" s="66">
        <f t="shared" si="207"/>
        <v>110.8</v>
      </c>
      <c r="AD752" s="259">
        <f t="shared" si="207"/>
        <v>0</v>
      </c>
      <c r="AE752" s="260">
        <f t="shared" si="207"/>
        <v>110.8</v>
      </c>
      <c r="AF752" s="260">
        <f t="shared" si="207"/>
        <v>110.8</v>
      </c>
      <c r="AG752" s="364">
        <f t="shared" si="203"/>
        <v>100</v>
      </c>
    </row>
    <row r="753" spans="1:33" s="220" customFormat="1" ht="12.75" customHeight="1">
      <c r="A753" s="39" t="s">
        <v>341</v>
      </c>
      <c r="B753" s="321" t="s">
        <v>198</v>
      </c>
      <c r="C753" s="321" t="s">
        <v>403</v>
      </c>
      <c r="D753" s="321" t="s">
        <v>330</v>
      </c>
      <c r="E753" s="40" t="s">
        <v>867</v>
      </c>
      <c r="F753" s="321" t="s">
        <v>342</v>
      </c>
      <c r="G753" s="319"/>
      <c r="H753" s="319"/>
      <c r="I753" s="66"/>
      <c r="J753" s="317"/>
      <c r="K753" s="66"/>
      <c r="L753" s="317"/>
      <c r="M753" s="66"/>
      <c r="N753" s="317"/>
      <c r="O753" s="66"/>
      <c r="P753" s="317"/>
      <c r="Q753" s="66"/>
      <c r="R753" s="317"/>
      <c r="S753" s="66"/>
      <c r="T753" s="317"/>
      <c r="U753" s="66"/>
      <c r="V753" s="317"/>
      <c r="W753" s="66"/>
      <c r="X753" s="317"/>
      <c r="Y753" s="66"/>
      <c r="Z753" s="317" t="e">
        <f>SUM(#REF!-Y753)</f>
        <v>#REF!</v>
      </c>
      <c r="AA753" s="66">
        <v>110.8</v>
      </c>
      <c r="AB753" s="66">
        <f t="shared" si="205"/>
        <v>0</v>
      </c>
      <c r="AC753" s="66">
        <v>110.8</v>
      </c>
      <c r="AD753" s="66"/>
      <c r="AE753" s="364">
        <v>110.8</v>
      </c>
      <c r="AF753" s="364">
        <v>110.8</v>
      </c>
      <c r="AG753" s="364">
        <f t="shared" si="203"/>
        <v>100</v>
      </c>
    </row>
    <row r="754" spans="1:33" s="220" customFormat="1" ht="42.75" customHeight="1">
      <c r="A754" s="39" t="s">
        <v>909</v>
      </c>
      <c r="B754" s="321" t="s">
        <v>198</v>
      </c>
      <c r="C754" s="321" t="s">
        <v>403</v>
      </c>
      <c r="D754" s="321" t="s">
        <v>330</v>
      </c>
      <c r="E754" s="40" t="s">
        <v>908</v>
      </c>
      <c r="F754" s="321"/>
      <c r="G754" s="319"/>
      <c r="H754" s="319"/>
      <c r="I754" s="66"/>
      <c r="J754" s="317"/>
      <c r="K754" s="66"/>
      <c r="L754" s="317"/>
      <c r="M754" s="66"/>
      <c r="N754" s="317"/>
      <c r="O754" s="66"/>
      <c r="P754" s="317"/>
      <c r="Q754" s="66"/>
      <c r="R754" s="317"/>
      <c r="S754" s="66"/>
      <c r="T754" s="317"/>
      <c r="U754" s="66"/>
      <c r="V754" s="317"/>
      <c r="W754" s="66"/>
      <c r="X754" s="317"/>
      <c r="Y754" s="66"/>
      <c r="Z754" s="317"/>
      <c r="AA754" s="66"/>
      <c r="AB754" s="66"/>
      <c r="AC754" s="66"/>
      <c r="AD754" s="66"/>
      <c r="AE754" s="260">
        <f>AE755</f>
        <v>43</v>
      </c>
      <c r="AF754" s="260">
        <f>AF755</f>
        <v>43</v>
      </c>
      <c r="AG754" s="364">
        <f t="shared" si="203"/>
        <v>100</v>
      </c>
    </row>
    <row r="755" spans="1:33" s="220" customFormat="1" ht="12.75" customHeight="1">
      <c r="A755" s="8" t="s">
        <v>339</v>
      </c>
      <c r="B755" s="321" t="s">
        <v>198</v>
      </c>
      <c r="C755" s="321" t="s">
        <v>403</v>
      </c>
      <c r="D755" s="321" t="s">
        <v>330</v>
      </c>
      <c r="E755" s="40" t="s">
        <v>908</v>
      </c>
      <c r="F755" s="321" t="s">
        <v>340</v>
      </c>
      <c r="G755" s="319"/>
      <c r="H755" s="319"/>
      <c r="I755" s="66"/>
      <c r="J755" s="317"/>
      <c r="K755" s="66"/>
      <c r="L755" s="317"/>
      <c r="M755" s="66"/>
      <c r="N755" s="317"/>
      <c r="O755" s="66"/>
      <c r="P755" s="317"/>
      <c r="Q755" s="66"/>
      <c r="R755" s="317"/>
      <c r="S755" s="66"/>
      <c r="T755" s="317"/>
      <c r="U755" s="66"/>
      <c r="V755" s="317"/>
      <c r="W755" s="66"/>
      <c r="X755" s="317"/>
      <c r="Y755" s="66"/>
      <c r="Z755" s="317"/>
      <c r="AA755" s="66"/>
      <c r="AB755" s="66"/>
      <c r="AC755" s="66"/>
      <c r="AD755" s="66"/>
      <c r="AE755" s="260">
        <f>AE756</f>
        <v>43</v>
      </c>
      <c r="AF755" s="260">
        <f>AF756</f>
        <v>43</v>
      </c>
      <c r="AG755" s="364">
        <f t="shared" si="203"/>
        <v>100</v>
      </c>
    </row>
    <row r="756" spans="1:33" s="220" customFormat="1" ht="12.75" customHeight="1">
      <c r="A756" s="39" t="s">
        <v>341</v>
      </c>
      <c r="B756" s="321" t="s">
        <v>198</v>
      </c>
      <c r="C756" s="321" t="s">
        <v>403</v>
      </c>
      <c r="D756" s="321" t="s">
        <v>330</v>
      </c>
      <c r="E756" s="40" t="s">
        <v>908</v>
      </c>
      <c r="F756" s="321" t="s">
        <v>342</v>
      </c>
      <c r="G756" s="319"/>
      <c r="H756" s="319"/>
      <c r="I756" s="66"/>
      <c r="J756" s="317"/>
      <c r="K756" s="66"/>
      <c r="L756" s="317"/>
      <c r="M756" s="66"/>
      <c r="N756" s="317"/>
      <c r="O756" s="66"/>
      <c r="P756" s="317"/>
      <c r="Q756" s="66"/>
      <c r="R756" s="317"/>
      <c r="S756" s="66"/>
      <c r="T756" s="317"/>
      <c r="U756" s="66"/>
      <c r="V756" s="317"/>
      <c r="W756" s="66"/>
      <c r="X756" s="317"/>
      <c r="Y756" s="66"/>
      <c r="Z756" s="317"/>
      <c r="AA756" s="66"/>
      <c r="AB756" s="66"/>
      <c r="AC756" s="66"/>
      <c r="AD756" s="66"/>
      <c r="AE756" s="364">
        <v>43</v>
      </c>
      <c r="AF756" s="364">
        <v>43</v>
      </c>
      <c r="AG756" s="364">
        <f t="shared" si="203"/>
        <v>100</v>
      </c>
    </row>
    <row r="757" spans="1:33" ht="25.5" customHeight="1">
      <c r="A757" s="39" t="s">
        <v>510</v>
      </c>
      <c r="B757" s="321" t="s">
        <v>198</v>
      </c>
      <c r="C757" s="321" t="s">
        <v>403</v>
      </c>
      <c r="D757" s="321" t="s">
        <v>330</v>
      </c>
      <c r="E757" s="40" t="s">
        <v>511</v>
      </c>
      <c r="F757" s="321"/>
      <c r="G757" s="319"/>
      <c r="H757" s="319"/>
      <c r="I757" s="66">
        <f>I758+I767</f>
        <v>3905.5</v>
      </c>
      <c r="J757" s="317">
        <f t="shared" si="198"/>
        <v>0</v>
      </c>
      <c r="K757" s="66">
        <f>K758+K767</f>
        <v>3905.5</v>
      </c>
      <c r="L757" s="317">
        <f t="shared" si="196"/>
        <v>-38.099999999999909</v>
      </c>
      <c r="M757" s="66">
        <f>M758+M767</f>
        <v>3867.4</v>
      </c>
      <c r="N757" s="317">
        <f t="shared" si="206"/>
        <v>0</v>
      </c>
      <c r="O757" s="66">
        <f>O758+O767</f>
        <v>3867.4</v>
      </c>
      <c r="P757" s="317">
        <f t="shared" si="201"/>
        <v>0</v>
      </c>
      <c r="Q757" s="66">
        <f>Q758+Q767</f>
        <v>3867.4</v>
      </c>
      <c r="R757" s="317">
        <f t="shared" si="202"/>
        <v>0</v>
      </c>
      <c r="S757" s="66">
        <f>S758+S767</f>
        <v>3867.4</v>
      </c>
      <c r="T757" s="317" t="e">
        <f>SUM(#REF!-S757)</f>
        <v>#REF!</v>
      </c>
      <c r="U757" s="66">
        <f>U758+U767</f>
        <v>3867.4</v>
      </c>
      <c r="V757" s="317">
        <f t="shared" si="199"/>
        <v>0</v>
      </c>
      <c r="W757" s="66">
        <f>W758+W767</f>
        <v>3867.4</v>
      </c>
      <c r="X757" s="317">
        <f t="shared" si="200"/>
        <v>0</v>
      </c>
      <c r="Y757" s="66">
        <f>Y758+Y767</f>
        <v>3867.4</v>
      </c>
      <c r="Z757" s="317" t="e">
        <f>SUM(#REF!-Y757)</f>
        <v>#REF!</v>
      </c>
      <c r="AA757" s="66">
        <f>AA758+AA767</f>
        <v>3867.4</v>
      </c>
      <c r="AB757" s="66">
        <f t="shared" si="205"/>
        <v>0</v>
      </c>
      <c r="AC757" s="66">
        <f>AC758+AC767</f>
        <v>3867.4</v>
      </c>
      <c r="AD757" s="259">
        <f>AD758+AD767</f>
        <v>0</v>
      </c>
      <c r="AE757" s="260">
        <f>AE758+AE767</f>
        <v>2764</v>
      </c>
      <c r="AF757" s="260">
        <f>AF758+AF767</f>
        <v>2513.6999999999998</v>
      </c>
      <c r="AG757" s="364">
        <f t="shared" si="203"/>
        <v>90.94428364688855</v>
      </c>
    </row>
    <row r="758" spans="1:33" ht="26.25" customHeight="1">
      <c r="A758" s="39" t="s">
        <v>512</v>
      </c>
      <c r="B758" s="321" t="s">
        <v>198</v>
      </c>
      <c r="C758" s="321" t="s">
        <v>403</v>
      </c>
      <c r="D758" s="321" t="s">
        <v>330</v>
      </c>
      <c r="E758" s="40" t="s">
        <v>513</v>
      </c>
      <c r="F758" s="321"/>
      <c r="G758" s="319"/>
      <c r="H758" s="319"/>
      <c r="I758" s="66">
        <f>I759+I761+I763</f>
        <v>3565.5</v>
      </c>
      <c r="J758" s="317">
        <f t="shared" si="198"/>
        <v>0</v>
      </c>
      <c r="K758" s="66">
        <f>K759+K761+K763</f>
        <v>3565.5</v>
      </c>
      <c r="L758" s="317">
        <f t="shared" si="196"/>
        <v>301.90000000000009</v>
      </c>
      <c r="M758" s="66">
        <f>M759+M761+M763+M765</f>
        <v>3867.4</v>
      </c>
      <c r="N758" s="317">
        <f t="shared" si="206"/>
        <v>0</v>
      </c>
      <c r="O758" s="66">
        <f>O759+O761+O763+O765</f>
        <v>3867.4</v>
      </c>
      <c r="P758" s="317">
        <f t="shared" si="201"/>
        <v>0</v>
      </c>
      <c r="Q758" s="66">
        <f>Q759+Q761+Q763+Q765</f>
        <v>3867.4</v>
      </c>
      <c r="R758" s="317">
        <f t="shared" si="202"/>
        <v>0</v>
      </c>
      <c r="S758" s="66">
        <f>S759+S761+S763+S765</f>
        <v>3867.4</v>
      </c>
      <c r="T758" s="317" t="e">
        <f>SUM(#REF!-S758)</f>
        <v>#REF!</v>
      </c>
      <c r="U758" s="66">
        <f>U759+U761+U763+U765</f>
        <v>3867.4</v>
      </c>
      <c r="V758" s="317">
        <f t="shared" si="199"/>
        <v>0</v>
      </c>
      <c r="W758" s="66">
        <f>W759+W761+W763+W765</f>
        <v>3867.4</v>
      </c>
      <c r="X758" s="317">
        <f t="shared" si="200"/>
        <v>0</v>
      </c>
      <c r="Y758" s="66">
        <f>Y759+Y761+Y763+Y765</f>
        <v>3867.4</v>
      </c>
      <c r="Z758" s="317" t="e">
        <f>SUM(#REF!-Y758)</f>
        <v>#REF!</v>
      </c>
      <c r="AA758" s="66">
        <f>AA759+AA761+AA763+AA765</f>
        <v>3867.4</v>
      </c>
      <c r="AB758" s="66">
        <f t="shared" si="205"/>
        <v>0</v>
      </c>
      <c r="AC758" s="66">
        <f>AC759+AC761+AC763+AC765</f>
        <v>3867.4</v>
      </c>
      <c r="AD758" s="259">
        <f>AD759+AD761+AD763+AD765</f>
        <v>0</v>
      </c>
      <c r="AE758" s="260">
        <f>AE759+AE761+AE763+AE765</f>
        <v>2764</v>
      </c>
      <c r="AF758" s="260">
        <f>AF759+AF761+AF763+AF765</f>
        <v>2513.6999999999998</v>
      </c>
      <c r="AG758" s="364">
        <f t="shared" si="203"/>
        <v>90.94428364688855</v>
      </c>
    </row>
    <row r="759" spans="1:33" ht="51" hidden="1" customHeight="1">
      <c r="A759" s="55" t="s">
        <v>352</v>
      </c>
      <c r="B759" s="321" t="s">
        <v>198</v>
      </c>
      <c r="C759" s="321" t="s">
        <v>403</v>
      </c>
      <c r="D759" s="321" t="s">
        <v>330</v>
      </c>
      <c r="E759" s="40" t="s">
        <v>513</v>
      </c>
      <c r="F759" s="321" t="s">
        <v>335</v>
      </c>
      <c r="G759" s="319"/>
      <c r="H759" s="319"/>
      <c r="I759" s="66">
        <f>I760</f>
        <v>1542</v>
      </c>
      <c r="J759" s="317">
        <f t="shared" si="198"/>
        <v>0</v>
      </c>
      <c r="K759" s="66">
        <f>K760</f>
        <v>1542</v>
      </c>
      <c r="L759" s="317">
        <f t="shared" si="196"/>
        <v>-1542</v>
      </c>
      <c r="M759" s="66">
        <f>M760</f>
        <v>0</v>
      </c>
      <c r="N759" s="317">
        <f t="shared" si="206"/>
        <v>0</v>
      </c>
      <c r="O759" s="66">
        <f>O760</f>
        <v>0</v>
      </c>
      <c r="P759" s="317">
        <f t="shared" si="201"/>
        <v>0</v>
      </c>
      <c r="Q759" s="66">
        <f>Q760</f>
        <v>0</v>
      </c>
      <c r="R759" s="317">
        <f t="shared" si="202"/>
        <v>0</v>
      </c>
      <c r="S759" s="66">
        <f>S760</f>
        <v>0</v>
      </c>
      <c r="T759" s="317" t="e">
        <f>SUM(#REF!-S759)</f>
        <v>#REF!</v>
      </c>
      <c r="U759" s="66">
        <f>U760</f>
        <v>0</v>
      </c>
      <c r="V759" s="317">
        <f t="shared" si="199"/>
        <v>0</v>
      </c>
      <c r="W759" s="66">
        <f>W760</f>
        <v>0</v>
      </c>
      <c r="X759" s="317">
        <f t="shared" si="200"/>
        <v>0</v>
      </c>
      <c r="Y759" s="66">
        <f>Y760</f>
        <v>0</v>
      </c>
      <c r="Z759" s="317" t="e">
        <f>SUM(#REF!-Y759)</f>
        <v>#REF!</v>
      </c>
      <c r="AA759" s="66">
        <f>AA760</f>
        <v>0</v>
      </c>
      <c r="AB759" s="66">
        <f t="shared" si="205"/>
        <v>0</v>
      </c>
      <c r="AC759" s="66">
        <f>AC760</f>
        <v>0</v>
      </c>
      <c r="AD759" s="259">
        <f>AD760</f>
        <v>0</v>
      </c>
      <c r="AE759" s="260">
        <f>AE760</f>
        <v>0</v>
      </c>
      <c r="AF759" s="260">
        <f>AF760</f>
        <v>0</v>
      </c>
      <c r="AG759" s="364"/>
    </row>
    <row r="760" spans="1:33" ht="12.75" hidden="1" customHeight="1">
      <c r="A760" s="31" t="s">
        <v>16</v>
      </c>
      <c r="B760" s="321" t="s">
        <v>198</v>
      </c>
      <c r="C760" s="321" t="s">
        <v>403</v>
      </c>
      <c r="D760" s="321" t="s">
        <v>330</v>
      </c>
      <c r="E760" s="40" t="s">
        <v>513</v>
      </c>
      <c r="F760" s="321" t="s">
        <v>17</v>
      </c>
      <c r="G760" s="319"/>
      <c r="H760" s="319"/>
      <c r="I760" s="66">
        <v>1542</v>
      </c>
      <c r="J760" s="317">
        <f t="shared" si="198"/>
        <v>0</v>
      </c>
      <c r="K760" s="66">
        <v>1542</v>
      </c>
      <c r="L760" s="317">
        <f t="shared" si="196"/>
        <v>-1542</v>
      </c>
      <c r="M760" s="66">
        <v>0</v>
      </c>
      <c r="N760" s="317">
        <f t="shared" si="206"/>
        <v>0</v>
      </c>
      <c r="O760" s="66">
        <v>0</v>
      </c>
      <c r="P760" s="317">
        <f t="shared" si="201"/>
        <v>0</v>
      </c>
      <c r="Q760" s="66">
        <v>0</v>
      </c>
      <c r="R760" s="317">
        <f t="shared" si="202"/>
        <v>0</v>
      </c>
      <c r="S760" s="66">
        <v>0</v>
      </c>
      <c r="T760" s="317" t="e">
        <f>SUM(#REF!-S760)</f>
        <v>#REF!</v>
      </c>
      <c r="U760" s="66">
        <v>0</v>
      </c>
      <c r="V760" s="317">
        <f t="shared" si="199"/>
        <v>0</v>
      </c>
      <c r="W760" s="66">
        <v>0</v>
      </c>
      <c r="X760" s="317">
        <f t="shared" si="200"/>
        <v>0</v>
      </c>
      <c r="Y760" s="66">
        <v>0</v>
      </c>
      <c r="Z760" s="317" t="e">
        <f>SUM(#REF!-Y760)</f>
        <v>#REF!</v>
      </c>
      <c r="AA760" s="66">
        <v>0</v>
      </c>
      <c r="AB760" s="66">
        <f t="shared" si="205"/>
        <v>0</v>
      </c>
      <c r="AC760" s="66">
        <v>0</v>
      </c>
      <c r="AD760" s="66"/>
      <c r="AE760" s="364">
        <v>0</v>
      </c>
      <c r="AF760" s="364">
        <v>0</v>
      </c>
      <c r="AG760" s="364"/>
    </row>
    <row r="761" spans="1:33" ht="25.5" hidden="1" customHeight="1">
      <c r="A761" s="8" t="s">
        <v>339</v>
      </c>
      <c r="B761" s="321" t="s">
        <v>198</v>
      </c>
      <c r="C761" s="321" t="s">
        <v>403</v>
      </c>
      <c r="D761" s="321" t="s">
        <v>330</v>
      </c>
      <c r="E761" s="40" t="s">
        <v>513</v>
      </c>
      <c r="F761" s="321" t="s">
        <v>340</v>
      </c>
      <c r="G761" s="319"/>
      <c r="H761" s="319"/>
      <c r="I761" s="66">
        <f>I762</f>
        <v>2017.5</v>
      </c>
      <c r="J761" s="317">
        <f t="shared" si="198"/>
        <v>0</v>
      </c>
      <c r="K761" s="66">
        <f>K762</f>
        <v>2017.5</v>
      </c>
      <c r="L761" s="317">
        <f t="shared" si="196"/>
        <v>-2017.5</v>
      </c>
      <c r="M761" s="66">
        <f>M762</f>
        <v>0</v>
      </c>
      <c r="N761" s="317">
        <f t="shared" si="206"/>
        <v>0</v>
      </c>
      <c r="O761" s="66">
        <f>O762</f>
        <v>0</v>
      </c>
      <c r="P761" s="317">
        <f t="shared" si="201"/>
        <v>0</v>
      </c>
      <c r="Q761" s="66">
        <f>Q762</f>
        <v>0</v>
      </c>
      <c r="R761" s="317">
        <f t="shared" si="202"/>
        <v>0</v>
      </c>
      <c r="S761" s="66">
        <f>S762</f>
        <v>0</v>
      </c>
      <c r="T761" s="317" t="e">
        <f>SUM(#REF!-S761)</f>
        <v>#REF!</v>
      </c>
      <c r="U761" s="66">
        <f>U762</f>
        <v>0</v>
      </c>
      <c r="V761" s="317">
        <f t="shared" si="199"/>
        <v>0</v>
      </c>
      <c r="W761" s="66">
        <f>W762</f>
        <v>0</v>
      </c>
      <c r="X761" s="317">
        <f t="shared" si="200"/>
        <v>0</v>
      </c>
      <c r="Y761" s="66">
        <f>Y762</f>
        <v>0</v>
      </c>
      <c r="Z761" s="317" t="e">
        <f>SUM(#REF!-Y761)</f>
        <v>#REF!</v>
      </c>
      <c r="AA761" s="66">
        <f>AA762</f>
        <v>0</v>
      </c>
      <c r="AB761" s="66">
        <f t="shared" si="205"/>
        <v>0</v>
      </c>
      <c r="AC761" s="66">
        <f>AC762</f>
        <v>0</v>
      </c>
      <c r="AD761" s="259">
        <f>AD762</f>
        <v>0</v>
      </c>
      <c r="AE761" s="260">
        <f>AE762</f>
        <v>0</v>
      </c>
      <c r="AF761" s="260">
        <f>AF762</f>
        <v>0</v>
      </c>
      <c r="AG761" s="364"/>
    </row>
    <row r="762" spans="1:33" ht="25.5" hidden="1" customHeight="1">
      <c r="A762" s="39" t="s">
        <v>341</v>
      </c>
      <c r="B762" s="321" t="s">
        <v>198</v>
      </c>
      <c r="C762" s="321" t="s">
        <v>403</v>
      </c>
      <c r="D762" s="321" t="s">
        <v>330</v>
      </c>
      <c r="E762" s="40" t="s">
        <v>513</v>
      </c>
      <c r="F762" s="321" t="s">
        <v>342</v>
      </c>
      <c r="G762" s="319"/>
      <c r="H762" s="319"/>
      <c r="I762" s="66">
        <v>2017.5</v>
      </c>
      <c r="J762" s="317">
        <f t="shared" si="198"/>
        <v>0</v>
      </c>
      <c r="K762" s="66">
        <v>2017.5</v>
      </c>
      <c r="L762" s="317">
        <f t="shared" si="196"/>
        <v>-2017.5</v>
      </c>
      <c r="M762" s="66">
        <v>0</v>
      </c>
      <c r="N762" s="317">
        <f t="shared" si="206"/>
        <v>0</v>
      </c>
      <c r="O762" s="66">
        <v>0</v>
      </c>
      <c r="P762" s="317">
        <f t="shared" si="201"/>
        <v>0</v>
      </c>
      <c r="Q762" s="66">
        <v>0</v>
      </c>
      <c r="R762" s="317">
        <f t="shared" si="202"/>
        <v>0</v>
      </c>
      <c r="S762" s="66">
        <v>0</v>
      </c>
      <c r="T762" s="317" t="e">
        <f>SUM(#REF!-S762)</f>
        <v>#REF!</v>
      </c>
      <c r="U762" s="66">
        <v>0</v>
      </c>
      <c r="V762" s="317">
        <f t="shared" si="199"/>
        <v>0</v>
      </c>
      <c r="W762" s="66">
        <v>0</v>
      </c>
      <c r="X762" s="317">
        <f t="shared" si="200"/>
        <v>0</v>
      </c>
      <c r="Y762" s="66">
        <v>0</v>
      </c>
      <c r="Z762" s="317" t="e">
        <f>SUM(#REF!-Y762)</f>
        <v>#REF!</v>
      </c>
      <c r="AA762" s="66">
        <v>0</v>
      </c>
      <c r="AB762" s="66">
        <f t="shared" si="205"/>
        <v>0</v>
      </c>
      <c r="AC762" s="66">
        <v>0</v>
      </c>
      <c r="AD762" s="66"/>
      <c r="AE762" s="364">
        <v>0</v>
      </c>
      <c r="AF762" s="364">
        <v>0</v>
      </c>
      <c r="AG762" s="364"/>
    </row>
    <row r="763" spans="1:33" ht="12.75" hidden="1" customHeight="1">
      <c r="A763" s="8" t="s">
        <v>354</v>
      </c>
      <c r="B763" s="321" t="s">
        <v>198</v>
      </c>
      <c r="C763" s="321" t="s">
        <v>403</v>
      </c>
      <c r="D763" s="321" t="s">
        <v>330</v>
      </c>
      <c r="E763" s="40" t="s">
        <v>513</v>
      </c>
      <c r="F763" s="321" t="s">
        <v>355</v>
      </c>
      <c r="G763" s="319"/>
      <c r="H763" s="319"/>
      <c r="I763" s="66">
        <f>I764</f>
        <v>6</v>
      </c>
      <c r="J763" s="317">
        <f t="shared" si="198"/>
        <v>0</v>
      </c>
      <c r="K763" s="66">
        <f>K764</f>
        <v>6</v>
      </c>
      <c r="L763" s="317">
        <f t="shared" si="196"/>
        <v>-6</v>
      </c>
      <c r="M763" s="66">
        <f>M764</f>
        <v>0</v>
      </c>
      <c r="N763" s="317">
        <f t="shared" si="206"/>
        <v>0</v>
      </c>
      <c r="O763" s="66">
        <f>O764</f>
        <v>0</v>
      </c>
      <c r="P763" s="317">
        <f t="shared" si="201"/>
        <v>0</v>
      </c>
      <c r="Q763" s="66">
        <f>Q764</f>
        <v>0</v>
      </c>
      <c r="R763" s="317">
        <f t="shared" si="202"/>
        <v>0</v>
      </c>
      <c r="S763" s="66">
        <f>S764</f>
        <v>0</v>
      </c>
      <c r="T763" s="317" t="e">
        <f>SUM(#REF!-S763)</f>
        <v>#REF!</v>
      </c>
      <c r="U763" s="66">
        <f>U764</f>
        <v>0</v>
      </c>
      <c r="V763" s="317">
        <f t="shared" si="199"/>
        <v>0</v>
      </c>
      <c r="W763" s="66">
        <f>W764</f>
        <v>0</v>
      </c>
      <c r="X763" s="317">
        <f t="shared" si="200"/>
        <v>0</v>
      </c>
      <c r="Y763" s="66">
        <f>Y764</f>
        <v>0</v>
      </c>
      <c r="Z763" s="317" t="e">
        <f>SUM(#REF!-Y763)</f>
        <v>#REF!</v>
      </c>
      <c r="AA763" s="66">
        <f>AA764</f>
        <v>0</v>
      </c>
      <c r="AB763" s="66">
        <f t="shared" si="205"/>
        <v>0</v>
      </c>
      <c r="AC763" s="66">
        <f>AC764</f>
        <v>0</v>
      </c>
      <c r="AD763" s="259">
        <f>AD764</f>
        <v>0</v>
      </c>
      <c r="AE763" s="260">
        <f>AE764</f>
        <v>0</v>
      </c>
      <c r="AF763" s="260">
        <f>AF764</f>
        <v>0</v>
      </c>
      <c r="AG763" s="364"/>
    </row>
    <row r="764" spans="1:33" ht="12.75" hidden="1" customHeight="1">
      <c r="A764" s="32" t="s">
        <v>356</v>
      </c>
      <c r="B764" s="321" t="s">
        <v>198</v>
      </c>
      <c r="C764" s="321" t="s">
        <v>403</v>
      </c>
      <c r="D764" s="321" t="s">
        <v>330</v>
      </c>
      <c r="E764" s="40" t="s">
        <v>513</v>
      </c>
      <c r="F764" s="321" t="s">
        <v>0</v>
      </c>
      <c r="G764" s="319"/>
      <c r="H764" s="319"/>
      <c r="I764" s="66">
        <v>6</v>
      </c>
      <c r="J764" s="317">
        <f t="shared" si="198"/>
        <v>0</v>
      </c>
      <c r="K764" s="66">
        <v>6</v>
      </c>
      <c r="L764" s="317">
        <f t="shared" si="196"/>
        <v>-6</v>
      </c>
      <c r="M764" s="66">
        <v>0</v>
      </c>
      <c r="N764" s="317">
        <f t="shared" si="206"/>
        <v>0</v>
      </c>
      <c r="O764" s="66">
        <v>0</v>
      </c>
      <c r="P764" s="317">
        <f t="shared" si="201"/>
        <v>0</v>
      </c>
      <c r="Q764" s="66">
        <v>0</v>
      </c>
      <c r="R764" s="317">
        <f t="shared" si="202"/>
        <v>0</v>
      </c>
      <c r="S764" s="66">
        <v>0</v>
      </c>
      <c r="T764" s="317" t="e">
        <f>SUM(#REF!-S764)</f>
        <v>#REF!</v>
      </c>
      <c r="U764" s="66">
        <v>0</v>
      </c>
      <c r="V764" s="317">
        <f t="shared" si="199"/>
        <v>0</v>
      </c>
      <c r="W764" s="66">
        <v>0</v>
      </c>
      <c r="X764" s="317">
        <f t="shared" si="200"/>
        <v>0</v>
      </c>
      <c r="Y764" s="66">
        <v>0</v>
      </c>
      <c r="Z764" s="317" t="e">
        <f>SUM(#REF!-Y764)</f>
        <v>#REF!</v>
      </c>
      <c r="AA764" s="66">
        <v>0</v>
      </c>
      <c r="AB764" s="66">
        <f t="shared" si="205"/>
        <v>0</v>
      </c>
      <c r="AC764" s="66">
        <v>0</v>
      </c>
      <c r="AD764" s="66"/>
      <c r="AE764" s="364">
        <v>0</v>
      </c>
      <c r="AF764" s="364">
        <v>0</v>
      </c>
      <c r="AG764" s="364"/>
    </row>
    <row r="765" spans="1:33" s="220" customFormat="1" ht="27.75" customHeight="1">
      <c r="A765" s="39" t="s">
        <v>616</v>
      </c>
      <c r="B765" s="321" t="s">
        <v>198</v>
      </c>
      <c r="C765" s="321" t="s">
        <v>403</v>
      </c>
      <c r="D765" s="321" t="s">
        <v>330</v>
      </c>
      <c r="E765" s="40" t="s">
        <v>513</v>
      </c>
      <c r="F765" s="321" t="s">
        <v>455</v>
      </c>
      <c r="G765" s="319"/>
      <c r="H765" s="319"/>
      <c r="I765" s="66"/>
      <c r="J765" s="317"/>
      <c r="K765" s="66"/>
      <c r="L765" s="317">
        <f t="shared" si="196"/>
        <v>3867.4</v>
      </c>
      <c r="M765" s="66">
        <f>SUM(M766)</f>
        <v>3867.4</v>
      </c>
      <c r="N765" s="317">
        <f t="shared" si="206"/>
        <v>0</v>
      </c>
      <c r="O765" s="66">
        <f>SUM(O766)</f>
        <v>3867.4</v>
      </c>
      <c r="P765" s="317">
        <f t="shared" si="201"/>
        <v>0</v>
      </c>
      <c r="Q765" s="66">
        <f>SUM(Q766)</f>
        <v>3867.4</v>
      </c>
      <c r="R765" s="317">
        <f t="shared" si="202"/>
        <v>0</v>
      </c>
      <c r="S765" s="66">
        <f>SUM(S766)</f>
        <v>3867.4</v>
      </c>
      <c r="T765" s="317" t="e">
        <f>SUM(#REF!-S765)</f>
        <v>#REF!</v>
      </c>
      <c r="U765" s="66">
        <f>SUM(U766)</f>
        <v>3867.4</v>
      </c>
      <c r="V765" s="317">
        <f t="shared" si="199"/>
        <v>0</v>
      </c>
      <c r="W765" s="66">
        <f>SUM(W766)</f>
        <v>3867.4</v>
      </c>
      <c r="X765" s="317">
        <f t="shared" si="200"/>
        <v>0</v>
      </c>
      <c r="Y765" s="66">
        <f>SUM(Y766)</f>
        <v>3867.4</v>
      </c>
      <c r="Z765" s="317" t="e">
        <f>SUM(#REF!-Y765)</f>
        <v>#REF!</v>
      </c>
      <c r="AA765" s="66">
        <f>SUM(AA766)</f>
        <v>3867.4</v>
      </c>
      <c r="AB765" s="66">
        <f t="shared" si="205"/>
        <v>0</v>
      </c>
      <c r="AC765" s="66">
        <f>SUM(AC766)</f>
        <v>3867.4</v>
      </c>
      <c r="AD765" s="259">
        <f>SUM(AD766)</f>
        <v>0</v>
      </c>
      <c r="AE765" s="260">
        <f>SUM(AE766)</f>
        <v>2764</v>
      </c>
      <c r="AF765" s="260">
        <f>SUM(AF766)</f>
        <v>2513.6999999999998</v>
      </c>
      <c r="AG765" s="364">
        <f t="shared" si="203"/>
        <v>90.94428364688855</v>
      </c>
    </row>
    <row r="766" spans="1:33" s="220" customFormat="1" ht="12.75" customHeight="1">
      <c r="A766" s="39" t="s">
        <v>617</v>
      </c>
      <c r="B766" s="321" t="s">
        <v>198</v>
      </c>
      <c r="C766" s="321" t="s">
        <v>403</v>
      </c>
      <c r="D766" s="321" t="s">
        <v>330</v>
      </c>
      <c r="E766" s="40" t="s">
        <v>513</v>
      </c>
      <c r="F766" s="321" t="s">
        <v>618</v>
      </c>
      <c r="G766" s="319"/>
      <c r="H766" s="319"/>
      <c r="I766" s="66"/>
      <c r="J766" s="317"/>
      <c r="K766" s="66"/>
      <c r="L766" s="317">
        <f t="shared" si="196"/>
        <v>3867.4</v>
      </c>
      <c r="M766" s="66">
        <v>3867.4</v>
      </c>
      <c r="N766" s="317">
        <f t="shared" si="206"/>
        <v>0</v>
      </c>
      <c r="O766" s="66">
        <v>3867.4</v>
      </c>
      <c r="P766" s="317">
        <f t="shared" si="201"/>
        <v>0</v>
      </c>
      <c r="Q766" s="66">
        <v>3867.4</v>
      </c>
      <c r="R766" s="317">
        <f t="shared" si="202"/>
        <v>0</v>
      </c>
      <c r="S766" s="66">
        <v>3867.4</v>
      </c>
      <c r="T766" s="317" t="e">
        <f>SUM(#REF!-S766)</f>
        <v>#REF!</v>
      </c>
      <c r="U766" s="66">
        <v>3867.4</v>
      </c>
      <c r="V766" s="317">
        <f t="shared" si="199"/>
        <v>0</v>
      </c>
      <c r="W766" s="66">
        <v>3867.4</v>
      </c>
      <c r="X766" s="317">
        <f t="shared" si="200"/>
        <v>0</v>
      </c>
      <c r="Y766" s="66">
        <v>3867.4</v>
      </c>
      <c r="Z766" s="317" t="e">
        <f>SUM(#REF!-Y766)</f>
        <v>#REF!</v>
      </c>
      <c r="AA766" s="66">
        <v>3867.4</v>
      </c>
      <c r="AB766" s="66">
        <f t="shared" si="205"/>
        <v>0</v>
      </c>
      <c r="AC766" s="66">
        <v>3867.4</v>
      </c>
      <c r="AD766" s="66"/>
      <c r="AE766" s="364">
        <v>2764</v>
      </c>
      <c r="AF766" s="364">
        <v>2513.6999999999998</v>
      </c>
      <c r="AG766" s="364">
        <f t="shared" si="203"/>
        <v>90.94428364688855</v>
      </c>
    </row>
    <row r="767" spans="1:33" ht="38.25" hidden="1" customHeight="1">
      <c r="A767" s="39" t="s">
        <v>514</v>
      </c>
      <c r="B767" s="321" t="s">
        <v>198</v>
      </c>
      <c r="C767" s="321" t="s">
        <v>403</v>
      </c>
      <c r="D767" s="321" t="s">
        <v>330</v>
      </c>
      <c r="E767" s="40" t="s">
        <v>515</v>
      </c>
      <c r="F767" s="321"/>
      <c r="G767" s="319"/>
      <c r="H767" s="319"/>
      <c r="I767" s="66">
        <f>I768+I770</f>
        <v>340</v>
      </c>
      <c r="J767" s="317">
        <f t="shared" si="198"/>
        <v>0</v>
      </c>
      <c r="K767" s="66">
        <f>K768+K770</f>
        <v>340</v>
      </c>
      <c r="L767" s="317">
        <f t="shared" si="196"/>
        <v>-340</v>
      </c>
      <c r="M767" s="66">
        <f>M768+M770</f>
        <v>0</v>
      </c>
      <c r="N767" s="317">
        <f t="shared" si="206"/>
        <v>0</v>
      </c>
      <c r="O767" s="66">
        <f>O768+O770</f>
        <v>0</v>
      </c>
      <c r="P767" s="317">
        <f t="shared" si="201"/>
        <v>0</v>
      </c>
      <c r="Q767" s="66">
        <f>Q768+Q770</f>
        <v>0</v>
      </c>
      <c r="R767" s="317">
        <f t="shared" si="202"/>
        <v>0</v>
      </c>
      <c r="S767" s="66">
        <f>S768+S770</f>
        <v>0</v>
      </c>
      <c r="T767" s="317" t="e">
        <f>SUM(#REF!-S767)</f>
        <v>#REF!</v>
      </c>
      <c r="U767" s="66">
        <f>U768+U770</f>
        <v>0</v>
      </c>
      <c r="V767" s="317">
        <f t="shared" si="199"/>
        <v>0</v>
      </c>
      <c r="W767" s="66">
        <f>W768+W770</f>
        <v>0</v>
      </c>
      <c r="X767" s="317">
        <f t="shared" si="200"/>
        <v>0</v>
      </c>
      <c r="Y767" s="66">
        <f>Y768+Y770</f>
        <v>0</v>
      </c>
      <c r="Z767" s="317" t="e">
        <f>SUM(#REF!-Y767)</f>
        <v>#REF!</v>
      </c>
      <c r="AA767" s="66">
        <f>AA768+AA770</f>
        <v>0</v>
      </c>
      <c r="AB767" s="66">
        <f t="shared" si="205"/>
        <v>0</v>
      </c>
      <c r="AC767" s="66">
        <f>AC768+AC770</f>
        <v>0</v>
      </c>
      <c r="AD767" s="259">
        <f>AD768+AD770</f>
        <v>0</v>
      </c>
      <c r="AE767" s="260">
        <f>AE768+AE770</f>
        <v>0</v>
      </c>
      <c r="AF767" s="260">
        <f>AF768+AF770</f>
        <v>0</v>
      </c>
      <c r="AG767" s="364"/>
    </row>
    <row r="768" spans="1:33" ht="51" hidden="1" customHeight="1">
      <c r="A768" s="55" t="s">
        <v>352</v>
      </c>
      <c r="B768" s="321" t="s">
        <v>198</v>
      </c>
      <c r="C768" s="321" t="s">
        <v>403</v>
      </c>
      <c r="D768" s="321" t="s">
        <v>330</v>
      </c>
      <c r="E768" s="40" t="s">
        <v>515</v>
      </c>
      <c r="F768" s="321" t="s">
        <v>335</v>
      </c>
      <c r="G768" s="319"/>
      <c r="H768" s="319"/>
      <c r="I768" s="66">
        <f>I769</f>
        <v>340</v>
      </c>
      <c r="J768" s="317">
        <f t="shared" si="198"/>
        <v>0</v>
      </c>
      <c r="K768" s="66">
        <f>K769</f>
        <v>340</v>
      </c>
      <c r="L768" s="317">
        <f t="shared" si="196"/>
        <v>-340</v>
      </c>
      <c r="M768" s="66">
        <f>M769</f>
        <v>0</v>
      </c>
      <c r="N768" s="317">
        <f t="shared" si="206"/>
        <v>0</v>
      </c>
      <c r="O768" s="66">
        <f>O769</f>
        <v>0</v>
      </c>
      <c r="P768" s="317">
        <f t="shared" si="201"/>
        <v>0</v>
      </c>
      <c r="Q768" s="66">
        <f>Q769</f>
        <v>0</v>
      </c>
      <c r="R768" s="317">
        <f t="shared" si="202"/>
        <v>0</v>
      </c>
      <c r="S768" s="66">
        <f>S769</f>
        <v>0</v>
      </c>
      <c r="T768" s="317" t="e">
        <f>SUM(#REF!-S768)</f>
        <v>#REF!</v>
      </c>
      <c r="U768" s="66">
        <f>U769</f>
        <v>0</v>
      </c>
      <c r="V768" s="317">
        <f t="shared" si="199"/>
        <v>0</v>
      </c>
      <c r="W768" s="66">
        <f>W769</f>
        <v>0</v>
      </c>
      <c r="X768" s="317">
        <f t="shared" si="200"/>
        <v>0</v>
      </c>
      <c r="Y768" s="66">
        <f>Y769</f>
        <v>0</v>
      </c>
      <c r="Z768" s="317" t="e">
        <f>SUM(#REF!-Y768)</f>
        <v>#REF!</v>
      </c>
      <c r="AA768" s="66">
        <f>AA769</f>
        <v>0</v>
      </c>
      <c r="AB768" s="66">
        <f t="shared" si="205"/>
        <v>0</v>
      </c>
      <c r="AC768" s="66">
        <f>AC769</f>
        <v>0</v>
      </c>
      <c r="AD768" s="259">
        <f>AD769</f>
        <v>0</v>
      </c>
      <c r="AE768" s="260">
        <f>AE769</f>
        <v>0</v>
      </c>
      <c r="AF768" s="260">
        <f>AF769</f>
        <v>0</v>
      </c>
      <c r="AG768" s="364"/>
    </row>
    <row r="769" spans="1:33" ht="12.75" hidden="1" customHeight="1">
      <c r="A769" s="31" t="s">
        <v>16</v>
      </c>
      <c r="B769" s="321" t="s">
        <v>198</v>
      </c>
      <c r="C769" s="321" t="s">
        <v>403</v>
      </c>
      <c r="D769" s="321" t="s">
        <v>330</v>
      </c>
      <c r="E769" s="40" t="s">
        <v>515</v>
      </c>
      <c r="F769" s="321" t="s">
        <v>17</v>
      </c>
      <c r="G769" s="319"/>
      <c r="H769" s="319"/>
      <c r="I769" s="66">
        <v>340</v>
      </c>
      <c r="J769" s="317">
        <f t="shared" si="198"/>
        <v>0</v>
      </c>
      <c r="K769" s="66">
        <v>340</v>
      </c>
      <c r="L769" s="317">
        <f t="shared" si="196"/>
        <v>-340</v>
      </c>
      <c r="M769" s="66">
        <v>0</v>
      </c>
      <c r="N769" s="317">
        <f t="shared" si="206"/>
        <v>0</v>
      </c>
      <c r="O769" s="66">
        <v>0</v>
      </c>
      <c r="P769" s="317">
        <f t="shared" si="201"/>
        <v>0</v>
      </c>
      <c r="Q769" s="66">
        <v>0</v>
      </c>
      <c r="R769" s="317">
        <f t="shared" si="202"/>
        <v>0</v>
      </c>
      <c r="S769" s="66">
        <v>0</v>
      </c>
      <c r="T769" s="317" t="e">
        <f>SUM(#REF!-S769)</f>
        <v>#REF!</v>
      </c>
      <c r="U769" s="66">
        <v>0</v>
      </c>
      <c r="V769" s="317">
        <f t="shared" si="199"/>
        <v>0</v>
      </c>
      <c r="W769" s="66">
        <v>0</v>
      </c>
      <c r="X769" s="317">
        <f t="shared" si="200"/>
        <v>0</v>
      </c>
      <c r="Y769" s="66">
        <v>0</v>
      </c>
      <c r="Z769" s="317" t="e">
        <f>SUM(#REF!-Y769)</f>
        <v>#REF!</v>
      </c>
      <c r="AA769" s="66">
        <v>0</v>
      </c>
      <c r="AB769" s="66">
        <f t="shared" si="205"/>
        <v>0</v>
      </c>
      <c r="AC769" s="66">
        <v>0</v>
      </c>
      <c r="AD769" s="66"/>
      <c r="AE769" s="364">
        <v>0</v>
      </c>
      <c r="AF769" s="364">
        <v>0</v>
      </c>
      <c r="AG769" s="364"/>
    </row>
    <row r="770" spans="1:33" ht="12.75" hidden="1" customHeight="1">
      <c r="A770" s="31" t="s">
        <v>354</v>
      </c>
      <c r="B770" s="321" t="s">
        <v>198</v>
      </c>
      <c r="C770" s="321" t="s">
        <v>403</v>
      </c>
      <c r="D770" s="321" t="s">
        <v>330</v>
      </c>
      <c r="E770" s="40" t="s">
        <v>515</v>
      </c>
      <c r="F770" s="321" t="s">
        <v>355</v>
      </c>
      <c r="G770" s="319"/>
      <c r="H770" s="319"/>
      <c r="I770" s="66">
        <f>I771</f>
        <v>0</v>
      </c>
      <c r="J770" s="317">
        <f t="shared" si="198"/>
        <v>0</v>
      </c>
      <c r="K770" s="66">
        <f>K771</f>
        <v>0</v>
      </c>
      <c r="L770" s="317">
        <f t="shared" ref="L770:L841" si="208">SUM(M770-K770)</f>
        <v>0</v>
      </c>
      <c r="M770" s="66">
        <f>M771</f>
        <v>0</v>
      </c>
      <c r="N770" s="317">
        <f t="shared" si="206"/>
        <v>0</v>
      </c>
      <c r="O770" s="66">
        <f>O771</f>
        <v>0</v>
      </c>
      <c r="P770" s="317">
        <f t="shared" si="201"/>
        <v>0</v>
      </c>
      <c r="Q770" s="66">
        <f>Q771</f>
        <v>0</v>
      </c>
      <c r="R770" s="317">
        <f t="shared" si="202"/>
        <v>0</v>
      </c>
      <c r="S770" s="66">
        <f>S771</f>
        <v>0</v>
      </c>
      <c r="T770" s="317" t="e">
        <f>SUM(#REF!-S770)</f>
        <v>#REF!</v>
      </c>
      <c r="U770" s="66">
        <f>U771</f>
        <v>0</v>
      </c>
      <c r="V770" s="317">
        <f t="shared" si="199"/>
        <v>0</v>
      </c>
      <c r="W770" s="66">
        <f>W771</f>
        <v>0</v>
      </c>
      <c r="X770" s="317">
        <f t="shared" si="200"/>
        <v>0</v>
      </c>
      <c r="Y770" s="66">
        <f>Y771</f>
        <v>0</v>
      </c>
      <c r="Z770" s="317" t="e">
        <f>SUM(#REF!-Y770)</f>
        <v>#REF!</v>
      </c>
      <c r="AA770" s="66">
        <f>AA771</f>
        <v>0</v>
      </c>
      <c r="AB770" s="66">
        <f t="shared" si="205"/>
        <v>0</v>
      </c>
      <c r="AC770" s="66">
        <f>AC771</f>
        <v>0</v>
      </c>
      <c r="AD770" s="259">
        <f>AD771</f>
        <v>0</v>
      </c>
      <c r="AE770" s="260">
        <f>AE771</f>
        <v>0</v>
      </c>
      <c r="AF770" s="260">
        <f>AF771</f>
        <v>0</v>
      </c>
      <c r="AG770" s="364"/>
    </row>
    <row r="771" spans="1:33" ht="12.75" hidden="1" customHeight="1">
      <c r="A771" s="31" t="s">
        <v>356</v>
      </c>
      <c r="B771" s="321" t="s">
        <v>198</v>
      </c>
      <c r="C771" s="321" t="s">
        <v>403</v>
      </c>
      <c r="D771" s="321" t="s">
        <v>330</v>
      </c>
      <c r="E771" s="40" t="s">
        <v>515</v>
      </c>
      <c r="F771" s="321" t="s">
        <v>0</v>
      </c>
      <c r="G771" s="319"/>
      <c r="H771" s="319"/>
      <c r="I771" s="66"/>
      <c r="J771" s="317">
        <f t="shared" si="198"/>
        <v>0</v>
      </c>
      <c r="K771" s="66"/>
      <c r="L771" s="317">
        <f t="shared" si="208"/>
        <v>0</v>
      </c>
      <c r="M771" s="66"/>
      <c r="N771" s="317">
        <f t="shared" si="206"/>
        <v>0</v>
      </c>
      <c r="O771" s="66"/>
      <c r="P771" s="317">
        <f t="shared" si="201"/>
        <v>0</v>
      </c>
      <c r="Q771" s="66"/>
      <c r="R771" s="317">
        <f t="shared" si="202"/>
        <v>0</v>
      </c>
      <c r="S771" s="66"/>
      <c r="T771" s="317" t="e">
        <f>SUM(#REF!-S771)</f>
        <v>#REF!</v>
      </c>
      <c r="U771" s="66"/>
      <c r="V771" s="317">
        <f t="shared" si="199"/>
        <v>0</v>
      </c>
      <c r="W771" s="66"/>
      <c r="X771" s="317">
        <f t="shared" si="200"/>
        <v>0</v>
      </c>
      <c r="Y771" s="66"/>
      <c r="Z771" s="317" t="e">
        <f>SUM(#REF!-Y771)</f>
        <v>#REF!</v>
      </c>
      <c r="AA771" s="66"/>
      <c r="AB771" s="66">
        <f t="shared" si="205"/>
        <v>0</v>
      </c>
      <c r="AC771" s="66"/>
      <c r="AD771" s="66"/>
      <c r="AE771" s="364"/>
      <c r="AF771" s="364"/>
      <c r="AG771" s="364"/>
    </row>
    <row r="772" spans="1:33" ht="38.25" hidden="1" customHeight="1">
      <c r="A772" s="318" t="s">
        <v>629</v>
      </c>
      <c r="B772" s="321" t="s">
        <v>198</v>
      </c>
      <c r="C772" s="321" t="s">
        <v>403</v>
      </c>
      <c r="D772" s="321" t="s">
        <v>330</v>
      </c>
      <c r="E772" s="40" t="s">
        <v>429</v>
      </c>
      <c r="F772" s="321"/>
      <c r="G772" s="319"/>
      <c r="H772" s="319"/>
      <c r="I772" s="66">
        <f t="shared" ref="I772:AF774" si="209">I773</f>
        <v>0</v>
      </c>
      <c r="J772" s="317">
        <f t="shared" si="198"/>
        <v>0</v>
      </c>
      <c r="K772" s="66">
        <f t="shared" si="209"/>
        <v>0</v>
      </c>
      <c r="L772" s="317">
        <f t="shared" si="208"/>
        <v>0</v>
      </c>
      <c r="M772" s="66">
        <f t="shared" si="209"/>
        <v>0</v>
      </c>
      <c r="N772" s="317">
        <f t="shared" si="206"/>
        <v>0</v>
      </c>
      <c r="O772" s="66">
        <f t="shared" si="209"/>
        <v>0</v>
      </c>
      <c r="P772" s="317">
        <f t="shared" si="201"/>
        <v>0</v>
      </c>
      <c r="Q772" s="66">
        <f t="shared" si="209"/>
        <v>0</v>
      </c>
      <c r="R772" s="317">
        <f t="shared" si="202"/>
        <v>0</v>
      </c>
      <c r="S772" s="66">
        <f t="shared" si="209"/>
        <v>0</v>
      </c>
      <c r="T772" s="317" t="e">
        <f>SUM(#REF!-S772)</f>
        <v>#REF!</v>
      </c>
      <c r="U772" s="66">
        <f t="shared" si="209"/>
        <v>0</v>
      </c>
      <c r="V772" s="317">
        <f t="shared" si="199"/>
        <v>0</v>
      </c>
      <c r="W772" s="66">
        <f t="shared" si="209"/>
        <v>0</v>
      </c>
      <c r="X772" s="317">
        <f t="shared" si="200"/>
        <v>0</v>
      </c>
      <c r="Y772" s="66">
        <f t="shared" si="209"/>
        <v>0</v>
      </c>
      <c r="Z772" s="317" t="e">
        <f>SUM(#REF!-Y772)</f>
        <v>#REF!</v>
      </c>
      <c r="AA772" s="66">
        <f t="shared" si="209"/>
        <v>0</v>
      </c>
      <c r="AB772" s="66">
        <f t="shared" si="205"/>
        <v>0</v>
      </c>
      <c r="AC772" s="66">
        <f t="shared" si="209"/>
        <v>0</v>
      </c>
      <c r="AD772" s="259">
        <f t="shared" si="209"/>
        <v>0</v>
      </c>
      <c r="AE772" s="260">
        <f t="shared" si="209"/>
        <v>0</v>
      </c>
      <c r="AF772" s="260">
        <f t="shared" si="209"/>
        <v>0</v>
      </c>
      <c r="AG772" s="364"/>
    </row>
    <row r="773" spans="1:33" ht="38.25" hidden="1" customHeight="1">
      <c r="A773" s="53" t="s">
        <v>625</v>
      </c>
      <c r="B773" s="321" t="s">
        <v>198</v>
      </c>
      <c r="C773" s="321" t="s">
        <v>403</v>
      </c>
      <c r="D773" s="321" t="s">
        <v>330</v>
      </c>
      <c r="E773" s="40" t="s">
        <v>430</v>
      </c>
      <c r="F773" s="321"/>
      <c r="G773" s="319"/>
      <c r="H773" s="319"/>
      <c r="I773" s="66">
        <f t="shared" si="209"/>
        <v>0</v>
      </c>
      <c r="J773" s="317">
        <f t="shared" si="198"/>
        <v>0</v>
      </c>
      <c r="K773" s="66">
        <f t="shared" si="209"/>
        <v>0</v>
      </c>
      <c r="L773" s="317">
        <f t="shared" si="208"/>
        <v>0</v>
      </c>
      <c r="M773" s="66">
        <f t="shared" si="209"/>
        <v>0</v>
      </c>
      <c r="N773" s="317">
        <f t="shared" si="206"/>
        <v>0</v>
      </c>
      <c r="O773" s="66">
        <f t="shared" si="209"/>
        <v>0</v>
      </c>
      <c r="P773" s="317">
        <f t="shared" si="201"/>
        <v>0</v>
      </c>
      <c r="Q773" s="66">
        <f t="shared" si="209"/>
        <v>0</v>
      </c>
      <c r="R773" s="317">
        <f t="shared" si="202"/>
        <v>0</v>
      </c>
      <c r="S773" s="66">
        <f t="shared" si="209"/>
        <v>0</v>
      </c>
      <c r="T773" s="317" t="e">
        <f>SUM(#REF!-S773)</f>
        <v>#REF!</v>
      </c>
      <c r="U773" s="66">
        <f t="shared" si="209"/>
        <v>0</v>
      </c>
      <c r="V773" s="317">
        <f t="shared" si="199"/>
        <v>0</v>
      </c>
      <c r="W773" s="66">
        <f t="shared" si="209"/>
        <v>0</v>
      </c>
      <c r="X773" s="317">
        <f t="shared" si="200"/>
        <v>0</v>
      </c>
      <c r="Y773" s="66">
        <f t="shared" si="209"/>
        <v>0</v>
      </c>
      <c r="Z773" s="317" t="e">
        <f>SUM(#REF!-Y773)</f>
        <v>#REF!</v>
      </c>
      <c r="AA773" s="66">
        <f t="shared" si="209"/>
        <v>0</v>
      </c>
      <c r="AB773" s="66">
        <f t="shared" si="205"/>
        <v>0</v>
      </c>
      <c r="AC773" s="66">
        <f t="shared" si="209"/>
        <v>0</v>
      </c>
      <c r="AD773" s="259">
        <f t="shared" si="209"/>
        <v>0</v>
      </c>
      <c r="AE773" s="260">
        <f t="shared" si="209"/>
        <v>0</v>
      </c>
      <c r="AF773" s="260">
        <f t="shared" si="209"/>
        <v>0</v>
      </c>
      <c r="AG773" s="364"/>
    </row>
    <row r="774" spans="1:33" ht="28.5" hidden="1" customHeight="1">
      <c r="A774" s="8" t="s">
        <v>339</v>
      </c>
      <c r="B774" s="321" t="s">
        <v>198</v>
      </c>
      <c r="C774" s="321" t="s">
        <v>403</v>
      </c>
      <c r="D774" s="321" t="s">
        <v>330</v>
      </c>
      <c r="E774" s="40" t="s">
        <v>430</v>
      </c>
      <c r="F774" s="321" t="s">
        <v>340</v>
      </c>
      <c r="G774" s="319"/>
      <c r="H774" s="319"/>
      <c r="I774" s="66">
        <f t="shared" si="209"/>
        <v>0</v>
      </c>
      <c r="J774" s="317">
        <f t="shared" si="198"/>
        <v>0</v>
      </c>
      <c r="K774" s="66">
        <f t="shared" si="209"/>
        <v>0</v>
      </c>
      <c r="L774" s="317">
        <f t="shared" si="208"/>
        <v>0</v>
      </c>
      <c r="M774" s="66">
        <f t="shared" si="209"/>
        <v>0</v>
      </c>
      <c r="N774" s="317">
        <f t="shared" si="206"/>
        <v>0</v>
      </c>
      <c r="O774" s="66">
        <f t="shared" si="209"/>
        <v>0</v>
      </c>
      <c r="P774" s="317">
        <f t="shared" si="201"/>
        <v>0</v>
      </c>
      <c r="Q774" s="66">
        <f t="shared" si="209"/>
        <v>0</v>
      </c>
      <c r="R774" s="317">
        <f t="shared" si="202"/>
        <v>0</v>
      </c>
      <c r="S774" s="66">
        <f t="shared" si="209"/>
        <v>0</v>
      </c>
      <c r="T774" s="317" t="e">
        <f>SUM(#REF!-S774)</f>
        <v>#REF!</v>
      </c>
      <c r="U774" s="66">
        <f t="shared" si="209"/>
        <v>0</v>
      </c>
      <c r="V774" s="317">
        <f t="shared" ref="V774:V843" si="210">SUM(W774-U774)</f>
        <v>0</v>
      </c>
      <c r="W774" s="66">
        <f t="shared" si="209"/>
        <v>0</v>
      </c>
      <c r="X774" s="317">
        <f t="shared" ref="X774:X843" si="211">SUM(Y774-W774)</f>
        <v>0</v>
      </c>
      <c r="Y774" s="66">
        <f t="shared" si="209"/>
        <v>0</v>
      </c>
      <c r="Z774" s="317" t="e">
        <f>SUM(#REF!-Y774)</f>
        <v>#REF!</v>
      </c>
      <c r="AA774" s="66">
        <f t="shared" si="209"/>
        <v>0</v>
      </c>
      <c r="AB774" s="66">
        <f t="shared" si="205"/>
        <v>0</v>
      </c>
      <c r="AC774" s="66">
        <f t="shared" si="209"/>
        <v>0</v>
      </c>
      <c r="AD774" s="259">
        <f t="shared" si="209"/>
        <v>0</v>
      </c>
      <c r="AE774" s="260">
        <f t="shared" si="209"/>
        <v>0</v>
      </c>
      <c r="AF774" s="260">
        <f t="shared" si="209"/>
        <v>0</v>
      </c>
      <c r="AG774" s="364"/>
    </row>
    <row r="775" spans="1:33" ht="25.5" hidden="1" customHeight="1">
      <c r="A775" s="39" t="s">
        <v>341</v>
      </c>
      <c r="B775" s="321" t="s">
        <v>198</v>
      </c>
      <c r="C775" s="321" t="s">
        <v>403</v>
      </c>
      <c r="D775" s="321" t="s">
        <v>330</v>
      </c>
      <c r="E775" s="40" t="s">
        <v>430</v>
      </c>
      <c r="F775" s="321" t="s">
        <v>342</v>
      </c>
      <c r="G775" s="319"/>
      <c r="H775" s="319"/>
      <c r="I775" s="66"/>
      <c r="J775" s="317">
        <f t="shared" si="198"/>
        <v>0</v>
      </c>
      <c r="K775" s="66"/>
      <c r="L775" s="317">
        <f t="shared" si="208"/>
        <v>0</v>
      </c>
      <c r="M775" s="66"/>
      <c r="N775" s="317">
        <f t="shared" si="206"/>
        <v>0</v>
      </c>
      <c r="O775" s="66"/>
      <c r="P775" s="317">
        <f t="shared" si="201"/>
        <v>0</v>
      </c>
      <c r="Q775" s="66"/>
      <c r="R775" s="317">
        <f t="shared" si="202"/>
        <v>0</v>
      </c>
      <c r="S775" s="66"/>
      <c r="T775" s="317" t="e">
        <f>SUM(#REF!-S775)</f>
        <v>#REF!</v>
      </c>
      <c r="U775" s="66"/>
      <c r="V775" s="317">
        <f t="shared" si="210"/>
        <v>0</v>
      </c>
      <c r="W775" s="66"/>
      <c r="X775" s="317">
        <f t="shared" si="211"/>
        <v>0</v>
      </c>
      <c r="Y775" s="66"/>
      <c r="Z775" s="317" t="e">
        <f>SUM(#REF!-Y775)</f>
        <v>#REF!</v>
      </c>
      <c r="AA775" s="66"/>
      <c r="AB775" s="66">
        <f t="shared" si="205"/>
        <v>0</v>
      </c>
      <c r="AC775" s="66"/>
      <c r="AD775" s="66"/>
      <c r="AE775" s="364"/>
      <c r="AF775" s="364"/>
      <c r="AG775" s="364"/>
    </row>
    <row r="776" spans="1:33" ht="29.25" customHeight="1">
      <c r="A776" s="8" t="s">
        <v>346</v>
      </c>
      <c r="B776" s="321" t="s">
        <v>198</v>
      </c>
      <c r="C776" s="321" t="s">
        <v>403</v>
      </c>
      <c r="D776" s="321" t="s">
        <v>330</v>
      </c>
      <c r="E776" s="321" t="s">
        <v>347</v>
      </c>
      <c r="F776" s="321"/>
      <c r="G776" s="319"/>
      <c r="H776" s="319"/>
      <c r="I776" s="66">
        <f>I780</f>
        <v>0</v>
      </c>
      <c r="J776" s="317">
        <f t="shared" si="198"/>
        <v>0</v>
      </c>
      <c r="K776" s="66">
        <f>K780</f>
        <v>0</v>
      </c>
      <c r="L776" s="317">
        <f t="shared" si="208"/>
        <v>0</v>
      </c>
      <c r="M776" s="66">
        <f>M780</f>
        <v>0</v>
      </c>
      <c r="N776" s="317">
        <f t="shared" si="206"/>
        <v>0</v>
      </c>
      <c r="O776" s="66">
        <f>O780</f>
        <v>0</v>
      </c>
      <c r="P776" s="317">
        <f t="shared" si="201"/>
        <v>0</v>
      </c>
      <c r="Q776" s="66">
        <f>Q780</f>
        <v>0</v>
      </c>
      <c r="R776" s="317">
        <f t="shared" si="202"/>
        <v>0</v>
      </c>
      <c r="S776" s="66">
        <f>S780</f>
        <v>0</v>
      </c>
      <c r="T776" s="317" t="e">
        <f>SUM(#REF!-S776)</f>
        <v>#REF!</v>
      </c>
      <c r="U776" s="66">
        <f>U780</f>
        <v>5</v>
      </c>
      <c r="V776" s="317">
        <f t="shared" si="210"/>
        <v>0</v>
      </c>
      <c r="W776" s="66">
        <f>W780</f>
        <v>5</v>
      </c>
      <c r="X776" s="317">
        <f t="shared" si="211"/>
        <v>0</v>
      </c>
      <c r="Y776" s="66">
        <f>Y780</f>
        <v>5</v>
      </c>
      <c r="Z776" s="317" t="e">
        <f>SUM(#REF!-Y776)</f>
        <v>#REF!</v>
      </c>
      <c r="AA776" s="66">
        <f>AA780</f>
        <v>5</v>
      </c>
      <c r="AB776" s="66">
        <f t="shared" si="205"/>
        <v>50</v>
      </c>
      <c r="AC776" s="66">
        <f>AC780+AC777</f>
        <v>55</v>
      </c>
      <c r="AD776" s="259">
        <f>AD780+AD777</f>
        <v>0</v>
      </c>
      <c r="AE776" s="260">
        <f>AE780+AE777</f>
        <v>55</v>
      </c>
      <c r="AF776" s="260">
        <f>AF780+AF777</f>
        <v>55</v>
      </c>
      <c r="AG776" s="364">
        <f t="shared" si="203"/>
        <v>100</v>
      </c>
    </row>
    <row r="777" spans="1:33" s="220" customFormat="1" ht="29.25" customHeight="1">
      <c r="A777" s="53" t="s">
        <v>888</v>
      </c>
      <c r="B777" s="321" t="s">
        <v>198</v>
      </c>
      <c r="C777" s="321" t="s">
        <v>403</v>
      </c>
      <c r="D777" s="321" t="s">
        <v>330</v>
      </c>
      <c r="E777" s="321" t="s">
        <v>889</v>
      </c>
      <c r="F777" s="321"/>
      <c r="G777" s="319"/>
      <c r="H777" s="319"/>
      <c r="I777" s="66"/>
      <c r="J777" s="317"/>
      <c r="K777" s="66"/>
      <c r="L777" s="317"/>
      <c r="M777" s="66"/>
      <c r="N777" s="317"/>
      <c r="O777" s="66"/>
      <c r="P777" s="317"/>
      <c r="Q777" s="66"/>
      <c r="R777" s="317"/>
      <c r="S777" s="66"/>
      <c r="T777" s="317"/>
      <c r="U777" s="66"/>
      <c r="V777" s="317"/>
      <c r="W777" s="66"/>
      <c r="X777" s="317"/>
      <c r="Y777" s="66"/>
      <c r="Z777" s="317"/>
      <c r="AA777" s="66"/>
      <c r="AB777" s="66">
        <f t="shared" si="205"/>
        <v>50</v>
      </c>
      <c r="AC777" s="66">
        <f t="shared" ref="AC777:AF778" si="212">SUM(AC778)</f>
        <v>50</v>
      </c>
      <c r="AD777" s="259">
        <f t="shared" si="212"/>
        <v>0</v>
      </c>
      <c r="AE777" s="260">
        <f t="shared" si="212"/>
        <v>50</v>
      </c>
      <c r="AF777" s="260">
        <f t="shared" si="212"/>
        <v>50</v>
      </c>
      <c r="AG777" s="364">
        <f t="shared" si="203"/>
        <v>100</v>
      </c>
    </row>
    <row r="778" spans="1:33" s="220" customFormat="1" ht="39.75" customHeight="1">
      <c r="A778" s="55" t="s">
        <v>352</v>
      </c>
      <c r="B778" s="321" t="s">
        <v>198</v>
      </c>
      <c r="C778" s="321" t="s">
        <v>403</v>
      </c>
      <c r="D778" s="321" t="s">
        <v>330</v>
      </c>
      <c r="E778" s="321" t="s">
        <v>889</v>
      </c>
      <c r="F778" s="321" t="s">
        <v>335</v>
      </c>
      <c r="G778" s="319"/>
      <c r="H778" s="319"/>
      <c r="I778" s="66"/>
      <c r="J778" s="317"/>
      <c r="K778" s="66"/>
      <c r="L778" s="317"/>
      <c r="M778" s="66"/>
      <c r="N778" s="317"/>
      <c r="O778" s="66"/>
      <c r="P778" s="317"/>
      <c r="Q778" s="66"/>
      <c r="R778" s="317"/>
      <c r="S778" s="66"/>
      <c r="T778" s="317"/>
      <c r="U778" s="66"/>
      <c r="V778" s="317"/>
      <c r="W778" s="66"/>
      <c r="X778" s="317"/>
      <c r="Y778" s="66"/>
      <c r="Z778" s="317"/>
      <c r="AA778" s="66"/>
      <c r="AB778" s="66">
        <f t="shared" si="205"/>
        <v>50</v>
      </c>
      <c r="AC778" s="66">
        <f t="shared" si="212"/>
        <v>50</v>
      </c>
      <c r="AD778" s="259">
        <f t="shared" si="212"/>
        <v>0</v>
      </c>
      <c r="AE778" s="260">
        <f t="shared" si="212"/>
        <v>50</v>
      </c>
      <c r="AF778" s="260">
        <f t="shared" si="212"/>
        <v>50</v>
      </c>
      <c r="AG778" s="364">
        <f t="shared" si="203"/>
        <v>100</v>
      </c>
    </row>
    <row r="779" spans="1:33" s="220" customFormat="1" ht="15" customHeight="1">
      <c r="A779" s="31" t="s">
        <v>16</v>
      </c>
      <c r="B779" s="321" t="s">
        <v>198</v>
      </c>
      <c r="C779" s="321" t="s">
        <v>403</v>
      </c>
      <c r="D779" s="321" t="s">
        <v>330</v>
      </c>
      <c r="E779" s="321" t="s">
        <v>889</v>
      </c>
      <c r="F779" s="321" t="s">
        <v>17</v>
      </c>
      <c r="G779" s="319"/>
      <c r="H779" s="319"/>
      <c r="I779" s="66"/>
      <c r="J779" s="317"/>
      <c r="K779" s="66"/>
      <c r="L779" s="317"/>
      <c r="M779" s="66"/>
      <c r="N779" s="317"/>
      <c r="O779" s="66"/>
      <c r="P779" s="317"/>
      <c r="Q779" s="66"/>
      <c r="R779" s="317"/>
      <c r="S779" s="66"/>
      <c r="T779" s="317"/>
      <c r="U779" s="66"/>
      <c r="V779" s="317"/>
      <c r="W779" s="66"/>
      <c r="X779" s="317"/>
      <c r="Y779" s="66"/>
      <c r="Z779" s="317"/>
      <c r="AA779" s="66"/>
      <c r="AB779" s="66">
        <f t="shared" si="205"/>
        <v>50</v>
      </c>
      <c r="AC779" s="66">
        <v>50</v>
      </c>
      <c r="AD779" s="66"/>
      <c r="AE779" s="364">
        <v>50</v>
      </c>
      <c r="AF779" s="364">
        <v>50</v>
      </c>
      <c r="AG779" s="364">
        <f t="shared" si="203"/>
        <v>100</v>
      </c>
    </row>
    <row r="780" spans="1:33" ht="38.25" customHeight="1">
      <c r="A780" s="8" t="s">
        <v>25</v>
      </c>
      <c r="B780" s="321" t="s">
        <v>198</v>
      </c>
      <c r="C780" s="321" t="s">
        <v>403</v>
      </c>
      <c r="D780" s="321" t="s">
        <v>330</v>
      </c>
      <c r="E780" s="321" t="s">
        <v>26</v>
      </c>
      <c r="F780" s="321"/>
      <c r="G780" s="319"/>
      <c r="H780" s="319"/>
      <c r="I780" s="66">
        <f>I781</f>
        <v>0</v>
      </c>
      <c r="J780" s="317">
        <f t="shared" ref="J780:J848" si="213">K780-I780</f>
        <v>0</v>
      </c>
      <c r="K780" s="66">
        <f>K781</f>
        <v>0</v>
      </c>
      <c r="L780" s="317">
        <f t="shared" si="208"/>
        <v>0</v>
      </c>
      <c r="M780" s="66">
        <f>M781</f>
        <v>0</v>
      </c>
      <c r="N780" s="317">
        <f t="shared" si="206"/>
        <v>0</v>
      </c>
      <c r="O780" s="66">
        <f>O781</f>
        <v>0</v>
      </c>
      <c r="P780" s="317">
        <f t="shared" si="201"/>
        <v>0</v>
      </c>
      <c r="Q780" s="66">
        <f>Q781</f>
        <v>0</v>
      </c>
      <c r="R780" s="317">
        <f t="shared" si="202"/>
        <v>0</v>
      </c>
      <c r="S780" s="66">
        <f>S781</f>
        <v>0</v>
      </c>
      <c r="T780" s="317" t="e">
        <f>SUM(#REF!-S780)</f>
        <v>#REF!</v>
      </c>
      <c r="U780" s="66">
        <f>U781</f>
        <v>5</v>
      </c>
      <c r="V780" s="317">
        <f t="shared" si="210"/>
        <v>0</v>
      </c>
      <c r="W780" s="66">
        <f>W781</f>
        <v>5</v>
      </c>
      <c r="X780" s="317">
        <f t="shared" si="211"/>
        <v>0</v>
      </c>
      <c r="Y780" s="66">
        <f>Y781</f>
        <v>5</v>
      </c>
      <c r="Z780" s="317" t="e">
        <f>SUM(#REF!-Y780)</f>
        <v>#REF!</v>
      </c>
      <c r="AA780" s="66">
        <f>AA781</f>
        <v>5</v>
      </c>
      <c r="AB780" s="66">
        <f t="shared" si="205"/>
        <v>0</v>
      </c>
      <c r="AC780" s="66">
        <f>AC781</f>
        <v>5</v>
      </c>
      <c r="AD780" s="259">
        <f>AD781</f>
        <v>0</v>
      </c>
      <c r="AE780" s="260">
        <f>AE781</f>
        <v>5</v>
      </c>
      <c r="AF780" s="260">
        <f>AF781</f>
        <v>5</v>
      </c>
      <c r="AG780" s="364">
        <f t="shared" si="203"/>
        <v>100</v>
      </c>
    </row>
    <row r="781" spans="1:33" ht="32.25" customHeight="1">
      <c r="A781" s="31" t="s">
        <v>637</v>
      </c>
      <c r="B781" s="321" t="s">
        <v>198</v>
      </c>
      <c r="C781" s="321" t="s">
        <v>403</v>
      </c>
      <c r="D781" s="321" t="s">
        <v>330</v>
      </c>
      <c r="E781" s="40" t="s">
        <v>27</v>
      </c>
      <c r="F781" s="321"/>
      <c r="G781" s="319"/>
      <c r="H781" s="319"/>
      <c r="I781" s="66">
        <f>I782</f>
        <v>0</v>
      </c>
      <c r="J781" s="317">
        <f t="shared" si="213"/>
        <v>0</v>
      </c>
      <c r="K781" s="66">
        <f>K782</f>
        <v>0</v>
      </c>
      <c r="L781" s="317">
        <f t="shared" si="208"/>
        <v>0</v>
      </c>
      <c r="M781" s="66">
        <f>M782</f>
        <v>0</v>
      </c>
      <c r="N781" s="317">
        <f t="shared" si="206"/>
        <v>0</v>
      </c>
      <c r="O781" s="66">
        <f>O782</f>
        <v>0</v>
      </c>
      <c r="P781" s="317">
        <f t="shared" si="201"/>
        <v>0</v>
      </c>
      <c r="Q781" s="66">
        <f>Q782</f>
        <v>0</v>
      </c>
      <c r="R781" s="317">
        <f t="shared" si="202"/>
        <v>0</v>
      </c>
      <c r="S781" s="66">
        <f>S782</f>
        <v>0</v>
      </c>
      <c r="T781" s="317" t="e">
        <f>SUM(#REF!-S781)</f>
        <v>#REF!</v>
      </c>
      <c r="U781" s="66">
        <f>U782+U784</f>
        <v>5</v>
      </c>
      <c r="V781" s="317">
        <f t="shared" si="210"/>
        <v>0</v>
      </c>
      <c r="W781" s="66">
        <f>W782+W784</f>
        <v>5</v>
      </c>
      <c r="X781" s="317">
        <f t="shared" si="211"/>
        <v>0</v>
      </c>
      <c r="Y781" s="66">
        <f>Y782+Y784</f>
        <v>5</v>
      </c>
      <c r="Z781" s="317" t="e">
        <f>SUM(#REF!-Y781)</f>
        <v>#REF!</v>
      </c>
      <c r="AA781" s="66">
        <f>AA782+AA784</f>
        <v>5</v>
      </c>
      <c r="AB781" s="66">
        <f t="shared" si="205"/>
        <v>0</v>
      </c>
      <c r="AC781" s="66">
        <f>AC782+AC784</f>
        <v>5</v>
      </c>
      <c r="AD781" s="259">
        <f>AD782+AD784</f>
        <v>0</v>
      </c>
      <c r="AE781" s="260">
        <f>AE782+AE784</f>
        <v>5</v>
      </c>
      <c r="AF781" s="260">
        <f>AF782+AF784</f>
        <v>5</v>
      </c>
      <c r="AG781" s="364">
        <f t="shared" si="203"/>
        <v>100</v>
      </c>
    </row>
    <row r="782" spans="1:33" ht="25.5" customHeight="1">
      <c r="A782" s="8" t="s">
        <v>339</v>
      </c>
      <c r="B782" s="321" t="s">
        <v>198</v>
      </c>
      <c r="C782" s="321" t="s">
        <v>403</v>
      </c>
      <c r="D782" s="321" t="s">
        <v>330</v>
      </c>
      <c r="E782" s="40" t="s">
        <v>27</v>
      </c>
      <c r="F782" s="321" t="s">
        <v>340</v>
      </c>
      <c r="G782" s="319"/>
      <c r="H782" s="319"/>
      <c r="I782" s="66">
        <f>I783</f>
        <v>0</v>
      </c>
      <c r="J782" s="317">
        <f t="shared" si="213"/>
        <v>0</v>
      </c>
      <c r="K782" s="66">
        <f>K783</f>
        <v>0</v>
      </c>
      <c r="L782" s="317">
        <f t="shared" si="208"/>
        <v>0</v>
      </c>
      <c r="M782" s="66">
        <f>M783</f>
        <v>0</v>
      </c>
      <c r="N782" s="317">
        <f t="shared" si="206"/>
        <v>0</v>
      </c>
      <c r="O782" s="66">
        <f>O783</f>
        <v>0</v>
      </c>
      <c r="P782" s="317">
        <f t="shared" si="201"/>
        <v>0</v>
      </c>
      <c r="Q782" s="66">
        <f>Q783</f>
        <v>0</v>
      </c>
      <c r="R782" s="317">
        <f t="shared" si="202"/>
        <v>0</v>
      </c>
      <c r="S782" s="66">
        <f>S783</f>
        <v>0</v>
      </c>
      <c r="T782" s="317" t="e">
        <f>SUM(#REF!-S782)</f>
        <v>#REF!</v>
      </c>
      <c r="U782" s="66">
        <f>U783</f>
        <v>1</v>
      </c>
      <c r="V782" s="317">
        <f t="shared" si="210"/>
        <v>0</v>
      </c>
      <c r="W782" s="66">
        <f>W783</f>
        <v>1</v>
      </c>
      <c r="X782" s="317">
        <f t="shared" si="211"/>
        <v>0</v>
      </c>
      <c r="Y782" s="66">
        <f>Y783</f>
        <v>1</v>
      </c>
      <c r="Z782" s="317" t="e">
        <f>SUM(#REF!-Y782)</f>
        <v>#REF!</v>
      </c>
      <c r="AA782" s="66">
        <f>AA783</f>
        <v>1</v>
      </c>
      <c r="AB782" s="66">
        <f t="shared" si="205"/>
        <v>0</v>
      </c>
      <c r="AC782" s="66">
        <f>AC783</f>
        <v>1</v>
      </c>
      <c r="AD782" s="259">
        <f>AD783</f>
        <v>0</v>
      </c>
      <c r="AE782" s="260">
        <f>AE783</f>
        <v>1</v>
      </c>
      <c r="AF782" s="260">
        <f>AF783</f>
        <v>1</v>
      </c>
      <c r="AG782" s="364">
        <f t="shared" si="203"/>
        <v>100</v>
      </c>
    </row>
    <row r="783" spans="1:33" ht="25.5" customHeight="1">
      <c r="A783" s="39" t="s">
        <v>341</v>
      </c>
      <c r="B783" s="321" t="s">
        <v>198</v>
      </c>
      <c r="C783" s="321" t="s">
        <v>403</v>
      </c>
      <c r="D783" s="321" t="s">
        <v>330</v>
      </c>
      <c r="E783" s="40" t="s">
        <v>27</v>
      </c>
      <c r="F783" s="321" t="s">
        <v>342</v>
      </c>
      <c r="G783" s="319"/>
      <c r="H783" s="319"/>
      <c r="I783" s="66"/>
      <c r="J783" s="317">
        <f t="shared" si="213"/>
        <v>0</v>
      </c>
      <c r="K783" s="66"/>
      <c r="L783" s="317">
        <f t="shared" si="208"/>
        <v>0</v>
      </c>
      <c r="M783" s="66"/>
      <c r="N783" s="317">
        <f t="shared" si="206"/>
        <v>0</v>
      </c>
      <c r="O783" s="66"/>
      <c r="P783" s="317">
        <f t="shared" si="201"/>
        <v>0</v>
      </c>
      <c r="Q783" s="66"/>
      <c r="R783" s="317">
        <f t="shared" si="202"/>
        <v>0</v>
      </c>
      <c r="S783" s="66"/>
      <c r="T783" s="317" t="e">
        <f>SUM(#REF!-S783)</f>
        <v>#REF!</v>
      </c>
      <c r="U783" s="66">
        <v>1</v>
      </c>
      <c r="V783" s="317">
        <f t="shared" si="210"/>
        <v>0</v>
      </c>
      <c r="W783" s="66">
        <v>1</v>
      </c>
      <c r="X783" s="317">
        <f t="shared" si="211"/>
        <v>0</v>
      </c>
      <c r="Y783" s="66">
        <v>1</v>
      </c>
      <c r="Z783" s="317" t="e">
        <f>SUM(#REF!-Y783)</f>
        <v>#REF!</v>
      </c>
      <c r="AA783" s="66">
        <v>1</v>
      </c>
      <c r="AB783" s="66">
        <f t="shared" si="205"/>
        <v>0</v>
      </c>
      <c r="AC783" s="66">
        <v>1</v>
      </c>
      <c r="AD783" s="66"/>
      <c r="AE783" s="364">
        <v>1</v>
      </c>
      <c r="AF783" s="364">
        <v>1</v>
      </c>
      <c r="AG783" s="364">
        <f t="shared" ref="AG783:AG846" si="214">AF783/AE783*100</f>
        <v>100</v>
      </c>
    </row>
    <row r="784" spans="1:33" s="220" customFormat="1" ht="16.5" customHeight="1">
      <c r="A784" s="8" t="s">
        <v>33</v>
      </c>
      <c r="B784" s="321" t="s">
        <v>198</v>
      </c>
      <c r="C784" s="321" t="s">
        <v>403</v>
      </c>
      <c r="D784" s="321" t="s">
        <v>330</v>
      </c>
      <c r="E784" s="40" t="s">
        <v>27</v>
      </c>
      <c r="F784" s="321" t="s">
        <v>34</v>
      </c>
      <c r="G784" s="319"/>
      <c r="H784" s="319"/>
      <c r="I784" s="66"/>
      <c r="J784" s="317"/>
      <c r="K784" s="66"/>
      <c r="L784" s="317"/>
      <c r="M784" s="66"/>
      <c r="N784" s="317"/>
      <c r="O784" s="66"/>
      <c r="P784" s="317"/>
      <c r="Q784" s="66"/>
      <c r="R784" s="317"/>
      <c r="S784" s="66"/>
      <c r="T784" s="317"/>
      <c r="U784" s="66">
        <f>SUM(U785)</f>
        <v>4</v>
      </c>
      <c r="V784" s="317">
        <f t="shared" si="210"/>
        <v>0</v>
      </c>
      <c r="W784" s="66">
        <f>SUM(W785)</f>
        <v>4</v>
      </c>
      <c r="X784" s="317">
        <f t="shared" si="211"/>
        <v>0</v>
      </c>
      <c r="Y784" s="66">
        <f>SUM(Y785)</f>
        <v>4</v>
      </c>
      <c r="Z784" s="317" t="e">
        <f>SUM(#REF!-Y784)</f>
        <v>#REF!</v>
      </c>
      <c r="AA784" s="66">
        <f>SUM(AA785)</f>
        <v>4</v>
      </c>
      <c r="AB784" s="66">
        <f t="shared" si="205"/>
        <v>0</v>
      </c>
      <c r="AC784" s="66">
        <f>SUM(AC785)</f>
        <v>4</v>
      </c>
      <c r="AD784" s="259">
        <f>SUM(AD785)</f>
        <v>0</v>
      </c>
      <c r="AE784" s="260">
        <f>SUM(AE785)</f>
        <v>4</v>
      </c>
      <c r="AF784" s="260">
        <f>SUM(AF785)</f>
        <v>4</v>
      </c>
      <c r="AG784" s="364">
        <f t="shared" si="214"/>
        <v>100</v>
      </c>
    </row>
    <row r="785" spans="1:33" s="220" customFormat="1" ht="15" customHeight="1">
      <c r="A785" s="39" t="s">
        <v>35</v>
      </c>
      <c r="B785" s="321" t="s">
        <v>198</v>
      </c>
      <c r="C785" s="321" t="s">
        <v>403</v>
      </c>
      <c r="D785" s="321" t="s">
        <v>330</v>
      </c>
      <c r="E785" s="40" t="s">
        <v>27</v>
      </c>
      <c r="F785" s="321" t="s">
        <v>36</v>
      </c>
      <c r="G785" s="319"/>
      <c r="H785" s="319"/>
      <c r="I785" s="66"/>
      <c r="J785" s="317"/>
      <c r="K785" s="66"/>
      <c r="L785" s="317"/>
      <c r="M785" s="66"/>
      <c r="N785" s="317"/>
      <c r="O785" s="66"/>
      <c r="P785" s="317"/>
      <c r="Q785" s="66"/>
      <c r="R785" s="317"/>
      <c r="S785" s="66"/>
      <c r="T785" s="317"/>
      <c r="U785" s="66">
        <v>4</v>
      </c>
      <c r="V785" s="317">
        <f t="shared" si="210"/>
        <v>0</v>
      </c>
      <c r="W785" s="66">
        <v>4</v>
      </c>
      <c r="X785" s="317">
        <f t="shared" si="211"/>
        <v>0</v>
      </c>
      <c r="Y785" s="66">
        <v>4</v>
      </c>
      <c r="Z785" s="317" t="e">
        <f>SUM(#REF!-Y785)</f>
        <v>#REF!</v>
      </c>
      <c r="AA785" s="66">
        <v>4</v>
      </c>
      <c r="AB785" s="66">
        <f t="shared" si="205"/>
        <v>0</v>
      </c>
      <c r="AC785" s="66">
        <v>4</v>
      </c>
      <c r="AD785" s="66"/>
      <c r="AE785" s="364">
        <v>4</v>
      </c>
      <c r="AF785" s="364">
        <v>4</v>
      </c>
      <c r="AG785" s="364">
        <f t="shared" si="214"/>
        <v>100</v>
      </c>
    </row>
    <row r="786" spans="1:33" ht="56.25" hidden="1" customHeight="1">
      <c r="A786" s="39" t="s">
        <v>649</v>
      </c>
      <c r="B786" s="321" t="s">
        <v>198</v>
      </c>
      <c r="C786" s="321" t="s">
        <v>403</v>
      </c>
      <c r="D786" s="321" t="s">
        <v>330</v>
      </c>
      <c r="E786" s="321" t="s">
        <v>37</v>
      </c>
      <c r="F786" s="321"/>
      <c r="G786" s="319"/>
      <c r="H786" s="319"/>
      <c r="I786" s="66">
        <f t="shared" ref="I786:AF788" si="215">I787</f>
        <v>0</v>
      </c>
      <c r="J786" s="317">
        <f t="shared" si="213"/>
        <v>0</v>
      </c>
      <c r="K786" s="66">
        <f t="shared" si="215"/>
        <v>0</v>
      </c>
      <c r="L786" s="317">
        <f t="shared" si="208"/>
        <v>0</v>
      </c>
      <c r="M786" s="66">
        <f t="shared" si="215"/>
        <v>0</v>
      </c>
      <c r="N786" s="317">
        <f t="shared" si="206"/>
        <v>0</v>
      </c>
      <c r="O786" s="66">
        <f t="shared" si="215"/>
        <v>0</v>
      </c>
      <c r="P786" s="317">
        <f t="shared" si="201"/>
        <v>0</v>
      </c>
      <c r="Q786" s="66">
        <f t="shared" si="215"/>
        <v>0</v>
      </c>
      <c r="R786" s="317">
        <f t="shared" si="202"/>
        <v>0</v>
      </c>
      <c r="S786" s="66">
        <f t="shared" si="215"/>
        <v>0</v>
      </c>
      <c r="T786" s="317" t="e">
        <f>SUM(#REF!-S786)</f>
        <v>#REF!</v>
      </c>
      <c r="U786" s="66">
        <f t="shared" si="215"/>
        <v>0</v>
      </c>
      <c r="V786" s="317">
        <f t="shared" si="210"/>
        <v>0</v>
      </c>
      <c r="W786" s="66">
        <f t="shared" si="215"/>
        <v>0</v>
      </c>
      <c r="X786" s="317">
        <f t="shared" si="211"/>
        <v>0</v>
      </c>
      <c r="Y786" s="66">
        <f t="shared" si="215"/>
        <v>0</v>
      </c>
      <c r="Z786" s="317" t="e">
        <f>SUM(#REF!-Y786)</f>
        <v>#REF!</v>
      </c>
      <c r="AA786" s="66">
        <f t="shared" si="215"/>
        <v>0</v>
      </c>
      <c r="AB786" s="66">
        <f t="shared" si="205"/>
        <v>0</v>
      </c>
      <c r="AC786" s="66">
        <f t="shared" si="215"/>
        <v>0</v>
      </c>
      <c r="AD786" s="259">
        <f t="shared" si="215"/>
        <v>0</v>
      </c>
      <c r="AE786" s="260">
        <f t="shared" si="215"/>
        <v>0</v>
      </c>
      <c r="AF786" s="260">
        <f t="shared" si="215"/>
        <v>0</v>
      </c>
      <c r="AG786" s="364"/>
    </row>
    <row r="787" spans="1:33" ht="51" hidden="1" customHeight="1">
      <c r="A787" s="39" t="s">
        <v>623</v>
      </c>
      <c r="B787" s="321" t="s">
        <v>198</v>
      </c>
      <c r="C787" s="321" t="s">
        <v>403</v>
      </c>
      <c r="D787" s="321" t="s">
        <v>330</v>
      </c>
      <c r="E787" s="321" t="s">
        <v>38</v>
      </c>
      <c r="F787" s="321"/>
      <c r="G787" s="319"/>
      <c r="H787" s="319"/>
      <c r="I787" s="66">
        <f t="shared" si="215"/>
        <v>0</v>
      </c>
      <c r="J787" s="317">
        <f t="shared" si="213"/>
        <v>0</v>
      </c>
      <c r="K787" s="66">
        <f t="shared" si="215"/>
        <v>0</v>
      </c>
      <c r="L787" s="317">
        <f t="shared" si="208"/>
        <v>0</v>
      </c>
      <c r="M787" s="66">
        <f t="shared" si="215"/>
        <v>0</v>
      </c>
      <c r="N787" s="317">
        <f t="shared" si="206"/>
        <v>0</v>
      </c>
      <c r="O787" s="66">
        <f t="shared" si="215"/>
        <v>0</v>
      </c>
      <c r="P787" s="317">
        <f t="shared" si="201"/>
        <v>0</v>
      </c>
      <c r="Q787" s="66">
        <f t="shared" si="215"/>
        <v>0</v>
      </c>
      <c r="R787" s="317">
        <f t="shared" si="202"/>
        <v>0</v>
      </c>
      <c r="S787" s="66">
        <f t="shared" si="215"/>
        <v>0</v>
      </c>
      <c r="T787" s="317" t="e">
        <f>SUM(#REF!-S787)</f>
        <v>#REF!</v>
      </c>
      <c r="U787" s="66">
        <f t="shared" si="215"/>
        <v>0</v>
      </c>
      <c r="V787" s="317">
        <f t="shared" si="210"/>
        <v>0</v>
      </c>
      <c r="W787" s="66">
        <f t="shared" si="215"/>
        <v>0</v>
      </c>
      <c r="X787" s="317">
        <f t="shared" si="211"/>
        <v>0</v>
      </c>
      <c r="Y787" s="66">
        <f t="shared" si="215"/>
        <v>0</v>
      </c>
      <c r="Z787" s="317" t="e">
        <f>SUM(#REF!-Y787)</f>
        <v>#REF!</v>
      </c>
      <c r="AA787" s="66">
        <f t="shared" si="215"/>
        <v>0</v>
      </c>
      <c r="AB787" s="66">
        <f t="shared" si="205"/>
        <v>0</v>
      </c>
      <c r="AC787" s="66">
        <f t="shared" si="215"/>
        <v>0</v>
      </c>
      <c r="AD787" s="259">
        <f t="shared" si="215"/>
        <v>0</v>
      </c>
      <c r="AE787" s="260">
        <f t="shared" si="215"/>
        <v>0</v>
      </c>
      <c r="AF787" s="260">
        <f t="shared" si="215"/>
        <v>0</v>
      </c>
      <c r="AG787" s="364"/>
    </row>
    <row r="788" spans="1:33" ht="25.5" hidden="1" customHeight="1">
      <c r="A788" s="8" t="s">
        <v>339</v>
      </c>
      <c r="B788" s="321" t="s">
        <v>198</v>
      </c>
      <c r="C788" s="321" t="s">
        <v>403</v>
      </c>
      <c r="D788" s="321" t="s">
        <v>330</v>
      </c>
      <c r="E788" s="321" t="s">
        <v>38</v>
      </c>
      <c r="F788" s="321" t="s">
        <v>340</v>
      </c>
      <c r="G788" s="319"/>
      <c r="H788" s="319"/>
      <c r="I788" s="66">
        <f t="shared" si="215"/>
        <v>0</v>
      </c>
      <c r="J788" s="317">
        <f t="shared" si="213"/>
        <v>0</v>
      </c>
      <c r="K788" s="66">
        <f t="shared" si="215"/>
        <v>0</v>
      </c>
      <c r="L788" s="317">
        <f t="shared" si="208"/>
        <v>0</v>
      </c>
      <c r="M788" s="66">
        <f t="shared" si="215"/>
        <v>0</v>
      </c>
      <c r="N788" s="317">
        <f t="shared" si="206"/>
        <v>0</v>
      </c>
      <c r="O788" s="66">
        <f t="shared" si="215"/>
        <v>0</v>
      </c>
      <c r="P788" s="317">
        <f t="shared" si="201"/>
        <v>0</v>
      </c>
      <c r="Q788" s="66">
        <f t="shared" si="215"/>
        <v>0</v>
      </c>
      <c r="R788" s="317">
        <f t="shared" si="202"/>
        <v>0</v>
      </c>
      <c r="S788" s="66">
        <f t="shared" si="215"/>
        <v>0</v>
      </c>
      <c r="T788" s="317" t="e">
        <f>SUM(#REF!-S788)</f>
        <v>#REF!</v>
      </c>
      <c r="U788" s="66">
        <f t="shared" si="215"/>
        <v>0</v>
      </c>
      <c r="V788" s="317">
        <f t="shared" si="210"/>
        <v>0</v>
      </c>
      <c r="W788" s="66">
        <f t="shared" si="215"/>
        <v>0</v>
      </c>
      <c r="X788" s="317">
        <f t="shared" si="211"/>
        <v>0</v>
      </c>
      <c r="Y788" s="66">
        <f t="shared" si="215"/>
        <v>0</v>
      </c>
      <c r="Z788" s="317" t="e">
        <f>SUM(#REF!-Y788)</f>
        <v>#REF!</v>
      </c>
      <c r="AA788" s="66">
        <f t="shared" si="215"/>
        <v>0</v>
      </c>
      <c r="AB788" s="66">
        <f t="shared" si="205"/>
        <v>0</v>
      </c>
      <c r="AC788" s="66">
        <f t="shared" si="215"/>
        <v>0</v>
      </c>
      <c r="AD788" s="259">
        <f t="shared" si="215"/>
        <v>0</v>
      </c>
      <c r="AE788" s="260">
        <f t="shared" si="215"/>
        <v>0</v>
      </c>
      <c r="AF788" s="260">
        <f t="shared" si="215"/>
        <v>0</v>
      </c>
      <c r="AG788" s="364"/>
    </row>
    <row r="789" spans="1:33" ht="25.5" hidden="1" customHeight="1">
      <c r="A789" s="39" t="s">
        <v>341</v>
      </c>
      <c r="B789" s="321" t="s">
        <v>198</v>
      </c>
      <c r="C789" s="321" t="s">
        <v>403</v>
      </c>
      <c r="D789" s="321" t="s">
        <v>330</v>
      </c>
      <c r="E789" s="321" t="s">
        <v>38</v>
      </c>
      <c r="F789" s="321" t="s">
        <v>342</v>
      </c>
      <c r="G789" s="319"/>
      <c r="H789" s="319"/>
      <c r="I789" s="66"/>
      <c r="J789" s="317">
        <f t="shared" si="213"/>
        <v>0</v>
      </c>
      <c r="K789" s="66"/>
      <c r="L789" s="317">
        <f t="shared" si="208"/>
        <v>0</v>
      </c>
      <c r="M789" s="66"/>
      <c r="N789" s="317">
        <f t="shared" si="206"/>
        <v>0</v>
      </c>
      <c r="O789" s="66"/>
      <c r="P789" s="317">
        <f t="shared" si="201"/>
        <v>0</v>
      </c>
      <c r="Q789" s="66"/>
      <c r="R789" s="317">
        <f t="shared" si="202"/>
        <v>0</v>
      </c>
      <c r="S789" s="66"/>
      <c r="T789" s="317" t="e">
        <f>SUM(#REF!-S789)</f>
        <v>#REF!</v>
      </c>
      <c r="U789" s="66"/>
      <c r="V789" s="317">
        <f t="shared" si="210"/>
        <v>0</v>
      </c>
      <c r="W789" s="66"/>
      <c r="X789" s="317">
        <f t="shared" si="211"/>
        <v>0</v>
      </c>
      <c r="Y789" s="66"/>
      <c r="Z789" s="317" t="e">
        <f>SUM(#REF!-Y789)</f>
        <v>#REF!</v>
      </c>
      <c r="AA789" s="66"/>
      <c r="AB789" s="66">
        <f t="shared" si="205"/>
        <v>0</v>
      </c>
      <c r="AC789" s="66"/>
      <c r="AD789" s="66"/>
      <c r="AE789" s="364"/>
      <c r="AF789" s="364"/>
      <c r="AG789" s="364"/>
    </row>
    <row r="790" spans="1:33" ht="18.75" customHeight="1">
      <c r="A790" s="318" t="s">
        <v>738</v>
      </c>
      <c r="B790" s="321" t="s">
        <v>198</v>
      </c>
      <c r="C790" s="321" t="s">
        <v>403</v>
      </c>
      <c r="D790" s="321" t="s">
        <v>345</v>
      </c>
      <c r="E790" s="321"/>
      <c r="F790" s="321"/>
      <c r="G790" s="319" t="e">
        <f>#REF!+#REF!+#REF!</f>
        <v>#REF!</v>
      </c>
      <c r="H790" s="319" t="e">
        <f>#REF!+#REF!+#REF!</f>
        <v>#REF!</v>
      </c>
      <c r="I790" s="66">
        <f t="shared" ref="I790:AF791" si="216">I791</f>
        <v>1398</v>
      </c>
      <c r="J790" s="317">
        <f t="shared" si="213"/>
        <v>0</v>
      </c>
      <c r="K790" s="66">
        <f t="shared" si="216"/>
        <v>1398</v>
      </c>
      <c r="L790" s="317">
        <f t="shared" si="208"/>
        <v>0</v>
      </c>
      <c r="M790" s="66">
        <f t="shared" si="216"/>
        <v>1398</v>
      </c>
      <c r="N790" s="317">
        <f t="shared" si="206"/>
        <v>5.7999999999999545</v>
      </c>
      <c r="O790" s="66">
        <f t="shared" si="216"/>
        <v>1403.8</v>
      </c>
      <c r="P790" s="317">
        <f t="shared" si="201"/>
        <v>0</v>
      </c>
      <c r="Q790" s="66">
        <f t="shared" si="216"/>
        <v>1403.8</v>
      </c>
      <c r="R790" s="317">
        <f t="shared" si="202"/>
        <v>0</v>
      </c>
      <c r="S790" s="66">
        <f t="shared" si="216"/>
        <v>1403.8</v>
      </c>
      <c r="T790" s="317" t="e">
        <f>SUM(#REF!-S790)</f>
        <v>#REF!</v>
      </c>
      <c r="U790" s="66">
        <f t="shared" si="216"/>
        <v>1403.8</v>
      </c>
      <c r="V790" s="317">
        <f t="shared" si="210"/>
        <v>0</v>
      </c>
      <c r="W790" s="66">
        <f t="shared" si="216"/>
        <v>1403.8</v>
      </c>
      <c r="X790" s="317">
        <f t="shared" si="211"/>
        <v>0</v>
      </c>
      <c r="Y790" s="66">
        <f t="shared" si="216"/>
        <v>1403.8</v>
      </c>
      <c r="Z790" s="317" t="e">
        <f>SUM(#REF!-Y790)</f>
        <v>#REF!</v>
      </c>
      <c r="AA790" s="66">
        <f t="shared" si="216"/>
        <v>1435.7</v>
      </c>
      <c r="AB790" s="66">
        <f t="shared" si="205"/>
        <v>0</v>
      </c>
      <c r="AC790" s="66">
        <f t="shared" si="216"/>
        <v>1435.7</v>
      </c>
      <c r="AD790" s="259">
        <f t="shared" si="216"/>
        <v>0</v>
      </c>
      <c r="AE790" s="260">
        <f t="shared" si="216"/>
        <v>1097.8</v>
      </c>
      <c r="AF790" s="260">
        <f t="shared" si="216"/>
        <v>1071.1000000000001</v>
      </c>
      <c r="AG790" s="364">
        <f t="shared" si="214"/>
        <v>97.567862998724735</v>
      </c>
    </row>
    <row r="791" spans="1:33" ht="25.5" customHeight="1">
      <c r="A791" s="39" t="s">
        <v>722</v>
      </c>
      <c r="B791" s="321" t="s">
        <v>198</v>
      </c>
      <c r="C791" s="321" t="s">
        <v>403</v>
      </c>
      <c r="D791" s="321" t="s">
        <v>345</v>
      </c>
      <c r="E791" s="40" t="s">
        <v>201</v>
      </c>
      <c r="F791" s="321"/>
      <c r="G791" s="319"/>
      <c r="H791" s="319"/>
      <c r="I791" s="66">
        <f t="shared" si="216"/>
        <v>1398</v>
      </c>
      <c r="J791" s="317">
        <f t="shared" si="213"/>
        <v>0</v>
      </c>
      <c r="K791" s="66">
        <f t="shared" si="216"/>
        <v>1398</v>
      </c>
      <c r="L791" s="317">
        <f t="shared" si="208"/>
        <v>0</v>
      </c>
      <c r="M791" s="66">
        <f t="shared" si="216"/>
        <v>1398</v>
      </c>
      <c r="N791" s="317">
        <f t="shared" si="206"/>
        <v>5.7999999999999545</v>
      </c>
      <c r="O791" s="66">
        <f t="shared" si="216"/>
        <v>1403.8</v>
      </c>
      <c r="P791" s="317">
        <f t="shared" si="201"/>
        <v>0</v>
      </c>
      <c r="Q791" s="66">
        <f t="shared" si="216"/>
        <v>1403.8</v>
      </c>
      <c r="R791" s="317">
        <f t="shared" si="202"/>
        <v>0</v>
      </c>
      <c r="S791" s="66">
        <f t="shared" si="216"/>
        <v>1403.8</v>
      </c>
      <c r="T791" s="317" t="e">
        <f>SUM(#REF!-S791)</f>
        <v>#REF!</v>
      </c>
      <c r="U791" s="66">
        <f t="shared" si="216"/>
        <v>1403.8</v>
      </c>
      <c r="V791" s="317">
        <f t="shared" si="210"/>
        <v>0</v>
      </c>
      <c r="W791" s="66">
        <f t="shared" si="216"/>
        <v>1403.8</v>
      </c>
      <c r="X791" s="317">
        <f t="shared" si="211"/>
        <v>0</v>
      </c>
      <c r="Y791" s="66">
        <f t="shared" si="216"/>
        <v>1403.8</v>
      </c>
      <c r="Z791" s="317" t="e">
        <f>SUM(#REF!-Y791)</f>
        <v>#REF!</v>
      </c>
      <c r="AA791" s="66">
        <f t="shared" si="216"/>
        <v>1435.7</v>
      </c>
      <c r="AB791" s="66">
        <f t="shared" si="205"/>
        <v>0</v>
      </c>
      <c r="AC791" s="66">
        <f t="shared" si="216"/>
        <v>1435.7</v>
      </c>
      <c r="AD791" s="259">
        <f t="shared" si="216"/>
        <v>0</v>
      </c>
      <c r="AE791" s="260">
        <f t="shared" si="216"/>
        <v>1097.8</v>
      </c>
      <c r="AF791" s="260">
        <f t="shared" si="216"/>
        <v>1071.1000000000001</v>
      </c>
      <c r="AG791" s="364">
        <f t="shared" si="214"/>
        <v>97.567862998724735</v>
      </c>
    </row>
    <row r="792" spans="1:33" ht="25.5" customHeight="1">
      <c r="A792" s="318" t="s">
        <v>569</v>
      </c>
      <c r="B792" s="321" t="s">
        <v>198</v>
      </c>
      <c r="C792" s="321" t="s">
        <v>403</v>
      </c>
      <c r="D792" s="321" t="s">
        <v>345</v>
      </c>
      <c r="E792" s="321" t="s">
        <v>570</v>
      </c>
      <c r="F792" s="321"/>
      <c r="G792" s="319"/>
      <c r="H792" s="319"/>
      <c r="I792" s="66">
        <f>I793+I796+I803+I806</f>
        <v>1398</v>
      </c>
      <c r="J792" s="317">
        <f t="shared" si="213"/>
        <v>0</v>
      </c>
      <c r="K792" s="66">
        <f>K793+K796+K803+K806</f>
        <v>1398</v>
      </c>
      <c r="L792" s="317">
        <f t="shared" si="208"/>
        <v>0</v>
      </c>
      <c r="M792" s="66">
        <f>M793+M796+M803+M806</f>
        <v>1398</v>
      </c>
      <c r="N792" s="317">
        <f t="shared" si="206"/>
        <v>5.7999999999999545</v>
      </c>
      <c r="O792" s="66">
        <f>O793+O796+O803+O806</f>
        <v>1403.8</v>
      </c>
      <c r="P792" s="317">
        <f t="shared" ref="P792:P858" si="217">SUM(Q792-O792)</f>
        <v>0</v>
      </c>
      <c r="Q792" s="66">
        <f>Q793+Q796+Q803+Q806</f>
        <v>1403.8</v>
      </c>
      <c r="R792" s="317">
        <f t="shared" ref="R792:R858" si="218">SUM(S792-Q792)</f>
        <v>0</v>
      </c>
      <c r="S792" s="66">
        <f>S793+S796+S803+S806</f>
        <v>1403.8</v>
      </c>
      <c r="T792" s="317" t="e">
        <f>SUM(#REF!-S792)</f>
        <v>#REF!</v>
      </c>
      <c r="U792" s="66">
        <f>U793+U796+U803+U806</f>
        <v>1403.8</v>
      </c>
      <c r="V792" s="317">
        <f t="shared" si="210"/>
        <v>0</v>
      </c>
      <c r="W792" s="66">
        <f>W793+W796+W803+W806</f>
        <v>1403.8</v>
      </c>
      <c r="X792" s="317">
        <f t="shared" si="211"/>
        <v>0</v>
      </c>
      <c r="Y792" s="66">
        <f>Y793+Y796+Y803+Y806</f>
        <v>1403.8</v>
      </c>
      <c r="Z792" s="317" t="e">
        <f>SUM(#REF!-Y792)</f>
        <v>#REF!</v>
      </c>
      <c r="AA792" s="66">
        <f>AA793+AA796+AA803+AA806+AA809</f>
        <v>1435.7</v>
      </c>
      <c r="AB792" s="66">
        <f t="shared" si="205"/>
        <v>0</v>
      </c>
      <c r="AC792" s="66">
        <f>AC793+AC796+AC803+AC806+AC809</f>
        <v>1435.7</v>
      </c>
      <c r="AD792" s="259">
        <f>AD793+AD796+AD803+AD806+AD809</f>
        <v>0</v>
      </c>
      <c r="AE792" s="260">
        <f>AE793+AE796+AE803+AE806+AE809</f>
        <v>1097.8</v>
      </c>
      <c r="AF792" s="260">
        <f>AF793+AF796+AF803+AF806+AF809</f>
        <v>1071.1000000000001</v>
      </c>
      <c r="AG792" s="364">
        <f t="shared" si="214"/>
        <v>97.567862998724735</v>
      </c>
    </row>
    <row r="793" spans="1:33" ht="25.5" customHeight="1">
      <c r="A793" s="63" t="s">
        <v>333</v>
      </c>
      <c r="B793" s="86" t="s">
        <v>198</v>
      </c>
      <c r="C793" s="86" t="s">
        <v>403</v>
      </c>
      <c r="D793" s="86" t="s">
        <v>345</v>
      </c>
      <c r="E793" s="88" t="s">
        <v>571</v>
      </c>
      <c r="F793" s="86"/>
      <c r="G793" s="87"/>
      <c r="H793" s="87"/>
      <c r="I793" s="67">
        <f t="shared" ref="I793:AF794" si="219">I794</f>
        <v>1136.5</v>
      </c>
      <c r="J793" s="317">
        <f t="shared" si="213"/>
        <v>0</v>
      </c>
      <c r="K793" s="67">
        <f t="shared" si="219"/>
        <v>1136.5</v>
      </c>
      <c r="L793" s="317">
        <f t="shared" si="208"/>
        <v>0</v>
      </c>
      <c r="M793" s="67">
        <f t="shared" si="219"/>
        <v>1136.5</v>
      </c>
      <c r="N793" s="317">
        <f t="shared" si="206"/>
        <v>0</v>
      </c>
      <c r="O793" s="67">
        <f t="shared" si="219"/>
        <v>1136.5</v>
      </c>
      <c r="P793" s="317">
        <f t="shared" si="217"/>
        <v>0</v>
      </c>
      <c r="Q793" s="67">
        <f t="shared" si="219"/>
        <v>1136.5</v>
      </c>
      <c r="R793" s="317">
        <f t="shared" si="218"/>
        <v>0</v>
      </c>
      <c r="S793" s="67">
        <f t="shared" si="219"/>
        <v>1136.5</v>
      </c>
      <c r="T793" s="317" t="e">
        <f>SUM(#REF!-S793)</f>
        <v>#REF!</v>
      </c>
      <c r="U793" s="67">
        <f t="shared" si="219"/>
        <v>1353.5</v>
      </c>
      <c r="V793" s="317">
        <f t="shared" si="210"/>
        <v>0</v>
      </c>
      <c r="W793" s="67">
        <f t="shared" si="219"/>
        <v>1353.5</v>
      </c>
      <c r="X793" s="317">
        <f t="shared" si="211"/>
        <v>0</v>
      </c>
      <c r="Y793" s="67">
        <f t="shared" si="219"/>
        <v>1353.5</v>
      </c>
      <c r="Z793" s="317" t="e">
        <f>SUM(#REF!-Y793)</f>
        <v>#REF!</v>
      </c>
      <c r="AA793" s="67">
        <f t="shared" si="219"/>
        <v>1353.5</v>
      </c>
      <c r="AB793" s="66">
        <f t="shared" si="205"/>
        <v>0</v>
      </c>
      <c r="AC793" s="67">
        <f t="shared" si="219"/>
        <v>1353.5</v>
      </c>
      <c r="AD793" s="259">
        <f t="shared" si="219"/>
        <v>0</v>
      </c>
      <c r="AE793" s="260">
        <f t="shared" si="219"/>
        <v>994.8</v>
      </c>
      <c r="AF793" s="260">
        <f t="shared" si="219"/>
        <v>975.8</v>
      </c>
      <c r="AG793" s="364">
        <f t="shared" si="214"/>
        <v>98.090068355448338</v>
      </c>
    </row>
    <row r="794" spans="1:33" ht="51" customHeight="1">
      <c r="A794" s="55" t="s">
        <v>352</v>
      </c>
      <c r="B794" s="86" t="s">
        <v>198</v>
      </c>
      <c r="C794" s="86" t="s">
        <v>403</v>
      </c>
      <c r="D794" s="86" t="s">
        <v>345</v>
      </c>
      <c r="E794" s="88" t="s">
        <v>571</v>
      </c>
      <c r="F794" s="86" t="s">
        <v>335</v>
      </c>
      <c r="G794" s="87"/>
      <c r="H794" s="87"/>
      <c r="I794" s="67">
        <f t="shared" si="219"/>
        <v>1136.5</v>
      </c>
      <c r="J794" s="317">
        <f t="shared" si="213"/>
        <v>0</v>
      </c>
      <c r="K794" s="67">
        <f t="shared" si="219"/>
        <v>1136.5</v>
      </c>
      <c r="L794" s="317">
        <f t="shared" si="208"/>
        <v>0</v>
      </c>
      <c r="M794" s="67">
        <f t="shared" si="219"/>
        <v>1136.5</v>
      </c>
      <c r="N794" s="317">
        <f t="shared" si="206"/>
        <v>0</v>
      </c>
      <c r="O794" s="67">
        <f t="shared" si="219"/>
        <v>1136.5</v>
      </c>
      <c r="P794" s="317">
        <f t="shared" si="217"/>
        <v>0</v>
      </c>
      <c r="Q794" s="67">
        <f t="shared" si="219"/>
        <v>1136.5</v>
      </c>
      <c r="R794" s="317">
        <f t="shared" si="218"/>
        <v>0</v>
      </c>
      <c r="S794" s="67">
        <f t="shared" si="219"/>
        <v>1136.5</v>
      </c>
      <c r="T794" s="317" t="e">
        <f>SUM(#REF!-S794)</f>
        <v>#REF!</v>
      </c>
      <c r="U794" s="67">
        <f t="shared" si="219"/>
        <v>1353.5</v>
      </c>
      <c r="V794" s="317">
        <f t="shared" si="210"/>
        <v>0</v>
      </c>
      <c r="W794" s="67">
        <f t="shared" si="219"/>
        <v>1353.5</v>
      </c>
      <c r="X794" s="317">
        <f t="shared" si="211"/>
        <v>0</v>
      </c>
      <c r="Y794" s="67">
        <f t="shared" si="219"/>
        <v>1353.5</v>
      </c>
      <c r="Z794" s="317" t="e">
        <f>SUM(#REF!-Y794)</f>
        <v>#REF!</v>
      </c>
      <c r="AA794" s="67">
        <f t="shared" si="219"/>
        <v>1353.5</v>
      </c>
      <c r="AB794" s="66">
        <f t="shared" si="205"/>
        <v>0</v>
      </c>
      <c r="AC794" s="67">
        <f t="shared" si="219"/>
        <v>1353.5</v>
      </c>
      <c r="AD794" s="259">
        <f t="shared" si="219"/>
        <v>0</v>
      </c>
      <c r="AE794" s="260">
        <f t="shared" si="219"/>
        <v>994.8</v>
      </c>
      <c r="AF794" s="260">
        <f t="shared" si="219"/>
        <v>975.8</v>
      </c>
      <c r="AG794" s="364">
        <f t="shared" si="214"/>
        <v>98.090068355448338</v>
      </c>
    </row>
    <row r="795" spans="1:33" ht="25.5" customHeight="1">
      <c r="A795" s="64" t="s">
        <v>336</v>
      </c>
      <c r="B795" s="86" t="s">
        <v>198</v>
      </c>
      <c r="C795" s="86" t="s">
        <v>403</v>
      </c>
      <c r="D795" s="86" t="s">
        <v>345</v>
      </c>
      <c r="E795" s="88" t="s">
        <v>571</v>
      </c>
      <c r="F795" s="86" t="s">
        <v>337</v>
      </c>
      <c r="G795" s="87"/>
      <c r="H795" s="87"/>
      <c r="I795" s="66">
        <v>1136.5</v>
      </c>
      <c r="J795" s="317">
        <f t="shared" si="213"/>
        <v>0</v>
      </c>
      <c r="K795" s="66">
        <v>1136.5</v>
      </c>
      <c r="L795" s="317">
        <f t="shared" si="208"/>
        <v>0</v>
      </c>
      <c r="M795" s="66">
        <v>1136.5</v>
      </c>
      <c r="N795" s="317">
        <f t="shared" si="206"/>
        <v>0</v>
      </c>
      <c r="O795" s="66">
        <v>1136.5</v>
      </c>
      <c r="P795" s="317">
        <f t="shared" si="217"/>
        <v>0</v>
      </c>
      <c r="Q795" s="66">
        <v>1136.5</v>
      </c>
      <c r="R795" s="317">
        <f t="shared" si="218"/>
        <v>0</v>
      </c>
      <c r="S795" s="66">
        <v>1136.5</v>
      </c>
      <c r="T795" s="317" t="e">
        <f>SUM(#REF!-S795)</f>
        <v>#REF!</v>
      </c>
      <c r="U795" s="66">
        <v>1353.5</v>
      </c>
      <c r="V795" s="317">
        <f t="shared" si="210"/>
        <v>0</v>
      </c>
      <c r="W795" s="66">
        <v>1353.5</v>
      </c>
      <c r="X795" s="317">
        <f t="shared" si="211"/>
        <v>0</v>
      </c>
      <c r="Y795" s="66">
        <v>1353.5</v>
      </c>
      <c r="Z795" s="317" t="e">
        <f>SUM(#REF!-Y795)</f>
        <v>#REF!</v>
      </c>
      <c r="AA795" s="66">
        <v>1353.5</v>
      </c>
      <c r="AB795" s="66">
        <f t="shared" si="205"/>
        <v>0</v>
      </c>
      <c r="AC795" s="66">
        <v>1353.5</v>
      </c>
      <c r="AD795" s="66"/>
      <c r="AE795" s="364">
        <v>994.8</v>
      </c>
      <c r="AF795" s="364">
        <v>975.8</v>
      </c>
      <c r="AG795" s="364">
        <f t="shared" si="214"/>
        <v>98.090068355448338</v>
      </c>
    </row>
    <row r="796" spans="1:33" ht="25.5" customHeight="1">
      <c r="A796" s="44" t="s">
        <v>338</v>
      </c>
      <c r="B796" s="321" t="s">
        <v>198</v>
      </c>
      <c r="C796" s="321" t="s">
        <v>403</v>
      </c>
      <c r="D796" s="321" t="s">
        <v>345</v>
      </c>
      <c r="E796" s="40" t="s">
        <v>572</v>
      </c>
      <c r="F796" s="321"/>
      <c r="G796" s="319"/>
      <c r="H796" s="319"/>
      <c r="I796" s="66">
        <f>I797+I799+I801</f>
        <v>43.5</v>
      </c>
      <c r="J796" s="317">
        <f t="shared" si="213"/>
        <v>0</v>
      </c>
      <c r="K796" s="66">
        <f>K797+K799+K801</f>
        <v>43.5</v>
      </c>
      <c r="L796" s="317">
        <f t="shared" si="208"/>
        <v>0</v>
      </c>
      <c r="M796" s="66">
        <f>M797+M799+M801</f>
        <v>43.5</v>
      </c>
      <c r="N796" s="317">
        <f t="shared" si="206"/>
        <v>5.7999999999999972</v>
      </c>
      <c r="O796" s="66">
        <f>O797+O799+O801</f>
        <v>49.3</v>
      </c>
      <c r="P796" s="317">
        <f t="shared" si="217"/>
        <v>0</v>
      </c>
      <c r="Q796" s="66">
        <f>Q797+Q799+Q801</f>
        <v>49.3</v>
      </c>
      <c r="R796" s="317">
        <f t="shared" si="218"/>
        <v>0</v>
      </c>
      <c r="S796" s="66">
        <f>S797+S799+S801</f>
        <v>49.3</v>
      </c>
      <c r="T796" s="317" t="e">
        <f>SUM(#REF!-S796)</f>
        <v>#REF!</v>
      </c>
      <c r="U796" s="66">
        <f>U797+U799+U801</f>
        <v>50.3</v>
      </c>
      <c r="V796" s="317">
        <f t="shared" si="210"/>
        <v>0</v>
      </c>
      <c r="W796" s="66">
        <f>W797+W799+W801</f>
        <v>50.3</v>
      </c>
      <c r="X796" s="317">
        <f t="shared" si="211"/>
        <v>0</v>
      </c>
      <c r="Y796" s="66">
        <f>Y797+Y799+Y801</f>
        <v>50.3</v>
      </c>
      <c r="Z796" s="317" t="e">
        <f>SUM(#REF!-Y796)</f>
        <v>#REF!</v>
      </c>
      <c r="AA796" s="66">
        <f>AA797+AA799+AA801</f>
        <v>51.3</v>
      </c>
      <c r="AB796" s="66">
        <f t="shared" ref="AB796:AB859" si="220">AC796-AA796</f>
        <v>0</v>
      </c>
      <c r="AC796" s="66">
        <f>AC797+AC799+AC801</f>
        <v>51.3</v>
      </c>
      <c r="AD796" s="259">
        <f>AD797+AD799+AD801</f>
        <v>0</v>
      </c>
      <c r="AE796" s="260">
        <f>AE797+AE799+AE801</f>
        <v>72.099999999999994</v>
      </c>
      <c r="AF796" s="260">
        <f>AF797+AF799+AF801</f>
        <v>64.400000000000006</v>
      </c>
      <c r="AG796" s="364">
        <f t="shared" si="214"/>
        <v>89.320388349514573</v>
      </c>
    </row>
    <row r="797" spans="1:33" ht="51" customHeight="1">
      <c r="A797" s="25" t="s">
        <v>352</v>
      </c>
      <c r="B797" s="321" t="s">
        <v>198</v>
      </c>
      <c r="C797" s="321" t="s">
        <v>403</v>
      </c>
      <c r="D797" s="321" t="s">
        <v>345</v>
      </c>
      <c r="E797" s="40" t="s">
        <v>572</v>
      </c>
      <c r="F797" s="321" t="s">
        <v>335</v>
      </c>
      <c r="G797" s="319"/>
      <c r="H797" s="319"/>
      <c r="I797" s="66">
        <f>I798</f>
        <v>0</v>
      </c>
      <c r="J797" s="317">
        <f t="shared" si="213"/>
        <v>0</v>
      </c>
      <c r="K797" s="66">
        <f>K798</f>
        <v>0</v>
      </c>
      <c r="L797" s="317">
        <f t="shared" si="208"/>
        <v>3.5</v>
      </c>
      <c r="M797" s="66">
        <f>M798</f>
        <v>3.5</v>
      </c>
      <c r="N797" s="317">
        <f t="shared" si="206"/>
        <v>5.8000000000000007</v>
      </c>
      <c r="O797" s="66">
        <f>O798</f>
        <v>9.3000000000000007</v>
      </c>
      <c r="P797" s="317">
        <f t="shared" si="217"/>
        <v>0</v>
      </c>
      <c r="Q797" s="66">
        <f>Q798</f>
        <v>9.3000000000000007</v>
      </c>
      <c r="R797" s="317">
        <f t="shared" si="218"/>
        <v>0</v>
      </c>
      <c r="S797" s="66">
        <f>S798</f>
        <v>9.3000000000000007</v>
      </c>
      <c r="T797" s="317" t="e">
        <f>SUM(#REF!-S797)</f>
        <v>#REF!</v>
      </c>
      <c r="U797" s="66">
        <f>U798</f>
        <v>9.3000000000000007</v>
      </c>
      <c r="V797" s="317">
        <f t="shared" si="210"/>
        <v>0</v>
      </c>
      <c r="W797" s="66">
        <f>W798</f>
        <v>9.3000000000000007</v>
      </c>
      <c r="X797" s="317">
        <f t="shared" si="211"/>
        <v>0</v>
      </c>
      <c r="Y797" s="66">
        <f>Y798</f>
        <v>9.3000000000000007</v>
      </c>
      <c r="Z797" s="317" t="e">
        <f>SUM(#REF!-Y797)</f>
        <v>#REF!</v>
      </c>
      <c r="AA797" s="66">
        <f>AA798</f>
        <v>9.3000000000000007</v>
      </c>
      <c r="AB797" s="66">
        <f t="shared" si="220"/>
        <v>0</v>
      </c>
      <c r="AC797" s="66">
        <f>AC798</f>
        <v>9.3000000000000007</v>
      </c>
      <c r="AD797" s="259">
        <f>AD798</f>
        <v>0</v>
      </c>
      <c r="AE797" s="260">
        <f>AE798</f>
        <v>5.3</v>
      </c>
      <c r="AF797" s="260">
        <f>AF798</f>
        <v>5.3</v>
      </c>
      <c r="AG797" s="364">
        <f t="shared" si="214"/>
        <v>100</v>
      </c>
    </row>
    <row r="798" spans="1:33" ht="27" customHeight="1">
      <c r="A798" s="45" t="s">
        <v>336</v>
      </c>
      <c r="B798" s="321" t="s">
        <v>198</v>
      </c>
      <c r="C798" s="321" t="s">
        <v>403</v>
      </c>
      <c r="D798" s="321" t="s">
        <v>345</v>
      </c>
      <c r="E798" s="40" t="s">
        <v>572</v>
      </c>
      <c r="F798" s="321" t="s">
        <v>337</v>
      </c>
      <c r="G798" s="319"/>
      <c r="H798" s="319"/>
      <c r="I798" s="66"/>
      <c r="J798" s="317">
        <f t="shared" si="213"/>
        <v>0</v>
      </c>
      <c r="K798" s="66"/>
      <c r="L798" s="317">
        <f t="shared" si="208"/>
        <v>3.5</v>
      </c>
      <c r="M798" s="66">
        <v>3.5</v>
      </c>
      <c r="N798" s="317">
        <f t="shared" si="206"/>
        <v>5.8000000000000007</v>
      </c>
      <c r="O798" s="66">
        <v>9.3000000000000007</v>
      </c>
      <c r="P798" s="317">
        <f t="shared" si="217"/>
        <v>0</v>
      </c>
      <c r="Q798" s="66">
        <v>9.3000000000000007</v>
      </c>
      <c r="R798" s="317">
        <f t="shared" si="218"/>
        <v>0</v>
      </c>
      <c r="S798" s="66">
        <v>9.3000000000000007</v>
      </c>
      <c r="T798" s="317" t="e">
        <f>SUM(#REF!-S798)</f>
        <v>#REF!</v>
      </c>
      <c r="U798" s="66">
        <v>9.3000000000000007</v>
      </c>
      <c r="V798" s="317">
        <f t="shared" si="210"/>
        <v>0</v>
      </c>
      <c r="W798" s="66">
        <v>9.3000000000000007</v>
      </c>
      <c r="X798" s="317">
        <f t="shared" si="211"/>
        <v>0</v>
      </c>
      <c r="Y798" s="66">
        <v>9.3000000000000007</v>
      </c>
      <c r="Z798" s="317" t="e">
        <f>SUM(#REF!-Y798)</f>
        <v>#REF!</v>
      </c>
      <c r="AA798" s="66">
        <v>9.3000000000000007</v>
      </c>
      <c r="AB798" s="66">
        <f t="shared" si="220"/>
        <v>0</v>
      </c>
      <c r="AC798" s="66">
        <v>9.3000000000000007</v>
      </c>
      <c r="AD798" s="66"/>
      <c r="AE798" s="364">
        <v>5.3</v>
      </c>
      <c r="AF798" s="364">
        <v>5.3</v>
      </c>
      <c r="AG798" s="364">
        <f t="shared" si="214"/>
        <v>100</v>
      </c>
    </row>
    <row r="799" spans="1:33" ht="25.5" customHeight="1">
      <c r="A799" s="8" t="s">
        <v>339</v>
      </c>
      <c r="B799" s="321" t="s">
        <v>198</v>
      </c>
      <c r="C799" s="321" t="s">
        <v>403</v>
      </c>
      <c r="D799" s="321" t="s">
        <v>345</v>
      </c>
      <c r="E799" s="40" t="s">
        <v>572</v>
      </c>
      <c r="F799" s="321" t="s">
        <v>340</v>
      </c>
      <c r="G799" s="319"/>
      <c r="H799" s="319"/>
      <c r="I799" s="66">
        <f>I800</f>
        <v>37.5</v>
      </c>
      <c r="J799" s="317">
        <f t="shared" si="213"/>
        <v>0</v>
      </c>
      <c r="K799" s="66">
        <f>K800</f>
        <v>37.5</v>
      </c>
      <c r="L799" s="317">
        <f t="shared" si="208"/>
        <v>-3.5</v>
      </c>
      <c r="M799" s="66">
        <v>34</v>
      </c>
      <c r="N799" s="317">
        <f t="shared" si="206"/>
        <v>0</v>
      </c>
      <c r="O799" s="66">
        <v>34</v>
      </c>
      <c r="P799" s="317">
        <f t="shared" si="217"/>
        <v>0</v>
      </c>
      <c r="Q799" s="66">
        <v>34</v>
      </c>
      <c r="R799" s="317">
        <f t="shared" si="218"/>
        <v>0</v>
      </c>
      <c r="S799" s="66">
        <v>34</v>
      </c>
      <c r="T799" s="317" t="e">
        <f>SUM(#REF!-S799)</f>
        <v>#REF!</v>
      </c>
      <c r="U799" s="66">
        <v>34</v>
      </c>
      <c r="V799" s="317">
        <f t="shared" si="210"/>
        <v>0</v>
      </c>
      <c r="W799" s="66">
        <v>34</v>
      </c>
      <c r="X799" s="317">
        <f t="shared" si="211"/>
        <v>0</v>
      </c>
      <c r="Y799" s="66">
        <v>34</v>
      </c>
      <c r="Z799" s="317" t="e">
        <f>SUM(#REF!-Y799)</f>
        <v>#REF!</v>
      </c>
      <c r="AA799" s="66">
        <f>SUM(AA800)</f>
        <v>35</v>
      </c>
      <c r="AB799" s="66">
        <f t="shared" si="220"/>
        <v>0</v>
      </c>
      <c r="AC799" s="66">
        <f>SUM(AC800)</f>
        <v>35</v>
      </c>
      <c r="AD799" s="259">
        <f>SUM(AD800)</f>
        <v>0</v>
      </c>
      <c r="AE799" s="260">
        <f>SUM(AE800)</f>
        <v>32.799999999999997</v>
      </c>
      <c r="AF799" s="260">
        <f>SUM(AF800)</f>
        <v>25.1</v>
      </c>
      <c r="AG799" s="364">
        <f t="shared" si="214"/>
        <v>76.524390243902445</v>
      </c>
    </row>
    <row r="800" spans="1:33" ht="25.5" customHeight="1">
      <c r="A800" s="62" t="s">
        <v>341</v>
      </c>
      <c r="B800" s="86" t="s">
        <v>198</v>
      </c>
      <c r="C800" s="86" t="s">
        <v>403</v>
      </c>
      <c r="D800" s="86" t="s">
        <v>345</v>
      </c>
      <c r="E800" s="40" t="s">
        <v>572</v>
      </c>
      <c r="F800" s="86" t="s">
        <v>342</v>
      </c>
      <c r="G800" s="87"/>
      <c r="H800" s="87"/>
      <c r="I800" s="67">
        <v>37.5</v>
      </c>
      <c r="J800" s="317">
        <f t="shared" si="213"/>
        <v>0</v>
      </c>
      <c r="K800" s="67">
        <v>37.5</v>
      </c>
      <c r="L800" s="317">
        <f t="shared" si="208"/>
        <v>0</v>
      </c>
      <c r="M800" s="67">
        <v>37.5</v>
      </c>
      <c r="N800" s="317">
        <f t="shared" si="206"/>
        <v>-3.5</v>
      </c>
      <c r="O800" s="67">
        <v>34</v>
      </c>
      <c r="P800" s="317">
        <f t="shared" si="217"/>
        <v>0</v>
      </c>
      <c r="Q800" s="67">
        <v>34</v>
      </c>
      <c r="R800" s="317">
        <f t="shared" si="218"/>
        <v>0</v>
      </c>
      <c r="S800" s="67">
        <v>34</v>
      </c>
      <c r="T800" s="317" t="e">
        <f>SUM(#REF!-S800)</f>
        <v>#REF!</v>
      </c>
      <c r="U800" s="67">
        <v>34</v>
      </c>
      <c r="V800" s="317">
        <f t="shared" si="210"/>
        <v>0</v>
      </c>
      <c r="W800" s="67">
        <v>34</v>
      </c>
      <c r="X800" s="317">
        <f t="shared" si="211"/>
        <v>0</v>
      </c>
      <c r="Y800" s="67">
        <v>34</v>
      </c>
      <c r="Z800" s="317" t="e">
        <f>SUM(#REF!-Y800)</f>
        <v>#REF!</v>
      </c>
      <c r="AA800" s="67">
        <v>35</v>
      </c>
      <c r="AB800" s="66">
        <f t="shared" si="220"/>
        <v>0</v>
      </c>
      <c r="AC800" s="67">
        <v>35</v>
      </c>
      <c r="AD800" s="67"/>
      <c r="AE800" s="447">
        <v>32.799999999999997</v>
      </c>
      <c r="AF800" s="447">
        <v>25.1</v>
      </c>
      <c r="AG800" s="364">
        <f t="shared" si="214"/>
        <v>76.524390243902445</v>
      </c>
    </row>
    <row r="801" spans="1:33" ht="12.75" customHeight="1">
      <c r="A801" s="8" t="s">
        <v>354</v>
      </c>
      <c r="B801" s="86" t="s">
        <v>198</v>
      </c>
      <c r="C801" s="86" t="s">
        <v>403</v>
      </c>
      <c r="D801" s="86" t="s">
        <v>345</v>
      </c>
      <c r="E801" s="40" t="s">
        <v>572</v>
      </c>
      <c r="F801" s="86" t="s">
        <v>355</v>
      </c>
      <c r="G801" s="87"/>
      <c r="H801" s="87"/>
      <c r="I801" s="67">
        <f>I802</f>
        <v>6</v>
      </c>
      <c r="J801" s="317">
        <f t="shared" si="213"/>
        <v>0</v>
      </c>
      <c r="K801" s="67">
        <f>K802</f>
        <v>6</v>
      </c>
      <c r="L801" s="317">
        <f t="shared" si="208"/>
        <v>0</v>
      </c>
      <c r="M801" s="67">
        <f>M802</f>
        <v>6</v>
      </c>
      <c r="N801" s="317">
        <f t="shared" si="206"/>
        <v>0</v>
      </c>
      <c r="O801" s="67">
        <f>O802</f>
        <v>6</v>
      </c>
      <c r="P801" s="317">
        <f t="shared" si="217"/>
        <v>0</v>
      </c>
      <c r="Q801" s="67">
        <f>Q802</f>
        <v>6</v>
      </c>
      <c r="R801" s="317">
        <f t="shared" si="218"/>
        <v>0</v>
      </c>
      <c r="S801" s="67">
        <f>S802</f>
        <v>6</v>
      </c>
      <c r="T801" s="317" t="e">
        <f>SUM(#REF!-S801)</f>
        <v>#REF!</v>
      </c>
      <c r="U801" s="67">
        <f>U802</f>
        <v>7</v>
      </c>
      <c r="V801" s="317">
        <f t="shared" si="210"/>
        <v>0</v>
      </c>
      <c r="W801" s="67">
        <f>W802</f>
        <v>7</v>
      </c>
      <c r="X801" s="317">
        <f t="shared" si="211"/>
        <v>0</v>
      </c>
      <c r="Y801" s="67">
        <f>Y802</f>
        <v>7</v>
      </c>
      <c r="Z801" s="317" t="e">
        <f>SUM(#REF!-Y801)</f>
        <v>#REF!</v>
      </c>
      <c r="AA801" s="67">
        <f>AA802</f>
        <v>7</v>
      </c>
      <c r="AB801" s="66">
        <f t="shared" si="220"/>
        <v>0</v>
      </c>
      <c r="AC801" s="67">
        <f>AC802</f>
        <v>7</v>
      </c>
      <c r="AD801" s="259">
        <f>AD802</f>
        <v>0</v>
      </c>
      <c r="AE801" s="260">
        <f>AE802</f>
        <v>34</v>
      </c>
      <c r="AF801" s="260">
        <f>AF802</f>
        <v>34</v>
      </c>
      <c r="AG801" s="364">
        <f t="shared" si="214"/>
        <v>100</v>
      </c>
    </row>
    <row r="802" spans="1:33" ht="12.75" customHeight="1">
      <c r="A802" s="62" t="s">
        <v>356</v>
      </c>
      <c r="B802" s="86" t="s">
        <v>198</v>
      </c>
      <c r="C802" s="86" t="s">
        <v>403</v>
      </c>
      <c r="D802" s="86" t="s">
        <v>345</v>
      </c>
      <c r="E802" s="40" t="s">
        <v>572</v>
      </c>
      <c r="F802" s="86" t="s">
        <v>0</v>
      </c>
      <c r="G802" s="87"/>
      <c r="H802" s="87"/>
      <c r="I802" s="67">
        <v>6</v>
      </c>
      <c r="J802" s="317">
        <f t="shared" si="213"/>
        <v>0</v>
      </c>
      <c r="K802" s="67">
        <v>6</v>
      </c>
      <c r="L802" s="317">
        <f t="shared" si="208"/>
        <v>0</v>
      </c>
      <c r="M802" s="67">
        <v>6</v>
      </c>
      <c r="N802" s="317">
        <f t="shared" si="206"/>
        <v>0</v>
      </c>
      <c r="O802" s="67">
        <v>6</v>
      </c>
      <c r="P802" s="317">
        <f t="shared" si="217"/>
        <v>0</v>
      </c>
      <c r="Q802" s="67">
        <v>6</v>
      </c>
      <c r="R802" s="317">
        <f t="shared" si="218"/>
        <v>0</v>
      </c>
      <c r="S802" s="67">
        <v>6</v>
      </c>
      <c r="T802" s="317" t="e">
        <f>SUM(#REF!-S802)</f>
        <v>#REF!</v>
      </c>
      <c r="U802" s="67">
        <v>7</v>
      </c>
      <c r="V802" s="317">
        <f t="shared" si="210"/>
        <v>0</v>
      </c>
      <c r="W802" s="67">
        <v>7</v>
      </c>
      <c r="X802" s="317">
        <f t="shared" si="211"/>
        <v>0</v>
      </c>
      <c r="Y802" s="67">
        <v>7</v>
      </c>
      <c r="Z802" s="317" t="e">
        <f>SUM(#REF!-Y802)</f>
        <v>#REF!</v>
      </c>
      <c r="AA802" s="67">
        <v>7</v>
      </c>
      <c r="AB802" s="66">
        <f t="shared" si="220"/>
        <v>0</v>
      </c>
      <c r="AC802" s="67">
        <v>7</v>
      </c>
      <c r="AD802" s="67"/>
      <c r="AE802" s="447">
        <v>34</v>
      </c>
      <c r="AF802" s="447">
        <v>34</v>
      </c>
      <c r="AG802" s="364">
        <f t="shared" si="214"/>
        <v>100</v>
      </c>
    </row>
    <row r="803" spans="1:33" ht="0.75" customHeight="1">
      <c r="A803" s="44" t="s">
        <v>343</v>
      </c>
      <c r="B803" s="321" t="s">
        <v>198</v>
      </c>
      <c r="C803" s="321" t="s">
        <v>403</v>
      </c>
      <c r="D803" s="321" t="s">
        <v>345</v>
      </c>
      <c r="E803" s="83" t="s">
        <v>573</v>
      </c>
      <c r="F803" s="321"/>
      <c r="G803" s="89"/>
      <c r="H803" s="89"/>
      <c r="I803" s="95">
        <f t="shared" ref="I803:AF804" si="221">I804</f>
        <v>217</v>
      </c>
      <c r="J803" s="317">
        <f t="shared" si="213"/>
        <v>0</v>
      </c>
      <c r="K803" s="95">
        <f t="shared" si="221"/>
        <v>217</v>
      </c>
      <c r="L803" s="317">
        <f t="shared" si="208"/>
        <v>0</v>
      </c>
      <c r="M803" s="95">
        <f t="shared" si="221"/>
        <v>217</v>
      </c>
      <c r="N803" s="317">
        <f t="shared" si="206"/>
        <v>0</v>
      </c>
      <c r="O803" s="95">
        <f t="shared" si="221"/>
        <v>217</v>
      </c>
      <c r="P803" s="317">
        <f t="shared" si="217"/>
        <v>0</v>
      </c>
      <c r="Q803" s="95">
        <f t="shared" si="221"/>
        <v>217</v>
      </c>
      <c r="R803" s="317">
        <f t="shared" si="218"/>
        <v>0</v>
      </c>
      <c r="S803" s="95">
        <f t="shared" si="221"/>
        <v>217</v>
      </c>
      <c r="T803" s="317" t="e">
        <f>SUM(#REF!-S803)</f>
        <v>#REF!</v>
      </c>
      <c r="U803" s="95">
        <f t="shared" si="221"/>
        <v>0</v>
      </c>
      <c r="V803" s="317">
        <f t="shared" si="210"/>
        <v>0</v>
      </c>
      <c r="W803" s="95">
        <f t="shared" si="221"/>
        <v>0</v>
      </c>
      <c r="X803" s="317">
        <f t="shared" si="211"/>
        <v>0</v>
      </c>
      <c r="Y803" s="95">
        <f t="shared" si="221"/>
        <v>0</v>
      </c>
      <c r="Z803" s="317" t="e">
        <f>SUM(#REF!-Y803)</f>
        <v>#REF!</v>
      </c>
      <c r="AA803" s="95">
        <f t="shared" si="221"/>
        <v>0</v>
      </c>
      <c r="AB803" s="66">
        <f t="shared" si="220"/>
        <v>0</v>
      </c>
      <c r="AC803" s="95">
        <f t="shared" si="221"/>
        <v>0</v>
      </c>
      <c r="AD803" s="261">
        <f t="shared" si="221"/>
        <v>0</v>
      </c>
      <c r="AE803" s="448">
        <f t="shared" si="221"/>
        <v>0</v>
      </c>
      <c r="AF803" s="448">
        <f t="shared" si="221"/>
        <v>0</v>
      </c>
      <c r="AG803" s="364"/>
    </row>
    <row r="804" spans="1:33" ht="51" hidden="1" customHeight="1">
      <c r="A804" s="55" t="s">
        <v>352</v>
      </c>
      <c r="B804" s="321" t="s">
        <v>198</v>
      </c>
      <c r="C804" s="321" t="s">
        <v>403</v>
      </c>
      <c r="D804" s="321" t="s">
        <v>345</v>
      </c>
      <c r="E804" s="83" t="s">
        <v>573</v>
      </c>
      <c r="F804" s="321" t="s">
        <v>335</v>
      </c>
      <c r="G804" s="319"/>
      <c r="H804" s="319"/>
      <c r="I804" s="66">
        <f t="shared" si="221"/>
        <v>217</v>
      </c>
      <c r="J804" s="317">
        <f t="shared" si="213"/>
        <v>0</v>
      </c>
      <c r="K804" s="66">
        <f t="shared" si="221"/>
        <v>217</v>
      </c>
      <c r="L804" s="317">
        <f t="shared" si="208"/>
        <v>0</v>
      </c>
      <c r="M804" s="66">
        <f t="shared" si="221"/>
        <v>217</v>
      </c>
      <c r="N804" s="317">
        <f t="shared" si="206"/>
        <v>0</v>
      </c>
      <c r="O804" s="66">
        <f t="shared" si="221"/>
        <v>217</v>
      </c>
      <c r="P804" s="317">
        <f t="shared" si="217"/>
        <v>0</v>
      </c>
      <c r="Q804" s="66">
        <f t="shared" si="221"/>
        <v>217</v>
      </c>
      <c r="R804" s="317">
        <f t="shared" si="218"/>
        <v>0</v>
      </c>
      <c r="S804" s="66">
        <f t="shared" si="221"/>
        <v>217</v>
      </c>
      <c r="T804" s="317" t="e">
        <f>SUM(#REF!-S804)</f>
        <v>#REF!</v>
      </c>
      <c r="U804" s="66">
        <f t="shared" si="221"/>
        <v>0</v>
      </c>
      <c r="V804" s="317">
        <f t="shared" si="210"/>
        <v>0</v>
      </c>
      <c r="W804" s="66">
        <f t="shared" si="221"/>
        <v>0</v>
      </c>
      <c r="X804" s="317">
        <f t="shared" si="211"/>
        <v>0</v>
      </c>
      <c r="Y804" s="66">
        <f t="shared" si="221"/>
        <v>0</v>
      </c>
      <c r="Z804" s="317" t="e">
        <f>SUM(#REF!-Y804)</f>
        <v>#REF!</v>
      </c>
      <c r="AA804" s="66">
        <f t="shared" si="221"/>
        <v>0</v>
      </c>
      <c r="AB804" s="66">
        <f t="shared" si="220"/>
        <v>0</v>
      </c>
      <c r="AC804" s="66">
        <f t="shared" si="221"/>
        <v>0</v>
      </c>
      <c r="AD804" s="259">
        <f t="shared" si="221"/>
        <v>0</v>
      </c>
      <c r="AE804" s="260">
        <f t="shared" si="221"/>
        <v>0</v>
      </c>
      <c r="AF804" s="260">
        <f t="shared" si="221"/>
        <v>0</v>
      </c>
      <c r="AG804" s="364"/>
    </row>
    <row r="805" spans="1:33" ht="25.5" hidden="1" customHeight="1">
      <c r="A805" s="56" t="s">
        <v>336</v>
      </c>
      <c r="B805" s="321" t="s">
        <v>198</v>
      </c>
      <c r="C805" s="321" t="s">
        <v>403</v>
      </c>
      <c r="D805" s="321" t="s">
        <v>345</v>
      </c>
      <c r="E805" s="83" t="s">
        <v>573</v>
      </c>
      <c r="F805" s="321" t="s">
        <v>337</v>
      </c>
      <c r="G805" s="319"/>
      <c r="H805" s="319"/>
      <c r="I805" s="66">
        <v>217</v>
      </c>
      <c r="J805" s="317">
        <f t="shared" si="213"/>
        <v>0</v>
      </c>
      <c r="K805" s="66">
        <v>217</v>
      </c>
      <c r="L805" s="317">
        <f t="shared" si="208"/>
        <v>0</v>
      </c>
      <c r="M805" s="66">
        <v>217</v>
      </c>
      <c r="N805" s="317">
        <f t="shared" si="206"/>
        <v>0</v>
      </c>
      <c r="O805" s="66">
        <v>217</v>
      </c>
      <c r="P805" s="317">
        <f t="shared" si="217"/>
        <v>0</v>
      </c>
      <c r="Q805" s="66">
        <v>217</v>
      </c>
      <c r="R805" s="317">
        <f t="shared" si="218"/>
        <v>0</v>
      </c>
      <c r="S805" s="66">
        <v>217</v>
      </c>
      <c r="T805" s="317" t="e">
        <f>SUM(#REF!-S805)</f>
        <v>#REF!</v>
      </c>
      <c r="U805" s="66"/>
      <c r="V805" s="317">
        <f t="shared" si="210"/>
        <v>0</v>
      </c>
      <c r="W805" s="66"/>
      <c r="X805" s="317">
        <f t="shared" si="211"/>
        <v>0</v>
      </c>
      <c r="Y805" s="66"/>
      <c r="Z805" s="317" t="e">
        <f>SUM(#REF!-Y805)</f>
        <v>#REF!</v>
      </c>
      <c r="AA805" s="66"/>
      <c r="AB805" s="66">
        <f t="shared" si="220"/>
        <v>0</v>
      </c>
      <c r="AC805" s="66"/>
      <c r="AD805" s="66"/>
      <c r="AE805" s="364"/>
      <c r="AF805" s="364"/>
      <c r="AG805" s="364"/>
    </row>
    <row r="806" spans="1:33" ht="38.25" hidden="1" customHeight="1">
      <c r="A806" s="56" t="s">
        <v>574</v>
      </c>
      <c r="B806" s="321" t="s">
        <v>198</v>
      </c>
      <c r="C806" s="321" t="s">
        <v>403</v>
      </c>
      <c r="D806" s="321" t="s">
        <v>345</v>
      </c>
      <c r="E806" s="83" t="s">
        <v>575</v>
      </c>
      <c r="F806" s="321"/>
      <c r="G806" s="319"/>
      <c r="H806" s="319"/>
      <c r="I806" s="66">
        <f t="shared" ref="I806:AF807" si="222">I807</f>
        <v>1</v>
      </c>
      <c r="J806" s="317">
        <f t="shared" si="213"/>
        <v>0</v>
      </c>
      <c r="K806" s="66">
        <f t="shared" si="222"/>
        <v>1</v>
      </c>
      <c r="L806" s="317">
        <f t="shared" si="208"/>
        <v>0</v>
      </c>
      <c r="M806" s="66">
        <f t="shared" si="222"/>
        <v>1</v>
      </c>
      <c r="N806" s="317">
        <f t="shared" si="206"/>
        <v>0</v>
      </c>
      <c r="O806" s="66">
        <f t="shared" si="222"/>
        <v>1</v>
      </c>
      <c r="P806" s="317">
        <f t="shared" si="217"/>
        <v>0</v>
      </c>
      <c r="Q806" s="66">
        <f t="shared" si="222"/>
        <v>1</v>
      </c>
      <c r="R806" s="317">
        <f t="shared" si="218"/>
        <v>0</v>
      </c>
      <c r="S806" s="66">
        <f t="shared" si="222"/>
        <v>1</v>
      </c>
      <c r="T806" s="317" t="e">
        <f>SUM(#REF!-S806)</f>
        <v>#REF!</v>
      </c>
      <c r="U806" s="66">
        <f t="shared" si="222"/>
        <v>0</v>
      </c>
      <c r="V806" s="317">
        <f t="shared" si="210"/>
        <v>0</v>
      </c>
      <c r="W806" s="66">
        <f t="shared" si="222"/>
        <v>0</v>
      </c>
      <c r="X806" s="317">
        <f t="shared" si="211"/>
        <v>0</v>
      </c>
      <c r="Y806" s="66">
        <f t="shared" si="222"/>
        <v>0</v>
      </c>
      <c r="Z806" s="317" t="e">
        <f>SUM(#REF!-Y806)</f>
        <v>#REF!</v>
      </c>
      <c r="AA806" s="66">
        <f t="shared" si="222"/>
        <v>0</v>
      </c>
      <c r="AB806" s="66">
        <f t="shared" si="220"/>
        <v>0</v>
      </c>
      <c r="AC806" s="66">
        <f t="shared" si="222"/>
        <v>0</v>
      </c>
      <c r="AD806" s="259">
        <f t="shared" si="222"/>
        <v>0</v>
      </c>
      <c r="AE806" s="260">
        <f t="shared" si="222"/>
        <v>0</v>
      </c>
      <c r="AF806" s="260">
        <f t="shared" si="222"/>
        <v>0</v>
      </c>
      <c r="AG806" s="364"/>
    </row>
    <row r="807" spans="1:33" ht="12.75" hidden="1" customHeight="1">
      <c r="A807" s="56" t="s">
        <v>354</v>
      </c>
      <c r="B807" s="321" t="s">
        <v>198</v>
      </c>
      <c r="C807" s="321" t="s">
        <v>403</v>
      </c>
      <c r="D807" s="321" t="s">
        <v>345</v>
      </c>
      <c r="E807" s="83" t="s">
        <v>575</v>
      </c>
      <c r="F807" s="321" t="s">
        <v>355</v>
      </c>
      <c r="G807" s="319"/>
      <c r="H807" s="319"/>
      <c r="I807" s="66">
        <f t="shared" si="222"/>
        <v>1</v>
      </c>
      <c r="J807" s="317">
        <f t="shared" si="213"/>
        <v>0</v>
      </c>
      <c r="K807" s="66">
        <f t="shared" si="222"/>
        <v>1</v>
      </c>
      <c r="L807" s="317">
        <f t="shared" si="208"/>
        <v>0</v>
      </c>
      <c r="M807" s="66">
        <f t="shared" si="222"/>
        <v>1</v>
      </c>
      <c r="N807" s="317">
        <f t="shared" si="206"/>
        <v>0</v>
      </c>
      <c r="O807" s="66">
        <f t="shared" si="222"/>
        <v>1</v>
      </c>
      <c r="P807" s="317">
        <f t="shared" si="217"/>
        <v>0</v>
      </c>
      <c r="Q807" s="66">
        <f t="shared" si="222"/>
        <v>1</v>
      </c>
      <c r="R807" s="317">
        <f t="shared" si="218"/>
        <v>0</v>
      </c>
      <c r="S807" s="66">
        <f t="shared" si="222"/>
        <v>1</v>
      </c>
      <c r="T807" s="317" t="e">
        <f>SUM(#REF!-S807)</f>
        <v>#REF!</v>
      </c>
      <c r="U807" s="66">
        <f t="shared" si="222"/>
        <v>0</v>
      </c>
      <c r="V807" s="317">
        <f t="shared" si="210"/>
        <v>0</v>
      </c>
      <c r="W807" s="66">
        <f t="shared" si="222"/>
        <v>0</v>
      </c>
      <c r="X807" s="317">
        <f t="shared" si="211"/>
        <v>0</v>
      </c>
      <c r="Y807" s="66">
        <f t="shared" si="222"/>
        <v>0</v>
      </c>
      <c r="Z807" s="317" t="e">
        <f>SUM(#REF!-Y807)</f>
        <v>#REF!</v>
      </c>
      <c r="AA807" s="66">
        <f t="shared" si="222"/>
        <v>0</v>
      </c>
      <c r="AB807" s="66">
        <f t="shared" si="220"/>
        <v>0</v>
      </c>
      <c r="AC807" s="66">
        <f t="shared" si="222"/>
        <v>0</v>
      </c>
      <c r="AD807" s="259">
        <f t="shared" si="222"/>
        <v>0</v>
      </c>
      <c r="AE807" s="260">
        <f t="shared" si="222"/>
        <v>0</v>
      </c>
      <c r="AF807" s="260">
        <f t="shared" si="222"/>
        <v>0</v>
      </c>
      <c r="AG807" s="364"/>
    </row>
    <row r="808" spans="1:33" ht="12.75" hidden="1" customHeight="1">
      <c r="A808" s="56" t="s">
        <v>356</v>
      </c>
      <c r="B808" s="321" t="s">
        <v>198</v>
      </c>
      <c r="C808" s="321" t="s">
        <v>403</v>
      </c>
      <c r="D808" s="321" t="s">
        <v>345</v>
      </c>
      <c r="E808" s="83" t="s">
        <v>575</v>
      </c>
      <c r="F808" s="321" t="s">
        <v>0</v>
      </c>
      <c r="G808" s="319"/>
      <c r="H808" s="319"/>
      <c r="I808" s="66">
        <v>1</v>
      </c>
      <c r="J808" s="317">
        <f t="shared" si="213"/>
        <v>0</v>
      </c>
      <c r="K808" s="66">
        <v>1</v>
      </c>
      <c r="L808" s="317">
        <f t="shared" si="208"/>
        <v>0</v>
      </c>
      <c r="M808" s="66">
        <v>1</v>
      </c>
      <c r="N808" s="317">
        <f t="shared" si="206"/>
        <v>0</v>
      </c>
      <c r="O808" s="66">
        <v>1</v>
      </c>
      <c r="P808" s="317">
        <f t="shared" si="217"/>
        <v>0</v>
      </c>
      <c r="Q808" s="66">
        <v>1</v>
      </c>
      <c r="R808" s="317">
        <f t="shared" si="218"/>
        <v>0</v>
      </c>
      <c r="S808" s="66">
        <v>1</v>
      </c>
      <c r="T808" s="317" t="e">
        <f>SUM(#REF!-S808)</f>
        <v>#REF!</v>
      </c>
      <c r="U808" s="66"/>
      <c r="V808" s="317">
        <f t="shared" si="210"/>
        <v>0</v>
      </c>
      <c r="W808" s="66"/>
      <c r="X808" s="317">
        <f t="shared" si="211"/>
        <v>0</v>
      </c>
      <c r="Y808" s="66"/>
      <c r="Z808" s="317" t="e">
        <f>SUM(#REF!-Y808)</f>
        <v>#REF!</v>
      </c>
      <c r="AA808" s="66"/>
      <c r="AB808" s="66">
        <f t="shared" si="220"/>
        <v>0</v>
      </c>
      <c r="AC808" s="66"/>
      <c r="AD808" s="66"/>
      <c r="AE808" s="364"/>
      <c r="AF808" s="364"/>
      <c r="AG808" s="364"/>
    </row>
    <row r="809" spans="1:33" s="220" customFormat="1" ht="12.75" customHeight="1">
      <c r="A809" s="56" t="s">
        <v>874</v>
      </c>
      <c r="B809" s="321" t="s">
        <v>198</v>
      </c>
      <c r="C809" s="321" t="s">
        <v>403</v>
      </c>
      <c r="D809" s="321" t="s">
        <v>345</v>
      </c>
      <c r="E809" s="83" t="s">
        <v>886</v>
      </c>
      <c r="F809" s="321"/>
      <c r="G809" s="319"/>
      <c r="H809" s="319"/>
      <c r="I809" s="66"/>
      <c r="J809" s="317"/>
      <c r="K809" s="66"/>
      <c r="L809" s="317"/>
      <c r="M809" s="66"/>
      <c r="N809" s="317"/>
      <c r="O809" s="66"/>
      <c r="P809" s="317"/>
      <c r="Q809" s="66"/>
      <c r="R809" s="317"/>
      <c r="S809" s="66"/>
      <c r="T809" s="317"/>
      <c r="U809" s="66"/>
      <c r="V809" s="317"/>
      <c r="W809" s="66"/>
      <c r="X809" s="317"/>
      <c r="Y809" s="66"/>
      <c r="Z809" s="317"/>
      <c r="AA809" s="66">
        <f>AA810</f>
        <v>30.9</v>
      </c>
      <c r="AB809" s="66">
        <f t="shared" si="220"/>
        <v>0</v>
      </c>
      <c r="AC809" s="66">
        <f t="shared" ref="AC809:AF810" si="223">AC810</f>
        <v>30.9</v>
      </c>
      <c r="AD809" s="259">
        <f t="shared" si="223"/>
        <v>0</v>
      </c>
      <c r="AE809" s="260">
        <f t="shared" si="223"/>
        <v>30.9</v>
      </c>
      <c r="AF809" s="260">
        <f t="shared" si="223"/>
        <v>30.9</v>
      </c>
      <c r="AG809" s="364">
        <f t="shared" si="214"/>
        <v>100</v>
      </c>
    </row>
    <row r="810" spans="1:33" s="220" customFormat="1" ht="12.75" customHeight="1">
      <c r="A810" s="55" t="s">
        <v>352</v>
      </c>
      <c r="B810" s="321" t="s">
        <v>198</v>
      </c>
      <c r="C810" s="321" t="s">
        <v>403</v>
      </c>
      <c r="D810" s="321" t="s">
        <v>345</v>
      </c>
      <c r="E810" s="83" t="s">
        <v>886</v>
      </c>
      <c r="F810" s="321" t="s">
        <v>335</v>
      </c>
      <c r="G810" s="319"/>
      <c r="H810" s="319"/>
      <c r="I810" s="66"/>
      <c r="J810" s="317"/>
      <c r="K810" s="66"/>
      <c r="L810" s="317"/>
      <c r="M810" s="66"/>
      <c r="N810" s="317"/>
      <c r="O810" s="66"/>
      <c r="P810" s="317"/>
      <c r="Q810" s="66"/>
      <c r="R810" s="317"/>
      <c r="S810" s="66"/>
      <c r="T810" s="317"/>
      <c r="U810" s="66"/>
      <c r="V810" s="317"/>
      <c r="W810" s="66"/>
      <c r="X810" s="317"/>
      <c r="Y810" s="66"/>
      <c r="Z810" s="317"/>
      <c r="AA810" s="66">
        <f>AA811</f>
        <v>30.9</v>
      </c>
      <c r="AB810" s="66">
        <f t="shared" si="220"/>
        <v>0</v>
      </c>
      <c r="AC810" s="66">
        <f t="shared" si="223"/>
        <v>30.9</v>
      </c>
      <c r="AD810" s="259">
        <f t="shared" si="223"/>
        <v>0</v>
      </c>
      <c r="AE810" s="260">
        <f t="shared" si="223"/>
        <v>30.9</v>
      </c>
      <c r="AF810" s="260">
        <f t="shared" si="223"/>
        <v>30.9</v>
      </c>
      <c r="AG810" s="364">
        <f t="shared" si="214"/>
        <v>100</v>
      </c>
    </row>
    <row r="811" spans="1:33" s="220" customFormat="1" ht="12.75" customHeight="1">
      <c r="A811" s="56" t="s">
        <v>336</v>
      </c>
      <c r="B811" s="321" t="s">
        <v>198</v>
      </c>
      <c r="C811" s="321" t="s">
        <v>403</v>
      </c>
      <c r="D811" s="321" t="s">
        <v>345</v>
      </c>
      <c r="E811" s="83" t="s">
        <v>886</v>
      </c>
      <c r="F811" s="321" t="s">
        <v>337</v>
      </c>
      <c r="G811" s="319"/>
      <c r="H811" s="319"/>
      <c r="I811" s="66"/>
      <c r="J811" s="317"/>
      <c r="K811" s="66"/>
      <c r="L811" s="317"/>
      <c r="M811" s="66"/>
      <c r="N811" s="317"/>
      <c r="O811" s="66"/>
      <c r="P811" s="317"/>
      <c r="Q811" s="66"/>
      <c r="R811" s="317"/>
      <c r="S811" s="66"/>
      <c r="T811" s="317"/>
      <c r="U811" s="66"/>
      <c r="V811" s="317"/>
      <c r="W811" s="66"/>
      <c r="X811" s="317"/>
      <c r="Y811" s="66"/>
      <c r="Z811" s="317"/>
      <c r="AA811" s="66">
        <v>30.9</v>
      </c>
      <c r="AB811" s="66">
        <f t="shared" si="220"/>
        <v>0</v>
      </c>
      <c r="AC811" s="66">
        <v>30.9</v>
      </c>
      <c r="AD811" s="66"/>
      <c r="AE811" s="364">
        <v>30.9</v>
      </c>
      <c r="AF811" s="364">
        <v>30.9</v>
      </c>
      <c r="AG811" s="364">
        <f t="shared" si="214"/>
        <v>100</v>
      </c>
    </row>
    <row r="812" spans="1:33" ht="12.75" customHeight="1">
      <c r="A812" s="53" t="s">
        <v>458</v>
      </c>
      <c r="B812" s="321" t="s">
        <v>198</v>
      </c>
      <c r="C812" s="321" t="s">
        <v>459</v>
      </c>
      <c r="D812" s="321" t="s">
        <v>78</v>
      </c>
      <c r="E812" s="321"/>
      <c r="F812" s="321"/>
      <c r="G812" s="319" t="e">
        <f>#REF!+#REF!</f>
        <v>#REF!</v>
      </c>
      <c r="H812" s="319" t="e">
        <f>#REF!+#REF!+#REF!</f>
        <v>#REF!</v>
      </c>
      <c r="I812" s="66">
        <f>I813</f>
        <v>403.2</v>
      </c>
      <c r="J812" s="317">
        <f t="shared" si="213"/>
        <v>0</v>
      </c>
      <c r="K812" s="66">
        <f>K813</f>
        <v>403.2</v>
      </c>
      <c r="L812" s="317">
        <f t="shared" si="208"/>
        <v>0</v>
      </c>
      <c r="M812" s="66">
        <f>M813</f>
        <v>403.2</v>
      </c>
      <c r="N812" s="317">
        <f t="shared" si="206"/>
        <v>0</v>
      </c>
      <c r="O812" s="66">
        <f>O813</f>
        <v>403.2</v>
      </c>
      <c r="P812" s="317">
        <f t="shared" si="217"/>
        <v>0</v>
      </c>
      <c r="Q812" s="66">
        <f>Q813</f>
        <v>403.2</v>
      </c>
      <c r="R812" s="317">
        <f t="shared" si="218"/>
        <v>0</v>
      </c>
      <c r="S812" s="66">
        <f>S813</f>
        <v>403.2</v>
      </c>
      <c r="T812" s="317" t="e">
        <f>SUM(#REF!-S812)</f>
        <v>#REF!</v>
      </c>
      <c r="U812" s="66">
        <f>U813</f>
        <v>403.2</v>
      </c>
      <c r="V812" s="317">
        <f t="shared" si="210"/>
        <v>0</v>
      </c>
      <c r="W812" s="66">
        <f>W813</f>
        <v>403.2</v>
      </c>
      <c r="X812" s="317">
        <f t="shared" si="211"/>
        <v>0</v>
      </c>
      <c r="Y812" s="66">
        <f>Y813</f>
        <v>403.2</v>
      </c>
      <c r="Z812" s="317" t="e">
        <f>SUM(#REF!-Y812)</f>
        <v>#REF!</v>
      </c>
      <c r="AA812" s="66">
        <f>AA813</f>
        <v>403.2</v>
      </c>
      <c r="AB812" s="66">
        <f t="shared" si="220"/>
        <v>0</v>
      </c>
      <c r="AC812" s="66">
        <f>AC813</f>
        <v>403.2</v>
      </c>
      <c r="AD812" s="259">
        <f>AD813</f>
        <v>0</v>
      </c>
      <c r="AE812" s="260">
        <f>AE813</f>
        <v>312.2</v>
      </c>
      <c r="AF812" s="260">
        <f>AF813</f>
        <v>285.70000000000005</v>
      </c>
      <c r="AG812" s="364">
        <f t="shared" si="214"/>
        <v>91.511851377322245</v>
      </c>
    </row>
    <row r="813" spans="1:33" ht="12.75" customHeight="1">
      <c r="A813" s="39" t="s">
        <v>559</v>
      </c>
      <c r="B813" s="321" t="s">
        <v>198</v>
      </c>
      <c r="C813" s="321" t="s">
        <v>459</v>
      </c>
      <c r="D813" s="321" t="s">
        <v>400</v>
      </c>
      <c r="E813" s="321"/>
      <c r="F813" s="321"/>
      <c r="G813" s="319"/>
      <c r="H813" s="319"/>
      <c r="I813" s="66">
        <f>I814+I821</f>
        <v>403.2</v>
      </c>
      <c r="J813" s="317">
        <f t="shared" si="213"/>
        <v>0</v>
      </c>
      <c r="K813" s="66">
        <f>K814+K821</f>
        <v>403.2</v>
      </c>
      <c r="L813" s="317">
        <f t="shared" si="208"/>
        <v>0</v>
      </c>
      <c r="M813" s="66">
        <f>M814+M821</f>
        <v>403.2</v>
      </c>
      <c r="N813" s="317">
        <f t="shared" ref="N813:N879" si="224">SUM(O813-M813)</f>
        <v>0</v>
      </c>
      <c r="O813" s="66">
        <f>O814+O821</f>
        <v>403.2</v>
      </c>
      <c r="P813" s="317">
        <f t="shared" si="217"/>
        <v>0</v>
      </c>
      <c r="Q813" s="66">
        <f>Q814+Q821</f>
        <v>403.2</v>
      </c>
      <c r="R813" s="317">
        <f t="shared" si="218"/>
        <v>0</v>
      </c>
      <c r="S813" s="66">
        <f>S814+S821</f>
        <v>403.2</v>
      </c>
      <c r="T813" s="317" t="e">
        <f>SUM(#REF!-S813)</f>
        <v>#REF!</v>
      </c>
      <c r="U813" s="66">
        <f>U814+U821</f>
        <v>403.2</v>
      </c>
      <c r="V813" s="317">
        <f t="shared" si="210"/>
        <v>0</v>
      </c>
      <c r="W813" s="66">
        <f>W814+W821</f>
        <v>403.2</v>
      </c>
      <c r="X813" s="317">
        <f t="shared" si="211"/>
        <v>0</v>
      </c>
      <c r="Y813" s="66">
        <f>Y814+Y821</f>
        <v>403.2</v>
      </c>
      <c r="Z813" s="317" t="e">
        <f>SUM(#REF!-Y813)</f>
        <v>#REF!</v>
      </c>
      <c r="AA813" s="66">
        <f>AA814+AA821</f>
        <v>403.2</v>
      </c>
      <c r="AB813" s="66">
        <f t="shared" si="220"/>
        <v>0</v>
      </c>
      <c r="AC813" s="66">
        <f>AC814+AC821</f>
        <v>403.2</v>
      </c>
      <c r="AD813" s="259">
        <f>AD814+AD821</f>
        <v>0</v>
      </c>
      <c r="AE813" s="260">
        <f>AE814+AE821</f>
        <v>312.2</v>
      </c>
      <c r="AF813" s="260">
        <f>AF814+AF821</f>
        <v>285.70000000000005</v>
      </c>
      <c r="AG813" s="364">
        <f t="shared" si="214"/>
        <v>91.511851377322245</v>
      </c>
    </row>
    <row r="814" spans="1:33" ht="38.25" customHeight="1">
      <c r="A814" s="318" t="s">
        <v>798</v>
      </c>
      <c r="B814" s="321" t="s">
        <v>198</v>
      </c>
      <c r="C814" s="321" t="s">
        <v>459</v>
      </c>
      <c r="D814" s="321" t="s">
        <v>400</v>
      </c>
      <c r="E814" s="321" t="s">
        <v>109</v>
      </c>
      <c r="F814" s="321"/>
      <c r="G814" s="319"/>
      <c r="H814" s="319"/>
      <c r="I814" s="66">
        <f>I815+I817+I819</f>
        <v>401.7</v>
      </c>
      <c r="J814" s="317">
        <f t="shared" si="213"/>
        <v>0</v>
      </c>
      <c r="K814" s="66">
        <f>K815+K817+K819</f>
        <v>401.7</v>
      </c>
      <c r="L814" s="317">
        <f t="shared" si="208"/>
        <v>0</v>
      </c>
      <c r="M814" s="66">
        <f>M815+M817+M819</f>
        <v>401.7</v>
      </c>
      <c r="N814" s="317">
        <f t="shared" si="224"/>
        <v>-3</v>
      </c>
      <c r="O814" s="66">
        <f>O815+O817+O819</f>
        <v>398.7</v>
      </c>
      <c r="P814" s="317">
        <f t="shared" si="217"/>
        <v>3</v>
      </c>
      <c r="Q814" s="66">
        <f>Q815+Q817+Q819</f>
        <v>401.7</v>
      </c>
      <c r="R814" s="317">
        <f t="shared" si="218"/>
        <v>0</v>
      </c>
      <c r="S814" s="66">
        <f>S815+S817+S819</f>
        <v>401.7</v>
      </c>
      <c r="T814" s="317" t="e">
        <f>SUM(#REF!-S814)</f>
        <v>#REF!</v>
      </c>
      <c r="U814" s="66">
        <f>U815+U817+U819</f>
        <v>403.2</v>
      </c>
      <c r="V814" s="317">
        <f t="shared" si="210"/>
        <v>0</v>
      </c>
      <c r="W814" s="66">
        <f>W815+W817+W819</f>
        <v>403.2</v>
      </c>
      <c r="X814" s="317">
        <f t="shared" si="211"/>
        <v>0</v>
      </c>
      <c r="Y814" s="66">
        <f>Y815+Y817+Y819</f>
        <v>403.2</v>
      </c>
      <c r="Z814" s="317" t="e">
        <f>SUM(#REF!-Y814)</f>
        <v>#REF!</v>
      </c>
      <c r="AA814" s="66">
        <f>AA815+AA817+AA819</f>
        <v>403.2</v>
      </c>
      <c r="AB814" s="66">
        <f t="shared" si="220"/>
        <v>0</v>
      </c>
      <c r="AC814" s="66">
        <f>AC815+AC817+AC819</f>
        <v>403.2</v>
      </c>
      <c r="AD814" s="259">
        <f>AD815+AD817+AD819</f>
        <v>0</v>
      </c>
      <c r="AE814" s="260">
        <f>AE815+AE817+AE819</f>
        <v>312.2</v>
      </c>
      <c r="AF814" s="260">
        <f>AF815+AF817+AF819</f>
        <v>285.70000000000005</v>
      </c>
      <c r="AG814" s="364">
        <f t="shared" si="214"/>
        <v>91.511851377322245</v>
      </c>
    </row>
    <row r="815" spans="1:33" ht="51" customHeight="1">
      <c r="A815" s="55" t="s">
        <v>352</v>
      </c>
      <c r="B815" s="321" t="s">
        <v>198</v>
      </c>
      <c r="C815" s="321" t="s">
        <v>459</v>
      </c>
      <c r="D815" s="321" t="s">
        <v>400</v>
      </c>
      <c r="E815" s="321" t="s">
        <v>109</v>
      </c>
      <c r="F815" s="321" t="s">
        <v>335</v>
      </c>
      <c r="G815" s="319"/>
      <c r="H815" s="319"/>
      <c r="I815" s="66">
        <f>I816</f>
        <v>30</v>
      </c>
      <c r="J815" s="317">
        <f t="shared" si="213"/>
        <v>0</v>
      </c>
      <c r="K815" s="66">
        <f>K816</f>
        <v>30</v>
      </c>
      <c r="L815" s="317">
        <f t="shared" si="208"/>
        <v>0</v>
      </c>
      <c r="M815" s="66">
        <f>M816</f>
        <v>30</v>
      </c>
      <c r="N815" s="317">
        <f t="shared" si="224"/>
        <v>0</v>
      </c>
      <c r="O815" s="66">
        <f>O816</f>
        <v>30</v>
      </c>
      <c r="P815" s="317">
        <f t="shared" si="217"/>
        <v>25</v>
      </c>
      <c r="Q815" s="66">
        <f>Q816</f>
        <v>55</v>
      </c>
      <c r="R815" s="317">
        <f t="shared" si="218"/>
        <v>0</v>
      </c>
      <c r="S815" s="66">
        <f>S816</f>
        <v>55</v>
      </c>
      <c r="T815" s="317" t="e">
        <f>SUM(#REF!-S815)</f>
        <v>#REF!</v>
      </c>
      <c r="U815" s="66">
        <f>U816</f>
        <v>55</v>
      </c>
      <c r="V815" s="317">
        <f t="shared" si="210"/>
        <v>0</v>
      </c>
      <c r="W815" s="66">
        <f>W816</f>
        <v>55</v>
      </c>
      <c r="X815" s="317">
        <f t="shared" si="211"/>
        <v>0</v>
      </c>
      <c r="Y815" s="66">
        <f>Y816</f>
        <v>55</v>
      </c>
      <c r="Z815" s="317" t="e">
        <f>SUM(#REF!-Y815)</f>
        <v>#REF!</v>
      </c>
      <c r="AA815" s="66">
        <f>AA816</f>
        <v>55</v>
      </c>
      <c r="AB815" s="66">
        <f t="shared" si="220"/>
        <v>0</v>
      </c>
      <c r="AC815" s="66">
        <f>AC816</f>
        <v>55</v>
      </c>
      <c r="AD815" s="259">
        <f>AD816</f>
        <v>0</v>
      </c>
      <c r="AE815" s="260">
        <f>AE816</f>
        <v>17</v>
      </c>
      <c r="AF815" s="260">
        <f>AF816</f>
        <v>15.6</v>
      </c>
      <c r="AG815" s="364">
        <f t="shared" si="214"/>
        <v>91.764705882352942</v>
      </c>
    </row>
    <row r="816" spans="1:33" ht="25.5" customHeight="1">
      <c r="A816" s="56" t="s">
        <v>336</v>
      </c>
      <c r="B816" s="321" t="s">
        <v>198</v>
      </c>
      <c r="C816" s="321" t="s">
        <v>459</v>
      </c>
      <c r="D816" s="321" t="s">
        <v>400</v>
      </c>
      <c r="E816" s="321" t="s">
        <v>109</v>
      </c>
      <c r="F816" s="321" t="s">
        <v>17</v>
      </c>
      <c r="G816" s="319"/>
      <c r="H816" s="319"/>
      <c r="I816" s="66">
        <v>30</v>
      </c>
      <c r="J816" s="317">
        <f t="shared" si="213"/>
        <v>0</v>
      </c>
      <c r="K816" s="66">
        <v>30</v>
      </c>
      <c r="L816" s="317">
        <f t="shared" si="208"/>
        <v>0</v>
      </c>
      <c r="M816" s="66">
        <v>30</v>
      </c>
      <c r="N816" s="317">
        <f t="shared" si="224"/>
        <v>0</v>
      </c>
      <c r="O816" s="66">
        <v>30</v>
      </c>
      <c r="P816" s="317">
        <f t="shared" si="217"/>
        <v>25</v>
      </c>
      <c r="Q816" s="66">
        <v>55</v>
      </c>
      <c r="R816" s="317">
        <f t="shared" si="218"/>
        <v>0</v>
      </c>
      <c r="S816" s="66">
        <v>55</v>
      </c>
      <c r="T816" s="317" t="e">
        <f>SUM(#REF!-S816)</f>
        <v>#REF!</v>
      </c>
      <c r="U816" s="66">
        <v>55</v>
      </c>
      <c r="V816" s="317">
        <f t="shared" si="210"/>
        <v>0</v>
      </c>
      <c r="W816" s="66">
        <v>55</v>
      </c>
      <c r="X816" s="317">
        <f t="shared" si="211"/>
        <v>0</v>
      </c>
      <c r="Y816" s="66">
        <v>55</v>
      </c>
      <c r="Z816" s="317" t="e">
        <f>SUM(#REF!-Y816)</f>
        <v>#REF!</v>
      </c>
      <c r="AA816" s="66">
        <v>55</v>
      </c>
      <c r="AB816" s="66">
        <f t="shared" si="220"/>
        <v>0</v>
      </c>
      <c r="AC816" s="66">
        <v>55</v>
      </c>
      <c r="AD816" s="66"/>
      <c r="AE816" s="364">
        <v>17</v>
      </c>
      <c r="AF816" s="364">
        <v>15.6</v>
      </c>
      <c r="AG816" s="364">
        <f t="shared" si="214"/>
        <v>91.764705882352942</v>
      </c>
    </row>
    <row r="817" spans="1:33" ht="25.5" customHeight="1">
      <c r="A817" s="8" t="s">
        <v>339</v>
      </c>
      <c r="B817" s="321" t="s">
        <v>198</v>
      </c>
      <c r="C817" s="321" t="s">
        <v>459</v>
      </c>
      <c r="D817" s="321" t="s">
        <v>400</v>
      </c>
      <c r="E817" s="321" t="s">
        <v>109</v>
      </c>
      <c r="F817" s="321" t="s">
        <v>340</v>
      </c>
      <c r="G817" s="319"/>
      <c r="H817" s="319"/>
      <c r="I817" s="66">
        <f>I818</f>
        <v>368.7</v>
      </c>
      <c r="J817" s="317">
        <f t="shared" si="213"/>
        <v>0</v>
      </c>
      <c r="K817" s="66">
        <f>K818</f>
        <v>368.7</v>
      </c>
      <c r="L817" s="317">
        <f t="shared" si="208"/>
        <v>0</v>
      </c>
      <c r="M817" s="66">
        <f>M818</f>
        <v>368.7</v>
      </c>
      <c r="N817" s="317">
        <f t="shared" si="224"/>
        <v>0</v>
      </c>
      <c r="O817" s="66">
        <f>O818</f>
        <v>368.7</v>
      </c>
      <c r="P817" s="317">
        <f t="shared" si="217"/>
        <v>-25</v>
      </c>
      <c r="Q817" s="66">
        <f>Q818</f>
        <v>343.7</v>
      </c>
      <c r="R817" s="317">
        <f t="shared" si="218"/>
        <v>0</v>
      </c>
      <c r="S817" s="66">
        <f>S818</f>
        <v>343.7</v>
      </c>
      <c r="T817" s="317" t="e">
        <f>SUM(#REF!-S817)</f>
        <v>#REF!</v>
      </c>
      <c r="U817" s="66">
        <f>U818</f>
        <v>343.7</v>
      </c>
      <c r="V817" s="317">
        <f t="shared" si="210"/>
        <v>0</v>
      </c>
      <c r="W817" s="66">
        <f>W818</f>
        <v>343.7</v>
      </c>
      <c r="X817" s="317">
        <f t="shared" si="211"/>
        <v>0</v>
      </c>
      <c r="Y817" s="66">
        <f>Y818</f>
        <v>343.7</v>
      </c>
      <c r="Z817" s="317" t="e">
        <f>SUM(#REF!-Y817)</f>
        <v>#REF!</v>
      </c>
      <c r="AA817" s="66">
        <f>AA818</f>
        <v>343.7</v>
      </c>
      <c r="AB817" s="66">
        <f t="shared" si="220"/>
        <v>0</v>
      </c>
      <c r="AC817" s="66">
        <f>AC818</f>
        <v>343.7</v>
      </c>
      <c r="AD817" s="259">
        <f>AD818</f>
        <v>0</v>
      </c>
      <c r="AE817" s="260">
        <f>AE818</f>
        <v>290.7</v>
      </c>
      <c r="AF817" s="260">
        <f>AF818</f>
        <v>269.3</v>
      </c>
      <c r="AG817" s="364">
        <f t="shared" si="214"/>
        <v>92.63845889232887</v>
      </c>
    </row>
    <row r="818" spans="1:33" ht="25.5" customHeight="1">
      <c r="A818" s="62" t="s">
        <v>341</v>
      </c>
      <c r="B818" s="321" t="s">
        <v>198</v>
      </c>
      <c r="C818" s="321" t="s">
        <v>459</v>
      </c>
      <c r="D818" s="321" t="s">
        <v>400</v>
      </c>
      <c r="E818" s="321" t="s">
        <v>109</v>
      </c>
      <c r="F818" s="321" t="s">
        <v>342</v>
      </c>
      <c r="G818" s="319"/>
      <c r="H818" s="319"/>
      <c r="I818" s="66">
        <v>368.7</v>
      </c>
      <c r="J818" s="317">
        <f t="shared" si="213"/>
        <v>0</v>
      </c>
      <c r="K818" s="66">
        <v>368.7</v>
      </c>
      <c r="L818" s="317">
        <f t="shared" si="208"/>
        <v>0</v>
      </c>
      <c r="M818" s="66">
        <v>368.7</v>
      </c>
      <c r="N818" s="317">
        <f t="shared" si="224"/>
        <v>0</v>
      </c>
      <c r="O818" s="66">
        <v>368.7</v>
      </c>
      <c r="P818" s="317">
        <f t="shared" si="217"/>
        <v>-25</v>
      </c>
      <c r="Q818" s="66">
        <v>343.7</v>
      </c>
      <c r="R818" s="317">
        <f t="shared" si="218"/>
        <v>0</v>
      </c>
      <c r="S818" s="66">
        <v>343.7</v>
      </c>
      <c r="T818" s="317" t="e">
        <f>SUM(#REF!-S818)</f>
        <v>#REF!</v>
      </c>
      <c r="U818" s="66">
        <v>343.7</v>
      </c>
      <c r="V818" s="317">
        <f t="shared" si="210"/>
        <v>0</v>
      </c>
      <c r="W818" s="66">
        <v>343.7</v>
      </c>
      <c r="X818" s="317">
        <f t="shared" si="211"/>
        <v>0</v>
      </c>
      <c r="Y818" s="66">
        <v>343.7</v>
      </c>
      <c r="Z818" s="317" t="e">
        <f>SUM(#REF!-Y818)</f>
        <v>#REF!</v>
      </c>
      <c r="AA818" s="66">
        <v>343.7</v>
      </c>
      <c r="AB818" s="66">
        <f t="shared" si="220"/>
        <v>0</v>
      </c>
      <c r="AC818" s="66">
        <v>343.7</v>
      </c>
      <c r="AD818" s="66"/>
      <c r="AE818" s="364">
        <v>290.7</v>
      </c>
      <c r="AF818" s="364">
        <v>269.3</v>
      </c>
      <c r="AG818" s="364">
        <f t="shared" si="214"/>
        <v>92.63845889232887</v>
      </c>
    </row>
    <row r="819" spans="1:33" ht="12.75" customHeight="1">
      <c r="A819" s="8" t="s">
        <v>354</v>
      </c>
      <c r="B819" s="321" t="s">
        <v>198</v>
      </c>
      <c r="C819" s="321" t="s">
        <v>459</v>
      </c>
      <c r="D819" s="321" t="s">
        <v>400</v>
      </c>
      <c r="E819" s="40" t="s">
        <v>109</v>
      </c>
      <c r="F819" s="321" t="s">
        <v>355</v>
      </c>
      <c r="G819" s="319"/>
      <c r="H819" s="319"/>
      <c r="I819" s="66">
        <f>I820</f>
        <v>3</v>
      </c>
      <c r="J819" s="317">
        <f t="shared" si="213"/>
        <v>0</v>
      </c>
      <c r="K819" s="66">
        <f>K820</f>
        <v>3</v>
      </c>
      <c r="L819" s="317">
        <f t="shared" si="208"/>
        <v>0</v>
      </c>
      <c r="M819" s="66">
        <f>M820</f>
        <v>3</v>
      </c>
      <c r="N819" s="317">
        <f t="shared" si="224"/>
        <v>-3</v>
      </c>
      <c r="O819" s="66">
        <f>O820</f>
        <v>0</v>
      </c>
      <c r="P819" s="317">
        <f t="shared" si="217"/>
        <v>3</v>
      </c>
      <c r="Q819" s="66">
        <f>Q820</f>
        <v>3</v>
      </c>
      <c r="R819" s="317">
        <f t="shared" si="218"/>
        <v>0</v>
      </c>
      <c r="S819" s="66">
        <f>S820</f>
        <v>3</v>
      </c>
      <c r="T819" s="317" t="e">
        <f>SUM(#REF!-S819)</f>
        <v>#REF!</v>
      </c>
      <c r="U819" s="66">
        <f>U820</f>
        <v>4.5</v>
      </c>
      <c r="V819" s="317">
        <f t="shared" si="210"/>
        <v>0</v>
      </c>
      <c r="W819" s="66">
        <f>W820</f>
        <v>4.5</v>
      </c>
      <c r="X819" s="317">
        <f t="shared" si="211"/>
        <v>0</v>
      </c>
      <c r="Y819" s="66">
        <f>Y820</f>
        <v>4.5</v>
      </c>
      <c r="Z819" s="317" t="e">
        <f>SUM(#REF!-Y819)</f>
        <v>#REF!</v>
      </c>
      <c r="AA819" s="66">
        <f>AA820</f>
        <v>4.5</v>
      </c>
      <c r="AB819" s="66">
        <f t="shared" si="220"/>
        <v>0</v>
      </c>
      <c r="AC819" s="66">
        <f>AC820</f>
        <v>4.5</v>
      </c>
      <c r="AD819" s="259">
        <f>AD820</f>
        <v>0</v>
      </c>
      <c r="AE819" s="260">
        <f>AE820</f>
        <v>4.5</v>
      </c>
      <c r="AF819" s="260">
        <f>AF820</f>
        <v>0.8</v>
      </c>
      <c r="AG819" s="364">
        <f t="shared" si="214"/>
        <v>17.777777777777779</v>
      </c>
    </row>
    <row r="820" spans="1:33" ht="12.75" customHeight="1">
      <c r="A820" s="39" t="s">
        <v>356</v>
      </c>
      <c r="B820" s="321" t="s">
        <v>198</v>
      </c>
      <c r="C820" s="321" t="s">
        <v>459</v>
      </c>
      <c r="D820" s="321" t="s">
        <v>400</v>
      </c>
      <c r="E820" s="40" t="s">
        <v>109</v>
      </c>
      <c r="F820" s="321" t="s">
        <v>0</v>
      </c>
      <c r="G820" s="319"/>
      <c r="H820" s="319"/>
      <c r="I820" s="66">
        <v>3</v>
      </c>
      <c r="J820" s="317">
        <f t="shared" si="213"/>
        <v>0</v>
      </c>
      <c r="K820" s="66">
        <v>3</v>
      </c>
      <c r="L820" s="317">
        <f t="shared" si="208"/>
        <v>0</v>
      </c>
      <c r="M820" s="66">
        <v>3</v>
      </c>
      <c r="N820" s="317">
        <f t="shared" si="224"/>
        <v>-3</v>
      </c>
      <c r="O820" s="66">
        <v>0</v>
      </c>
      <c r="P820" s="317">
        <f t="shared" si="217"/>
        <v>3</v>
      </c>
      <c r="Q820" s="66">
        <v>3</v>
      </c>
      <c r="R820" s="317">
        <f t="shared" si="218"/>
        <v>0</v>
      </c>
      <c r="S820" s="66">
        <v>3</v>
      </c>
      <c r="T820" s="317" t="e">
        <f>SUM(#REF!-S820)</f>
        <v>#REF!</v>
      </c>
      <c r="U820" s="66">
        <v>4.5</v>
      </c>
      <c r="V820" s="317">
        <f t="shared" si="210"/>
        <v>0</v>
      </c>
      <c r="W820" s="66">
        <v>4.5</v>
      </c>
      <c r="X820" s="317">
        <f t="shared" si="211"/>
        <v>0</v>
      </c>
      <c r="Y820" s="66">
        <v>4.5</v>
      </c>
      <c r="Z820" s="317" t="e">
        <f>SUM(#REF!-Y820)</f>
        <v>#REF!</v>
      </c>
      <c r="AA820" s="66">
        <v>4.5</v>
      </c>
      <c r="AB820" s="66">
        <f t="shared" si="220"/>
        <v>0</v>
      </c>
      <c r="AC820" s="66">
        <v>4.5</v>
      </c>
      <c r="AD820" s="66"/>
      <c r="AE820" s="364">
        <v>4.5</v>
      </c>
      <c r="AF820" s="364">
        <v>0.8</v>
      </c>
      <c r="AG820" s="364">
        <f t="shared" si="214"/>
        <v>17.777777777777779</v>
      </c>
    </row>
    <row r="821" spans="1:33" ht="38.25" hidden="1" customHeight="1">
      <c r="A821" s="39" t="s">
        <v>800</v>
      </c>
      <c r="B821" s="321" t="s">
        <v>198</v>
      </c>
      <c r="C821" s="321" t="s">
        <v>459</v>
      </c>
      <c r="D821" s="321" t="s">
        <v>400</v>
      </c>
      <c r="E821" s="40" t="s">
        <v>576</v>
      </c>
      <c r="F821" s="321"/>
      <c r="G821" s="319"/>
      <c r="H821" s="319"/>
      <c r="I821" s="66">
        <f t="shared" ref="I821:AF822" si="225">I822</f>
        <v>1.5</v>
      </c>
      <c r="J821" s="317">
        <f t="shared" si="213"/>
        <v>0</v>
      </c>
      <c r="K821" s="66">
        <f t="shared" si="225"/>
        <v>1.5</v>
      </c>
      <c r="L821" s="317">
        <f t="shared" si="208"/>
        <v>0</v>
      </c>
      <c r="M821" s="66">
        <f t="shared" si="225"/>
        <v>1.5</v>
      </c>
      <c r="N821" s="317">
        <f t="shared" si="224"/>
        <v>3</v>
      </c>
      <c r="O821" s="66">
        <f t="shared" si="225"/>
        <v>4.5</v>
      </c>
      <c r="P821" s="317">
        <f t="shared" si="217"/>
        <v>-3</v>
      </c>
      <c r="Q821" s="66">
        <f t="shared" si="225"/>
        <v>1.5</v>
      </c>
      <c r="R821" s="317">
        <f t="shared" si="218"/>
        <v>0</v>
      </c>
      <c r="S821" s="66">
        <f t="shared" si="225"/>
        <v>1.5</v>
      </c>
      <c r="T821" s="317" t="e">
        <f>SUM(#REF!-S821)</f>
        <v>#REF!</v>
      </c>
      <c r="U821" s="66">
        <f t="shared" si="225"/>
        <v>0</v>
      </c>
      <c r="V821" s="317">
        <f t="shared" si="210"/>
        <v>0</v>
      </c>
      <c r="W821" s="66">
        <f t="shared" si="225"/>
        <v>0</v>
      </c>
      <c r="X821" s="317">
        <f t="shared" si="211"/>
        <v>0</v>
      </c>
      <c r="Y821" s="66">
        <f t="shared" si="225"/>
        <v>0</v>
      </c>
      <c r="Z821" s="317" t="e">
        <f>SUM(#REF!-Y821)</f>
        <v>#REF!</v>
      </c>
      <c r="AA821" s="66">
        <f t="shared" si="225"/>
        <v>0</v>
      </c>
      <c r="AB821" s="66">
        <f t="shared" si="220"/>
        <v>0</v>
      </c>
      <c r="AC821" s="66">
        <f t="shared" si="225"/>
        <v>0</v>
      </c>
      <c r="AD821" s="259">
        <f t="shared" si="225"/>
        <v>0</v>
      </c>
      <c r="AE821" s="260">
        <f t="shared" si="225"/>
        <v>0</v>
      </c>
      <c r="AF821" s="260">
        <f t="shared" si="225"/>
        <v>0</v>
      </c>
      <c r="AG821" s="364"/>
    </row>
    <row r="822" spans="1:33" ht="12.75" hidden="1" customHeight="1">
      <c r="A822" s="8" t="s">
        <v>354</v>
      </c>
      <c r="B822" s="321" t="s">
        <v>198</v>
      </c>
      <c r="C822" s="321" t="s">
        <v>459</v>
      </c>
      <c r="D822" s="321" t="s">
        <v>400</v>
      </c>
      <c r="E822" s="40" t="s">
        <v>576</v>
      </c>
      <c r="F822" s="321" t="s">
        <v>355</v>
      </c>
      <c r="G822" s="319"/>
      <c r="H822" s="319"/>
      <c r="I822" s="66">
        <f t="shared" si="225"/>
        <v>1.5</v>
      </c>
      <c r="J822" s="317">
        <f t="shared" si="213"/>
        <v>0</v>
      </c>
      <c r="K822" s="66">
        <f t="shared" si="225"/>
        <v>1.5</v>
      </c>
      <c r="L822" s="317">
        <f t="shared" si="208"/>
        <v>0</v>
      </c>
      <c r="M822" s="66">
        <f t="shared" si="225"/>
        <v>1.5</v>
      </c>
      <c r="N822" s="317">
        <f t="shared" si="224"/>
        <v>3</v>
      </c>
      <c r="O822" s="66">
        <f t="shared" si="225"/>
        <v>4.5</v>
      </c>
      <c r="P822" s="317">
        <f t="shared" si="217"/>
        <v>-3</v>
      </c>
      <c r="Q822" s="66">
        <f t="shared" si="225"/>
        <v>1.5</v>
      </c>
      <c r="R822" s="317">
        <f t="shared" si="218"/>
        <v>0</v>
      </c>
      <c r="S822" s="66">
        <f t="shared" si="225"/>
        <v>1.5</v>
      </c>
      <c r="T822" s="317" t="e">
        <f>SUM(#REF!-S822)</f>
        <v>#REF!</v>
      </c>
      <c r="U822" s="66">
        <f t="shared" si="225"/>
        <v>0</v>
      </c>
      <c r="V822" s="317">
        <f t="shared" si="210"/>
        <v>0</v>
      </c>
      <c r="W822" s="66">
        <f t="shared" si="225"/>
        <v>0</v>
      </c>
      <c r="X822" s="317">
        <f t="shared" si="211"/>
        <v>0</v>
      </c>
      <c r="Y822" s="66">
        <f t="shared" si="225"/>
        <v>0</v>
      </c>
      <c r="Z822" s="317" t="e">
        <f>SUM(#REF!-Y822)</f>
        <v>#REF!</v>
      </c>
      <c r="AA822" s="66">
        <f t="shared" si="225"/>
        <v>0</v>
      </c>
      <c r="AB822" s="66">
        <f t="shared" si="220"/>
        <v>0</v>
      </c>
      <c r="AC822" s="66">
        <f t="shared" si="225"/>
        <v>0</v>
      </c>
      <c r="AD822" s="259">
        <f t="shared" si="225"/>
        <v>0</v>
      </c>
      <c r="AE822" s="260">
        <f t="shared" si="225"/>
        <v>0</v>
      </c>
      <c r="AF822" s="260">
        <f t="shared" si="225"/>
        <v>0</v>
      </c>
      <c r="AG822" s="364"/>
    </row>
    <row r="823" spans="1:33" ht="12.75" hidden="1" customHeight="1">
      <c r="A823" s="39" t="s">
        <v>356</v>
      </c>
      <c r="B823" s="321" t="s">
        <v>198</v>
      </c>
      <c r="C823" s="321" t="s">
        <v>459</v>
      </c>
      <c r="D823" s="321" t="s">
        <v>400</v>
      </c>
      <c r="E823" s="40" t="s">
        <v>576</v>
      </c>
      <c r="F823" s="321" t="s">
        <v>0</v>
      </c>
      <c r="G823" s="319"/>
      <c r="H823" s="319"/>
      <c r="I823" s="66">
        <v>1.5</v>
      </c>
      <c r="J823" s="317">
        <f t="shared" si="213"/>
        <v>0</v>
      </c>
      <c r="K823" s="66">
        <v>1.5</v>
      </c>
      <c r="L823" s="317">
        <f t="shared" si="208"/>
        <v>0</v>
      </c>
      <c r="M823" s="66">
        <v>1.5</v>
      </c>
      <c r="N823" s="317">
        <f t="shared" si="224"/>
        <v>3</v>
      </c>
      <c r="O823" s="66">
        <v>4.5</v>
      </c>
      <c r="P823" s="317">
        <f t="shared" si="217"/>
        <v>-3</v>
      </c>
      <c r="Q823" s="66">
        <v>1.5</v>
      </c>
      <c r="R823" s="317">
        <f t="shared" si="218"/>
        <v>0</v>
      </c>
      <c r="S823" s="66">
        <v>1.5</v>
      </c>
      <c r="T823" s="317" t="e">
        <f>SUM(#REF!-S823)</f>
        <v>#REF!</v>
      </c>
      <c r="U823" s="66"/>
      <c r="V823" s="317">
        <f t="shared" si="210"/>
        <v>0</v>
      </c>
      <c r="W823" s="66"/>
      <c r="X823" s="317">
        <f t="shared" si="211"/>
        <v>0</v>
      </c>
      <c r="Y823" s="66"/>
      <c r="Z823" s="317" t="e">
        <f>SUM(#REF!-Y823)</f>
        <v>#REF!</v>
      </c>
      <c r="AA823" s="66"/>
      <c r="AB823" s="66">
        <f t="shared" si="220"/>
        <v>0</v>
      </c>
      <c r="AC823" s="66"/>
      <c r="AD823" s="66"/>
      <c r="AE823" s="364"/>
      <c r="AF823" s="364"/>
      <c r="AG823" s="364"/>
    </row>
    <row r="824" spans="1:33" ht="40.5" customHeight="1">
      <c r="A824" s="7" t="s">
        <v>577</v>
      </c>
      <c r="B824" s="17" t="s">
        <v>578</v>
      </c>
      <c r="C824" s="17"/>
      <c r="D824" s="17"/>
      <c r="E824" s="90"/>
      <c r="F824" s="17"/>
      <c r="G824" s="12"/>
      <c r="H824" s="12"/>
      <c r="I824" s="317">
        <f t="shared" ref="I824:AF826" si="226">I825</f>
        <v>5065.2</v>
      </c>
      <c r="J824" s="317">
        <f t="shared" si="213"/>
        <v>86.199999999999818</v>
      </c>
      <c r="K824" s="317">
        <f t="shared" si="226"/>
        <v>5151.3999999999996</v>
      </c>
      <c r="L824" s="317">
        <f t="shared" si="208"/>
        <v>0</v>
      </c>
      <c r="M824" s="317">
        <f t="shared" si="226"/>
        <v>5151.3999999999996</v>
      </c>
      <c r="N824" s="317">
        <f t="shared" si="224"/>
        <v>0</v>
      </c>
      <c r="O824" s="317">
        <f t="shared" si="226"/>
        <v>5151.3999999999996</v>
      </c>
      <c r="P824" s="317">
        <f t="shared" si="217"/>
        <v>0</v>
      </c>
      <c r="Q824" s="317">
        <f t="shared" si="226"/>
        <v>5151.3999999999996</v>
      </c>
      <c r="R824" s="317">
        <f t="shared" si="218"/>
        <v>0</v>
      </c>
      <c r="S824" s="317">
        <f t="shared" si="226"/>
        <v>5151.3999999999996</v>
      </c>
      <c r="T824" s="317" t="e">
        <f>SUM(#REF!-S824)</f>
        <v>#REF!</v>
      </c>
      <c r="U824" s="317">
        <f t="shared" si="226"/>
        <v>5151.3999999999996</v>
      </c>
      <c r="V824" s="317">
        <f t="shared" si="210"/>
        <v>0</v>
      </c>
      <c r="W824" s="317">
        <f t="shared" si="226"/>
        <v>5151.3999999999996</v>
      </c>
      <c r="X824" s="317">
        <f t="shared" si="211"/>
        <v>0</v>
      </c>
      <c r="Y824" s="317">
        <f t="shared" si="226"/>
        <v>5151.3999999999996</v>
      </c>
      <c r="Z824" s="317" t="e">
        <f>SUM(#REF!-Y824)</f>
        <v>#REF!</v>
      </c>
      <c r="AA824" s="317">
        <f t="shared" si="226"/>
        <v>5151.3999999999996</v>
      </c>
      <c r="AB824" s="66">
        <f t="shared" si="220"/>
        <v>105</v>
      </c>
      <c r="AC824" s="317">
        <f t="shared" si="226"/>
        <v>5256.4</v>
      </c>
      <c r="AD824" s="260">
        <f t="shared" si="226"/>
        <v>1.8</v>
      </c>
      <c r="AE824" s="260">
        <f t="shared" si="226"/>
        <v>5219.7000000000007</v>
      </c>
      <c r="AF824" s="260">
        <f t="shared" si="226"/>
        <v>4642.1000000000004</v>
      </c>
      <c r="AG824" s="364">
        <f t="shared" si="214"/>
        <v>88.934229936586391</v>
      </c>
    </row>
    <row r="825" spans="1:33" ht="12.75" customHeight="1">
      <c r="A825" s="39" t="s">
        <v>579</v>
      </c>
      <c r="B825" s="321" t="s">
        <v>578</v>
      </c>
      <c r="C825" s="321" t="s">
        <v>330</v>
      </c>
      <c r="D825" s="321" t="s">
        <v>78</v>
      </c>
      <c r="E825" s="40"/>
      <c r="F825" s="321"/>
      <c r="G825" s="319"/>
      <c r="H825" s="319"/>
      <c r="I825" s="66">
        <f t="shared" si="226"/>
        <v>5065.2</v>
      </c>
      <c r="J825" s="317">
        <f t="shared" si="213"/>
        <v>86.199999999999818</v>
      </c>
      <c r="K825" s="66">
        <f t="shared" si="226"/>
        <v>5151.3999999999996</v>
      </c>
      <c r="L825" s="317">
        <f t="shared" si="208"/>
        <v>0</v>
      </c>
      <c r="M825" s="66">
        <f t="shared" si="226"/>
        <v>5151.3999999999996</v>
      </c>
      <c r="N825" s="317">
        <f t="shared" si="224"/>
        <v>0</v>
      </c>
      <c r="O825" s="66">
        <f t="shared" si="226"/>
        <v>5151.3999999999996</v>
      </c>
      <c r="P825" s="317">
        <f t="shared" si="217"/>
        <v>0</v>
      </c>
      <c r="Q825" s="66">
        <f t="shared" si="226"/>
        <v>5151.3999999999996</v>
      </c>
      <c r="R825" s="317">
        <f t="shared" si="218"/>
        <v>0</v>
      </c>
      <c r="S825" s="66">
        <f t="shared" si="226"/>
        <v>5151.3999999999996</v>
      </c>
      <c r="T825" s="317" t="e">
        <f>SUM(#REF!-S825)</f>
        <v>#REF!</v>
      </c>
      <c r="U825" s="66">
        <f t="shared" si="226"/>
        <v>5151.3999999999996</v>
      </c>
      <c r="V825" s="317">
        <f t="shared" si="210"/>
        <v>0</v>
      </c>
      <c r="W825" s="66">
        <f t="shared" si="226"/>
        <v>5151.3999999999996</v>
      </c>
      <c r="X825" s="317">
        <f t="shared" si="211"/>
        <v>0</v>
      </c>
      <c r="Y825" s="66">
        <f t="shared" si="226"/>
        <v>5151.3999999999996</v>
      </c>
      <c r="Z825" s="317" t="e">
        <f>SUM(#REF!-Y825)</f>
        <v>#REF!</v>
      </c>
      <c r="AA825" s="66">
        <f t="shared" si="226"/>
        <v>5151.3999999999996</v>
      </c>
      <c r="AB825" s="66">
        <f t="shared" si="220"/>
        <v>105</v>
      </c>
      <c r="AC825" s="66">
        <f t="shared" si="226"/>
        <v>5256.4</v>
      </c>
      <c r="AD825" s="259">
        <f t="shared" si="226"/>
        <v>1.8</v>
      </c>
      <c r="AE825" s="260">
        <f t="shared" si="226"/>
        <v>5219.7000000000007</v>
      </c>
      <c r="AF825" s="260">
        <f t="shared" si="226"/>
        <v>4642.1000000000004</v>
      </c>
      <c r="AG825" s="364">
        <f t="shared" si="214"/>
        <v>88.934229936586391</v>
      </c>
    </row>
    <row r="826" spans="1:33" ht="12.75" customHeight="1">
      <c r="A826" s="39" t="s">
        <v>18</v>
      </c>
      <c r="B826" s="321" t="s">
        <v>578</v>
      </c>
      <c r="C826" s="321" t="s">
        <v>330</v>
      </c>
      <c r="D826" s="321" t="s">
        <v>19</v>
      </c>
      <c r="E826" s="40"/>
      <c r="F826" s="321"/>
      <c r="G826" s="319"/>
      <c r="H826" s="319"/>
      <c r="I826" s="66">
        <f t="shared" si="226"/>
        <v>5065.2</v>
      </c>
      <c r="J826" s="317">
        <f t="shared" si="213"/>
        <v>86.199999999999818</v>
      </c>
      <c r="K826" s="66">
        <f t="shared" si="226"/>
        <v>5151.3999999999996</v>
      </c>
      <c r="L826" s="317">
        <f t="shared" si="208"/>
        <v>0</v>
      </c>
      <c r="M826" s="66">
        <f t="shared" si="226"/>
        <v>5151.3999999999996</v>
      </c>
      <c r="N826" s="317">
        <f t="shared" si="224"/>
        <v>0</v>
      </c>
      <c r="O826" s="66">
        <f t="shared" si="226"/>
        <v>5151.3999999999996</v>
      </c>
      <c r="P826" s="317">
        <f t="shared" si="217"/>
        <v>0</v>
      </c>
      <c r="Q826" s="66">
        <f t="shared" si="226"/>
        <v>5151.3999999999996</v>
      </c>
      <c r="R826" s="317">
        <f t="shared" si="218"/>
        <v>0</v>
      </c>
      <c r="S826" s="66">
        <f t="shared" si="226"/>
        <v>5151.3999999999996</v>
      </c>
      <c r="T826" s="317" t="e">
        <f>SUM(#REF!-S826)</f>
        <v>#REF!</v>
      </c>
      <c r="U826" s="66">
        <f t="shared" si="226"/>
        <v>5151.3999999999996</v>
      </c>
      <c r="V826" s="317">
        <f t="shared" si="210"/>
        <v>0</v>
      </c>
      <c r="W826" s="66">
        <f t="shared" si="226"/>
        <v>5151.3999999999996</v>
      </c>
      <c r="X826" s="317">
        <f t="shared" si="211"/>
        <v>0</v>
      </c>
      <c r="Y826" s="66">
        <f t="shared" si="226"/>
        <v>5151.3999999999996</v>
      </c>
      <c r="Z826" s="317" t="e">
        <f>SUM(#REF!-Y826)</f>
        <v>#REF!</v>
      </c>
      <c r="AA826" s="66">
        <f t="shared" si="226"/>
        <v>5151.3999999999996</v>
      </c>
      <c r="AB826" s="66">
        <f t="shared" si="220"/>
        <v>105</v>
      </c>
      <c r="AC826" s="66">
        <f t="shared" si="226"/>
        <v>5256.4</v>
      </c>
      <c r="AD826" s="259">
        <f t="shared" si="226"/>
        <v>1.8</v>
      </c>
      <c r="AE826" s="260">
        <f t="shared" si="226"/>
        <v>5219.7000000000007</v>
      </c>
      <c r="AF826" s="260">
        <f t="shared" si="226"/>
        <v>4642.1000000000004</v>
      </c>
      <c r="AG826" s="364">
        <f t="shared" si="214"/>
        <v>88.934229936586391</v>
      </c>
    </row>
    <row r="827" spans="1:33" ht="12.75" customHeight="1">
      <c r="A827" s="39" t="s">
        <v>39</v>
      </c>
      <c r="B827" s="321" t="s">
        <v>578</v>
      </c>
      <c r="C827" s="321" t="s">
        <v>330</v>
      </c>
      <c r="D827" s="321" t="s">
        <v>19</v>
      </c>
      <c r="E827" s="40" t="s">
        <v>40</v>
      </c>
      <c r="F827" s="321"/>
      <c r="G827" s="319"/>
      <c r="H827" s="319"/>
      <c r="I827" s="66">
        <f>I828+I836</f>
        <v>5065.2</v>
      </c>
      <c r="J827" s="317">
        <f t="shared" si="213"/>
        <v>86.199999999999818</v>
      </c>
      <c r="K827" s="66">
        <f>K828+K836</f>
        <v>5151.3999999999996</v>
      </c>
      <c r="L827" s="317">
        <f t="shared" si="208"/>
        <v>0</v>
      </c>
      <c r="M827" s="66">
        <f>M828+M836</f>
        <v>5151.3999999999996</v>
      </c>
      <c r="N827" s="317">
        <f t="shared" si="224"/>
        <v>0</v>
      </c>
      <c r="O827" s="66">
        <f>O828+O836</f>
        <v>5151.3999999999996</v>
      </c>
      <c r="P827" s="317">
        <f t="shared" si="217"/>
        <v>0</v>
      </c>
      <c r="Q827" s="66">
        <f>Q828+Q836</f>
        <v>5151.3999999999996</v>
      </c>
      <c r="R827" s="317">
        <f t="shared" si="218"/>
        <v>0</v>
      </c>
      <c r="S827" s="66">
        <f>S828+S836</f>
        <v>5151.3999999999996</v>
      </c>
      <c r="T827" s="317" t="e">
        <f>SUM(#REF!-S827)</f>
        <v>#REF!</v>
      </c>
      <c r="U827" s="66">
        <f>U828+U836</f>
        <v>5151.3999999999996</v>
      </c>
      <c r="V827" s="317">
        <f t="shared" si="210"/>
        <v>0</v>
      </c>
      <c r="W827" s="66">
        <f>W828+W836</f>
        <v>5151.3999999999996</v>
      </c>
      <c r="X827" s="317">
        <f t="shared" si="211"/>
        <v>0</v>
      </c>
      <c r="Y827" s="66">
        <f>Y828+Y836</f>
        <v>5151.3999999999996</v>
      </c>
      <c r="Z827" s="317" t="e">
        <f>SUM(#REF!-Y827)</f>
        <v>#REF!</v>
      </c>
      <c r="AA827" s="66">
        <f>AA828+AA836</f>
        <v>5151.3999999999996</v>
      </c>
      <c r="AB827" s="66">
        <f t="shared" si="220"/>
        <v>105</v>
      </c>
      <c r="AC827" s="66">
        <f>AC828+AC836</f>
        <v>5256.4</v>
      </c>
      <c r="AD827" s="259">
        <f>AD828+AD836</f>
        <v>1.8</v>
      </c>
      <c r="AE827" s="260">
        <f>AE828+AE836</f>
        <v>5219.7000000000007</v>
      </c>
      <c r="AF827" s="260">
        <f>AF828+AF836</f>
        <v>4642.1000000000004</v>
      </c>
      <c r="AG827" s="364">
        <f t="shared" si="214"/>
        <v>88.934229936586391</v>
      </c>
    </row>
    <row r="828" spans="1:33" ht="38.25" customHeight="1">
      <c r="A828" s="39" t="s">
        <v>580</v>
      </c>
      <c r="B828" s="321" t="s">
        <v>578</v>
      </c>
      <c r="C828" s="321" t="s">
        <v>330</v>
      </c>
      <c r="D828" s="321" t="s">
        <v>19</v>
      </c>
      <c r="E828" s="40" t="s">
        <v>581</v>
      </c>
      <c r="F828" s="321"/>
      <c r="G828" s="319"/>
      <c r="H828" s="319"/>
      <c r="I828" s="66">
        <f>I829+I832+I834</f>
        <v>4334.2</v>
      </c>
      <c r="J828" s="317">
        <f t="shared" si="213"/>
        <v>86.199999999999818</v>
      </c>
      <c r="K828" s="66">
        <f>K829+K832+K834</f>
        <v>4420.3999999999996</v>
      </c>
      <c r="L828" s="317">
        <f t="shared" si="208"/>
        <v>-5</v>
      </c>
      <c r="M828" s="66">
        <f>M829+M832+M834</f>
        <v>4415.3999999999996</v>
      </c>
      <c r="N828" s="317">
        <f t="shared" si="224"/>
        <v>0</v>
      </c>
      <c r="O828" s="66">
        <f>O829+O832+O834</f>
        <v>4415.3999999999996</v>
      </c>
      <c r="P828" s="317">
        <f t="shared" si="217"/>
        <v>0</v>
      </c>
      <c r="Q828" s="66">
        <f>Q829+Q832+Q834</f>
        <v>4415.3999999999996</v>
      </c>
      <c r="R828" s="317">
        <f t="shared" si="218"/>
        <v>0</v>
      </c>
      <c r="S828" s="66">
        <f>S829+S832+S834</f>
        <v>4415.3999999999996</v>
      </c>
      <c r="T828" s="317" t="e">
        <f>SUM(#REF!-S828)</f>
        <v>#REF!</v>
      </c>
      <c r="U828" s="66">
        <f>U829+U832+U834</f>
        <v>4691.7</v>
      </c>
      <c r="V828" s="317">
        <f t="shared" si="210"/>
        <v>0</v>
      </c>
      <c r="W828" s="66">
        <f>W829+W832+W834</f>
        <v>4691.7</v>
      </c>
      <c r="X828" s="317">
        <f t="shared" si="211"/>
        <v>0</v>
      </c>
      <c r="Y828" s="66">
        <f>Y829+Y832+Y834</f>
        <v>4691.7</v>
      </c>
      <c r="Z828" s="317" t="e">
        <f>SUM(#REF!-Y828)</f>
        <v>#REF!</v>
      </c>
      <c r="AA828" s="66">
        <f>AA829+AA832+AA834</f>
        <v>4691.7</v>
      </c>
      <c r="AB828" s="66">
        <f t="shared" si="220"/>
        <v>105</v>
      </c>
      <c r="AC828" s="66">
        <f>AC829+AC832+AC834</f>
        <v>4796.7</v>
      </c>
      <c r="AD828" s="259">
        <f>AD829+AD832+AD834</f>
        <v>1.8</v>
      </c>
      <c r="AE828" s="260">
        <f>AE829+AE832+AE834</f>
        <v>4760.1000000000004</v>
      </c>
      <c r="AF828" s="260">
        <f>AF829+AF832+AF834</f>
        <v>4182.5</v>
      </c>
      <c r="AG828" s="364">
        <f t="shared" si="214"/>
        <v>87.865801138631539</v>
      </c>
    </row>
    <row r="829" spans="1:33" ht="51" customHeight="1">
      <c r="A829" s="55" t="s">
        <v>352</v>
      </c>
      <c r="B829" s="321" t="s">
        <v>578</v>
      </c>
      <c r="C829" s="321" t="s">
        <v>330</v>
      </c>
      <c r="D829" s="321" t="s">
        <v>19</v>
      </c>
      <c r="E829" s="40" t="s">
        <v>581</v>
      </c>
      <c r="F829" s="321" t="s">
        <v>335</v>
      </c>
      <c r="G829" s="319"/>
      <c r="H829" s="319"/>
      <c r="I829" s="66">
        <f>I830+I831</f>
        <v>4149</v>
      </c>
      <c r="J829" s="317">
        <f t="shared" si="213"/>
        <v>86.199999999999818</v>
      </c>
      <c r="K829" s="66">
        <f>K830+K831</f>
        <v>4235.2</v>
      </c>
      <c r="L829" s="317">
        <f t="shared" si="208"/>
        <v>0</v>
      </c>
      <c r="M829" s="66">
        <f>M830+M831</f>
        <v>4235.2</v>
      </c>
      <c r="N829" s="317">
        <f t="shared" si="224"/>
        <v>0</v>
      </c>
      <c r="O829" s="66">
        <f>O830+O831</f>
        <v>4235.2</v>
      </c>
      <c r="P829" s="317">
        <f t="shared" si="217"/>
        <v>0</v>
      </c>
      <c r="Q829" s="66">
        <f>Q830+Q831</f>
        <v>4235.2</v>
      </c>
      <c r="R829" s="317">
        <f t="shared" si="218"/>
        <v>0</v>
      </c>
      <c r="S829" s="66">
        <f>S830+S831</f>
        <v>4235.2</v>
      </c>
      <c r="T829" s="317" t="e">
        <f>SUM(#REF!-S829)</f>
        <v>#REF!</v>
      </c>
      <c r="U829" s="66">
        <f>U830+U831</f>
        <v>4511.2</v>
      </c>
      <c r="V829" s="317">
        <f t="shared" si="210"/>
        <v>0</v>
      </c>
      <c r="W829" s="66">
        <f>W830+W831</f>
        <v>4511.2</v>
      </c>
      <c r="X829" s="317">
        <f t="shared" si="211"/>
        <v>0</v>
      </c>
      <c r="Y829" s="66">
        <f>Y830+Y831</f>
        <v>4511.2</v>
      </c>
      <c r="Z829" s="317" t="e">
        <f>SUM(#REF!-Y829)</f>
        <v>#REF!</v>
      </c>
      <c r="AA829" s="66">
        <f>AA830+AA831</f>
        <v>4511.2</v>
      </c>
      <c r="AB829" s="66">
        <f t="shared" si="220"/>
        <v>0</v>
      </c>
      <c r="AC829" s="66">
        <f>AC830+AC831</f>
        <v>4511.2</v>
      </c>
      <c r="AD829" s="259">
        <f>AD830+AD831</f>
        <v>0</v>
      </c>
      <c r="AE829" s="260">
        <f>AE830+AE831</f>
        <v>4450.1000000000004</v>
      </c>
      <c r="AF829" s="260">
        <f>AF830+AF831</f>
        <v>3893.1</v>
      </c>
      <c r="AG829" s="364">
        <f t="shared" si="214"/>
        <v>87.483427338711479</v>
      </c>
    </row>
    <row r="830" spans="1:33" ht="12.75" customHeight="1">
      <c r="A830" s="31" t="s">
        <v>16</v>
      </c>
      <c r="B830" s="321" t="s">
        <v>578</v>
      </c>
      <c r="C830" s="321" t="s">
        <v>330</v>
      </c>
      <c r="D830" s="321" t="s">
        <v>19</v>
      </c>
      <c r="E830" s="40" t="s">
        <v>581</v>
      </c>
      <c r="F830" s="321" t="s">
        <v>17</v>
      </c>
      <c r="G830" s="319"/>
      <c r="H830" s="319"/>
      <c r="I830" s="66">
        <v>4149</v>
      </c>
      <c r="J830" s="317">
        <f t="shared" si="213"/>
        <v>86.199999999999818</v>
      </c>
      <c r="K830" s="66">
        <v>4235.2</v>
      </c>
      <c r="L830" s="317">
        <f t="shared" si="208"/>
        <v>0</v>
      </c>
      <c r="M830" s="66">
        <v>4235.2</v>
      </c>
      <c r="N830" s="317">
        <f t="shared" si="224"/>
        <v>0</v>
      </c>
      <c r="O830" s="66">
        <v>4235.2</v>
      </c>
      <c r="P830" s="317">
        <f t="shared" si="217"/>
        <v>0</v>
      </c>
      <c r="Q830" s="66">
        <v>4235.2</v>
      </c>
      <c r="R830" s="317">
        <f t="shared" si="218"/>
        <v>0</v>
      </c>
      <c r="S830" s="66">
        <v>4235.2</v>
      </c>
      <c r="T830" s="317" t="e">
        <f>SUM(#REF!-S830)</f>
        <v>#REF!</v>
      </c>
      <c r="U830" s="66">
        <f>4966.2-455</f>
        <v>4511.2</v>
      </c>
      <c r="V830" s="317">
        <f t="shared" si="210"/>
        <v>0</v>
      </c>
      <c r="W830" s="66">
        <f>4966.2-455</f>
        <v>4511.2</v>
      </c>
      <c r="X830" s="317">
        <f t="shared" si="211"/>
        <v>0</v>
      </c>
      <c r="Y830" s="66">
        <f>4966.2-455</f>
        <v>4511.2</v>
      </c>
      <c r="Z830" s="317" t="e">
        <f>SUM(#REF!-Y830)</f>
        <v>#REF!</v>
      </c>
      <c r="AA830" s="66">
        <f>4966.2-455</f>
        <v>4511.2</v>
      </c>
      <c r="AB830" s="66">
        <f t="shared" si="220"/>
        <v>0</v>
      </c>
      <c r="AC830" s="66">
        <f>4966.2-455</f>
        <v>4511.2</v>
      </c>
      <c r="AD830" s="66"/>
      <c r="AE830" s="364">
        <v>4450.1000000000004</v>
      </c>
      <c r="AF830" s="364">
        <v>3893.1</v>
      </c>
      <c r="AG830" s="364">
        <f t="shared" si="214"/>
        <v>87.483427338711479</v>
      </c>
    </row>
    <row r="831" spans="1:33" ht="24" customHeight="1">
      <c r="A831" s="56" t="s">
        <v>336</v>
      </c>
      <c r="B831" s="321" t="s">
        <v>578</v>
      </c>
      <c r="C831" s="321" t="s">
        <v>330</v>
      </c>
      <c r="D831" s="321" t="s">
        <v>19</v>
      </c>
      <c r="E831" s="40" t="s">
        <v>581</v>
      </c>
      <c r="F831" s="321" t="s">
        <v>337</v>
      </c>
      <c r="G831" s="319"/>
      <c r="H831" s="319"/>
      <c r="I831" s="66"/>
      <c r="J831" s="317">
        <f t="shared" si="213"/>
        <v>0</v>
      </c>
      <c r="K831" s="66"/>
      <c r="L831" s="317">
        <f t="shared" si="208"/>
        <v>0</v>
      </c>
      <c r="M831" s="66"/>
      <c r="N831" s="317">
        <f t="shared" si="224"/>
        <v>0</v>
      </c>
      <c r="O831" s="66"/>
      <c r="P831" s="317">
        <f t="shared" si="217"/>
        <v>0</v>
      </c>
      <c r="Q831" s="66"/>
      <c r="R831" s="317">
        <f t="shared" si="218"/>
        <v>0</v>
      </c>
      <c r="S831" s="66"/>
      <c r="T831" s="317" t="e">
        <f>SUM(#REF!-S831)</f>
        <v>#REF!</v>
      </c>
      <c r="U831" s="66"/>
      <c r="V831" s="317">
        <f t="shared" si="210"/>
        <v>0</v>
      </c>
      <c r="W831" s="66"/>
      <c r="X831" s="317">
        <f t="shared" si="211"/>
        <v>0</v>
      </c>
      <c r="Y831" s="66"/>
      <c r="Z831" s="317" t="e">
        <f>SUM(#REF!-Y831)</f>
        <v>#REF!</v>
      </c>
      <c r="AA831" s="66"/>
      <c r="AB831" s="66">
        <f t="shared" si="220"/>
        <v>0</v>
      </c>
      <c r="AC831" s="66"/>
      <c r="AD831" s="66"/>
      <c r="AE831" s="364"/>
      <c r="AF831" s="364"/>
      <c r="AG831" s="364"/>
    </row>
    <row r="832" spans="1:33" ht="25.5" customHeight="1">
      <c r="A832" s="8" t="s">
        <v>339</v>
      </c>
      <c r="B832" s="321" t="s">
        <v>578</v>
      </c>
      <c r="C832" s="321" t="s">
        <v>330</v>
      </c>
      <c r="D832" s="321" t="s">
        <v>19</v>
      </c>
      <c r="E832" s="40" t="s">
        <v>581</v>
      </c>
      <c r="F832" s="321" t="s">
        <v>340</v>
      </c>
      <c r="G832" s="319"/>
      <c r="H832" s="319"/>
      <c r="I832" s="66">
        <f>I833</f>
        <v>174.2</v>
      </c>
      <c r="J832" s="317">
        <f t="shared" si="213"/>
        <v>0</v>
      </c>
      <c r="K832" s="66">
        <f>K833</f>
        <v>174.2</v>
      </c>
      <c r="L832" s="317">
        <f t="shared" si="208"/>
        <v>0</v>
      </c>
      <c r="M832" s="66">
        <f>M833</f>
        <v>174.2</v>
      </c>
      <c r="N832" s="317">
        <f t="shared" si="224"/>
        <v>0</v>
      </c>
      <c r="O832" s="66">
        <f>O833</f>
        <v>174.2</v>
      </c>
      <c r="P832" s="317">
        <f t="shared" si="217"/>
        <v>0</v>
      </c>
      <c r="Q832" s="66">
        <f>Q833</f>
        <v>174.2</v>
      </c>
      <c r="R832" s="317">
        <f t="shared" si="218"/>
        <v>0</v>
      </c>
      <c r="S832" s="66">
        <f>S833</f>
        <v>174.2</v>
      </c>
      <c r="T832" s="317" t="e">
        <f>SUM(#REF!-S832)</f>
        <v>#REF!</v>
      </c>
      <c r="U832" s="66">
        <f>U833</f>
        <v>174.2</v>
      </c>
      <c r="V832" s="317">
        <f t="shared" si="210"/>
        <v>0</v>
      </c>
      <c r="W832" s="66">
        <f>W833</f>
        <v>174.2</v>
      </c>
      <c r="X832" s="317">
        <f t="shared" si="211"/>
        <v>0</v>
      </c>
      <c r="Y832" s="66">
        <f>Y833</f>
        <v>174.2</v>
      </c>
      <c r="Z832" s="317" t="e">
        <f>SUM(#REF!-Y832)</f>
        <v>#REF!</v>
      </c>
      <c r="AA832" s="66">
        <f>AA833</f>
        <v>174.2</v>
      </c>
      <c r="AB832" s="66">
        <f t="shared" si="220"/>
        <v>105</v>
      </c>
      <c r="AC832" s="66">
        <f>AC833</f>
        <v>279.2</v>
      </c>
      <c r="AD832" s="259">
        <f>AD833</f>
        <v>0</v>
      </c>
      <c r="AE832" s="260">
        <f>AE833</f>
        <v>193.2</v>
      </c>
      <c r="AF832" s="260">
        <f>AF833</f>
        <v>172.6</v>
      </c>
      <c r="AG832" s="364">
        <f t="shared" si="214"/>
        <v>89.337474120082817</v>
      </c>
    </row>
    <row r="833" spans="1:33" ht="25.5" customHeight="1">
      <c r="A833" s="39" t="s">
        <v>341</v>
      </c>
      <c r="B833" s="321" t="s">
        <v>578</v>
      </c>
      <c r="C833" s="321" t="s">
        <v>330</v>
      </c>
      <c r="D833" s="321" t="s">
        <v>19</v>
      </c>
      <c r="E833" s="40" t="s">
        <v>581</v>
      </c>
      <c r="F833" s="321" t="s">
        <v>342</v>
      </c>
      <c r="G833" s="319"/>
      <c r="H833" s="319"/>
      <c r="I833" s="66">
        <v>174.2</v>
      </c>
      <c r="J833" s="317">
        <f t="shared" si="213"/>
        <v>0</v>
      </c>
      <c r="K833" s="66">
        <v>174.2</v>
      </c>
      <c r="L833" s="317">
        <f t="shared" si="208"/>
        <v>0</v>
      </c>
      <c r="M833" s="66">
        <v>174.2</v>
      </c>
      <c r="N833" s="317">
        <f t="shared" si="224"/>
        <v>0</v>
      </c>
      <c r="O833" s="66">
        <v>174.2</v>
      </c>
      <c r="P833" s="317">
        <f t="shared" si="217"/>
        <v>0</v>
      </c>
      <c r="Q833" s="66">
        <v>174.2</v>
      </c>
      <c r="R833" s="317">
        <f t="shared" si="218"/>
        <v>0</v>
      </c>
      <c r="S833" s="66">
        <v>174.2</v>
      </c>
      <c r="T833" s="317" t="e">
        <f>SUM(#REF!-S833)</f>
        <v>#REF!</v>
      </c>
      <c r="U833" s="66">
        <v>174.2</v>
      </c>
      <c r="V833" s="317">
        <f t="shared" si="210"/>
        <v>0</v>
      </c>
      <c r="W833" s="66">
        <v>174.2</v>
      </c>
      <c r="X833" s="317">
        <f t="shared" si="211"/>
        <v>0</v>
      </c>
      <c r="Y833" s="66">
        <v>174.2</v>
      </c>
      <c r="Z833" s="317" t="e">
        <f>SUM(#REF!-Y833)</f>
        <v>#REF!</v>
      </c>
      <c r="AA833" s="66">
        <v>174.2</v>
      </c>
      <c r="AB833" s="66">
        <f t="shared" si="220"/>
        <v>105</v>
      </c>
      <c r="AC833" s="66">
        <v>279.2</v>
      </c>
      <c r="AD833" s="66"/>
      <c r="AE833" s="364">
        <v>193.2</v>
      </c>
      <c r="AF833" s="364">
        <v>172.6</v>
      </c>
      <c r="AG833" s="364">
        <f t="shared" si="214"/>
        <v>89.337474120082817</v>
      </c>
    </row>
    <row r="834" spans="1:33" ht="12.75" customHeight="1">
      <c r="A834" s="8" t="s">
        <v>354</v>
      </c>
      <c r="B834" s="321" t="s">
        <v>578</v>
      </c>
      <c r="C834" s="321" t="s">
        <v>330</v>
      </c>
      <c r="D834" s="321" t="s">
        <v>19</v>
      </c>
      <c r="E834" s="40" t="s">
        <v>581</v>
      </c>
      <c r="F834" s="321" t="s">
        <v>355</v>
      </c>
      <c r="G834" s="319"/>
      <c r="H834" s="319"/>
      <c r="I834" s="66">
        <f>I835</f>
        <v>11</v>
      </c>
      <c r="J834" s="317">
        <f t="shared" si="213"/>
        <v>0</v>
      </c>
      <c r="K834" s="66">
        <f>K835</f>
        <v>11</v>
      </c>
      <c r="L834" s="317">
        <f t="shared" si="208"/>
        <v>-5</v>
      </c>
      <c r="M834" s="66">
        <f>M835</f>
        <v>6</v>
      </c>
      <c r="N834" s="317">
        <f t="shared" si="224"/>
        <v>0</v>
      </c>
      <c r="O834" s="66">
        <f>O835</f>
        <v>6</v>
      </c>
      <c r="P834" s="317">
        <f t="shared" si="217"/>
        <v>0</v>
      </c>
      <c r="Q834" s="66">
        <f>Q835</f>
        <v>6</v>
      </c>
      <c r="R834" s="317">
        <f t="shared" si="218"/>
        <v>0</v>
      </c>
      <c r="S834" s="66">
        <f>S835</f>
        <v>6</v>
      </c>
      <c r="T834" s="317" t="e">
        <f>SUM(#REF!-S834)</f>
        <v>#REF!</v>
      </c>
      <c r="U834" s="66">
        <f>U835</f>
        <v>6.3</v>
      </c>
      <c r="V834" s="317">
        <f t="shared" si="210"/>
        <v>0</v>
      </c>
      <c r="W834" s="66">
        <f>W835</f>
        <v>6.3</v>
      </c>
      <c r="X834" s="317">
        <f t="shared" si="211"/>
        <v>0</v>
      </c>
      <c r="Y834" s="66">
        <f>Y835</f>
        <v>6.3</v>
      </c>
      <c r="Z834" s="317" t="e">
        <f>SUM(#REF!-Y834)</f>
        <v>#REF!</v>
      </c>
      <c r="AA834" s="66">
        <f>AA835</f>
        <v>6.3</v>
      </c>
      <c r="AB834" s="66">
        <f t="shared" si="220"/>
        <v>0</v>
      </c>
      <c r="AC834" s="66">
        <f>AC835</f>
        <v>6.3</v>
      </c>
      <c r="AD834" s="259">
        <f>AD835</f>
        <v>1.8</v>
      </c>
      <c r="AE834" s="260">
        <f>AE835</f>
        <v>116.8</v>
      </c>
      <c r="AF834" s="260">
        <f>AF835</f>
        <v>116.8</v>
      </c>
      <c r="AG834" s="364">
        <f t="shared" si="214"/>
        <v>100</v>
      </c>
    </row>
    <row r="835" spans="1:33" ht="12.75" customHeight="1">
      <c r="A835" s="39" t="s">
        <v>356</v>
      </c>
      <c r="B835" s="321" t="s">
        <v>578</v>
      </c>
      <c r="C835" s="321" t="s">
        <v>330</v>
      </c>
      <c r="D835" s="321" t="s">
        <v>19</v>
      </c>
      <c r="E835" s="40" t="s">
        <v>581</v>
      </c>
      <c r="F835" s="321" t="s">
        <v>0</v>
      </c>
      <c r="G835" s="319"/>
      <c r="H835" s="319"/>
      <c r="I835" s="66">
        <v>11</v>
      </c>
      <c r="J835" s="317">
        <f t="shared" si="213"/>
        <v>0</v>
      </c>
      <c r="K835" s="66">
        <v>11</v>
      </c>
      <c r="L835" s="317">
        <f t="shared" si="208"/>
        <v>-5</v>
      </c>
      <c r="M835" s="66">
        <v>6</v>
      </c>
      <c r="N835" s="317">
        <f t="shared" si="224"/>
        <v>0</v>
      </c>
      <c r="O835" s="66">
        <v>6</v>
      </c>
      <c r="P835" s="317">
        <f t="shared" si="217"/>
        <v>0</v>
      </c>
      <c r="Q835" s="66">
        <v>6</v>
      </c>
      <c r="R835" s="317">
        <f t="shared" si="218"/>
        <v>0</v>
      </c>
      <c r="S835" s="66">
        <v>6</v>
      </c>
      <c r="T835" s="317" t="e">
        <f>SUM(#REF!-S835)</f>
        <v>#REF!</v>
      </c>
      <c r="U835" s="66">
        <f>11-4.7</f>
        <v>6.3</v>
      </c>
      <c r="V835" s="317">
        <f t="shared" si="210"/>
        <v>0</v>
      </c>
      <c r="W835" s="66">
        <f>11-4.7</f>
        <v>6.3</v>
      </c>
      <c r="X835" s="317">
        <f t="shared" si="211"/>
        <v>0</v>
      </c>
      <c r="Y835" s="66">
        <f>11-4.7</f>
        <v>6.3</v>
      </c>
      <c r="Z835" s="317" t="e">
        <f>SUM(#REF!-Y835)</f>
        <v>#REF!</v>
      </c>
      <c r="AA835" s="66">
        <f>11-4.7</f>
        <v>6.3</v>
      </c>
      <c r="AB835" s="66">
        <f t="shared" si="220"/>
        <v>0</v>
      </c>
      <c r="AC835" s="66">
        <f>11-4.7</f>
        <v>6.3</v>
      </c>
      <c r="AD835" s="66">
        <v>1.8</v>
      </c>
      <c r="AE835" s="364">
        <v>116.8</v>
      </c>
      <c r="AF835" s="364">
        <v>116.8</v>
      </c>
      <c r="AG835" s="364">
        <f t="shared" si="214"/>
        <v>100</v>
      </c>
    </row>
    <row r="836" spans="1:33" ht="51" customHeight="1">
      <c r="A836" s="39" t="s">
        <v>582</v>
      </c>
      <c r="B836" s="321" t="s">
        <v>578</v>
      </c>
      <c r="C836" s="321" t="s">
        <v>330</v>
      </c>
      <c r="D836" s="321" t="s">
        <v>19</v>
      </c>
      <c r="E836" s="40" t="s">
        <v>583</v>
      </c>
      <c r="F836" s="321"/>
      <c r="G836" s="319"/>
      <c r="H836" s="319"/>
      <c r="I836" s="66">
        <f>I837+I839</f>
        <v>731</v>
      </c>
      <c r="J836" s="317">
        <f t="shared" si="213"/>
        <v>0</v>
      </c>
      <c r="K836" s="66">
        <f>K837+K839</f>
        <v>731</v>
      </c>
      <c r="L836" s="317">
        <f t="shared" si="208"/>
        <v>5</v>
      </c>
      <c r="M836" s="66">
        <f>M837+M839</f>
        <v>736</v>
      </c>
      <c r="N836" s="317">
        <f t="shared" si="224"/>
        <v>0</v>
      </c>
      <c r="O836" s="66">
        <f>O837+O839</f>
        <v>736</v>
      </c>
      <c r="P836" s="317">
        <f t="shared" si="217"/>
        <v>0</v>
      </c>
      <c r="Q836" s="66">
        <f>Q837+Q839</f>
        <v>736</v>
      </c>
      <c r="R836" s="317">
        <f t="shared" si="218"/>
        <v>0</v>
      </c>
      <c r="S836" s="66">
        <f>S837+S839</f>
        <v>736</v>
      </c>
      <c r="T836" s="317" t="e">
        <f>SUM(#REF!-S836)</f>
        <v>#REF!</v>
      </c>
      <c r="U836" s="66">
        <f>U837+U839</f>
        <v>459.7</v>
      </c>
      <c r="V836" s="317">
        <f t="shared" si="210"/>
        <v>0</v>
      </c>
      <c r="W836" s="66">
        <f>W837+W839</f>
        <v>459.7</v>
      </c>
      <c r="X836" s="317">
        <f t="shared" si="211"/>
        <v>0</v>
      </c>
      <c r="Y836" s="66">
        <f>Y837+Y839</f>
        <v>459.7</v>
      </c>
      <c r="Z836" s="317" t="e">
        <f>SUM(#REF!-Y836)</f>
        <v>#REF!</v>
      </c>
      <c r="AA836" s="66">
        <f>AA837+AA839</f>
        <v>459.7</v>
      </c>
      <c r="AB836" s="66">
        <f t="shared" si="220"/>
        <v>0</v>
      </c>
      <c r="AC836" s="66">
        <f>AC837+AC839</f>
        <v>459.7</v>
      </c>
      <c r="AD836" s="259">
        <f>AD837+AD839</f>
        <v>0</v>
      </c>
      <c r="AE836" s="260">
        <f>AE837+AE839</f>
        <v>459.6</v>
      </c>
      <c r="AF836" s="260">
        <f>AF837+AF839</f>
        <v>459.6</v>
      </c>
      <c r="AG836" s="364">
        <f t="shared" si="214"/>
        <v>100</v>
      </c>
    </row>
    <row r="837" spans="1:33" ht="51" customHeight="1">
      <c r="A837" s="55" t="s">
        <v>352</v>
      </c>
      <c r="B837" s="321" t="s">
        <v>578</v>
      </c>
      <c r="C837" s="321" t="s">
        <v>330</v>
      </c>
      <c r="D837" s="321" t="s">
        <v>19</v>
      </c>
      <c r="E837" s="40" t="s">
        <v>583</v>
      </c>
      <c r="F837" s="321" t="s">
        <v>335</v>
      </c>
      <c r="G837" s="319"/>
      <c r="H837" s="319"/>
      <c r="I837" s="66">
        <f>I838</f>
        <v>731</v>
      </c>
      <c r="J837" s="317">
        <f t="shared" si="213"/>
        <v>0</v>
      </c>
      <c r="K837" s="66">
        <f>K838</f>
        <v>731</v>
      </c>
      <c r="L837" s="317">
        <f t="shared" si="208"/>
        <v>0</v>
      </c>
      <c r="M837" s="66">
        <f>M838</f>
        <v>731</v>
      </c>
      <c r="N837" s="317">
        <f t="shared" si="224"/>
        <v>0</v>
      </c>
      <c r="O837" s="66">
        <f>O838</f>
        <v>731</v>
      </c>
      <c r="P837" s="317">
        <f t="shared" si="217"/>
        <v>0</v>
      </c>
      <c r="Q837" s="66">
        <f>Q838</f>
        <v>731</v>
      </c>
      <c r="R837" s="317">
        <f t="shared" si="218"/>
        <v>0</v>
      </c>
      <c r="S837" s="66">
        <f>S838</f>
        <v>731</v>
      </c>
      <c r="T837" s="317" t="e">
        <f>SUM(#REF!-S837)</f>
        <v>#REF!</v>
      </c>
      <c r="U837" s="66">
        <f>U838</f>
        <v>455</v>
      </c>
      <c r="V837" s="317">
        <f t="shared" si="210"/>
        <v>0</v>
      </c>
      <c r="W837" s="66">
        <f>W838</f>
        <v>455</v>
      </c>
      <c r="X837" s="317">
        <f t="shared" si="211"/>
        <v>0</v>
      </c>
      <c r="Y837" s="66">
        <f>Y838</f>
        <v>455</v>
      </c>
      <c r="Z837" s="317" t="e">
        <f>SUM(#REF!-Y837)</f>
        <v>#REF!</v>
      </c>
      <c r="AA837" s="66">
        <f>AA838</f>
        <v>455</v>
      </c>
      <c r="AB837" s="66">
        <f t="shared" si="220"/>
        <v>0</v>
      </c>
      <c r="AC837" s="66">
        <f>AC838</f>
        <v>455</v>
      </c>
      <c r="AD837" s="259">
        <f>AD838</f>
        <v>0</v>
      </c>
      <c r="AE837" s="260">
        <f>AE838</f>
        <v>455</v>
      </c>
      <c r="AF837" s="260">
        <f>AF838</f>
        <v>455</v>
      </c>
      <c r="AG837" s="364">
        <f t="shared" si="214"/>
        <v>100</v>
      </c>
    </row>
    <row r="838" spans="1:33" ht="12.75" customHeight="1">
      <c r="A838" s="31" t="s">
        <v>16</v>
      </c>
      <c r="B838" s="321" t="s">
        <v>578</v>
      </c>
      <c r="C838" s="321" t="s">
        <v>330</v>
      </c>
      <c r="D838" s="321" t="s">
        <v>19</v>
      </c>
      <c r="E838" s="40" t="s">
        <v>583</v>
      </c>
      <c r="F838" s="321" t="s">
        <v>17</v>
      </c>
      <c r="G838" s="319"/>
      <c r="H838" s="319"/>
      <c r="I838" s="66">
        <v>731</v>
      </c>
      <c r="J838" s="317">
        <f t="shared" si="213"/>
        <v>0</v>
      </c>
      <c r="K838" s="66">
        <v>731</v>
      </c>
      <c r="L838" s="317">
        <f t="shared" si="208"/>
        <v>0</v>
      </c>
      <c r="M838" s="66">
        <v>731</v>
      </c>
      <c r="N838" s="317">
        <f t="shared" si="224"/>
        <v>0</v>
      </c>
      <c r="O838" s="66">
        <v>731</v>
      </c>
      <c r="P838" s="317">
        <f t="shared" si="217"/>
        <v>0</v>
      </c>
      <c r="Q838" s="66">
        <v>731</v>
      </c>
      <c r="R838" s="317">
        <f t="shared" si="218"/>
        <v>0</v>
      </c>
      <c r="S838" s="66">
        <v>731</v>
      </c>
      <c r="T838" s="317" t="e">
        <f>SUM(#REF!-S838)</f>
        <v>#REF!</v>
      </c>
      <c r="U838" s="66">
        <v>455</v>
      </c>
      <c r="V838" s="317">
        <f t="shared" si="210"/>
        <v>0</v>
      </c>
      <c r="W838" s="66">
        <v>455</v>
      </c>
      <c r="X838" s="317">
        <f t="shared" si="211"/>
        <v>0</v>
      </c>
      <c r="Y838" s="66">
        <v>455</v>
      </c>
      <c r="Z838" s="317" t="e">
        <f>SUM(#REF!-Y838)</f>
        <v>#REF!</v>
      </c>
      <c r="AA838" s="66">
        <v>455</v>
      </c>
      <c r="AB838" s="66">
        <f t="shared" si="220"/>
        <v>0</v>
      </c>
      <c r="AC838" s="66">
        <v>455</v>
      </c>
      <c r="AD838" s="66"/>
      <c r="AE838" s="364">
        <v>455</v>
      </c>
      <c r="AF838" s="364">
        <v>455</v>
      </c>
      <c r="AG838" s="364">
        <f t="shared" si="214"/>
        <v>100</v>
      </c>
    </row>
    <row r="839" spans="1:33" ht="12.75" customHeight="1">
      <c r="A839" s="8" t="s">
        <v>354</v>
      </c>
      <c r="B839" s="321" t="s">
        <v>578</v>
      </c>
      <c r="C839" s="321" t="s">
        <v>330</v>
      </c>
      <c r="D839" s="321" t="s">
        <v>19</v>
      </c>
      <c r="E839" s="40" t="s">
        <v>583</v>
      </c>
      <c r="F839" s="321" t="s">
        <v>355</v>
      </c>
      <c r="G839" s="319"/>
      <c r="H839" s="319"/>
      <c r="I839" s="66">
        <f>I840</f>
        <v>0</v>
      </c>
      <c r="J839" s="317">
        <f t="shared" si="213"/>
        <v>0</v>
      </c>
      <c r="K839" s="66">
        <f>K840</f>
        <v>0</v>
      </c>
      <c r="L839" s="317">
        <f t="shared" si="208"/>
        <v>5</v>
      </c>
      <c r="M839" s="66">
        <f>M840</f>
        <v>5</v>
      </c>
      <c r="N839" s="317">
        <f t="shared" si="224"/>
        <v>0</v>
      </c>
      <c r="O839" s="66">
        <f>O840</f>
        <v>5</v>
      </c>
      <c r="P839" s="317">
        <f t="shared" si="217"/>
        <v>0</v>
      </c>
      <c r="Q839" s="66">
        <f>Q840</f>
        <v>5</v>
      </c>
      <c r="R839" s="317">
        <f t="shared" si="218"/>
        <v>0</v>
      </c>
      <c r="S839" s="66">
        <f>S840</f>
        <v>5</v>
      </c>
      <c r="T839" s="317" t="e">
        <f>SUM(#REF!-S839)</f>
        <v>#REF!</v>
      </c>
      <c r="U839" s="66">
        <f>U840</f>
        <v>4.7</v>
      </c>
      <c r="V839" s="317">
        <f t="shared" si="210"/>
        <v>0</v>
      </c>
      <c r="W839" s="66">
        <f>W840</f>
        <v>4.7</v>
      </c>
      <c r="X839" s="317">
        <f t="shared" si="211"/>
        <v>0</v>
      </c>
      <c r="Y839" s="66">
        <f>Y840</f>
        <v>4.7</v>
      </c>
      <c r="Z839" s="317" t="e">
        <f>SUM(#REF!-Y839)</f>
        <v>#REF!</v>
      </c>
      <c r="AA839" s="66">
        <f>AA840</f>
        <v>4.7</v>
      </c>
      <c r="AB839" s="66">
        <f t="shared" si="220"/>
        <v>0</v>
      </c>
      <c r="AC839" s="66">
        <f>AC840</f>
        <v>4.7</v>
      </c>
      <c r="AD839" s="259">
        <f>AD840</f>
        <v>0</v>
      </c>
      <c r="AE839" s="260">
        <f>AE840</f>
        <v>4.5999999999999996</v>
      </c>
      <c r="AF839" s="260">
        <f>AF840</f>
        <v>4.5999999999999996</v>
      </c>
      <c r="AG839" s="364">
        <f t="shared" si="214"/>
        <v>100</v>
      </c>
    </row>
    <row r="840" spans="1:33" ht="12.75" customHeight="1">
      <c r="A840" s="39" t="s">
        <v>356</v>
      </c>
      <c r="B840" s="321" t="s">
        <v>578</v>
      </c>
      <c r="C840" s="321" t="s">
        <v>330</v>
      </c>
      <c r="D840" s="321" t="s">
        <v>19</v>
      </c>
      <c r="E840" s="40" t="s">
        <v>583</v>
      </c>
      <c r="F840" s="321" t="s">
        <v>0</v>
      </c>
      <c r="G840" s="319"/>
      <c r="H840" s="319"/>
      <c r="I840" s="66"/>
      <c r="J840" s="317">
        <f t="shared" si="213"/>
        <v>0</v>
      </c>
      <c r="K840" s="66"/>
      <c r="L840" s="317">
        <f t="shared" si="208"/>
        <v>5</v>
      </c>
      <c r="M840" s="66">
        <v>5</v>
      </c>
      <c r="N840" s="317">
        <f t="shared" si="224"/>
        <v>0</v>
      </c>
      <c r="O840" s="66">
        <v>5</v>
      </c>
      <c r="P840" s="317">
        <f t="shared" si="217"/>
        <v>0</v>
      </c>
      <c r="Q840" s="66">
        <v>5</v>
      </c>
      <c r="R840" s="317">
        <f t="shared" si="218"/>
        <v>0</v>
      </c>
      <c r="S840" s="66">
        <v>5</v>
      </c>
      <c r="T840" s="317" t="e">
        <f>SUM(#REF!-S840)</f>
        <v>#REF!</v>
      </c>
      <c r="U840" s="66">
        <v>4.7</v>
      </c>
      <c r="V840" s="317">
        <f t="shared" si="210"/>
        <v>0</v>
      </c>
      <c r="W840" s="66">
        <v>4.7</v>
      </c>
      <c r="X840" s="317">
        <f t="shared" si="211"/>
        <v>0</v>
      </c>
      <c r="Y840" s="66">
        <v>4.7</v>
      </c>
      <c r="Z840" s="317" t="e">
        <f>SUM(#REF!-Y840)</f>
        <v>#REF!</v>
      </c>
      <c r="AA840" s="66">
        <v>4.7</v>
      </c>
      <c r="AB840" s="66">
        <f t="shared" si="220"/>
        <v>0</v>
      </c>
      <c r="AC840" s="66">
        <v>4.7</v>
      </c>
      <c r="AD840" s="66"/>
      <c r="AE840" s="364">
        <v>4.5999999999999996</v>
      </c>
      <c r="AF840" s="364">
        <v>4.5999999999999996</v>
      </c>
      <c r="AG840" s="364">
        <f t="shared" si="214"/>
        <v>100</v>
      </c>
    </row>
    <row r="841" spans="1:33" ht="25.5" customHeight="1">
      <c r="A841" s="54" t="s">
        <v>584</v>
      </c>
      <c r="B841" s="17" t="s">
        <v>585</v>
      </c>
      <c r="C841" s="17"/>
      <c r="D841" s="17"/>
      <c r="E841" s="17"/>
      <c r="F841" s="17"/>
      <c r="G841" s="12" t="e">
        <f>G847+#REF!</f>
        <v>#REF!</v>
      </c>
      <c r="H841" s="12" t="e">
        <f>H847+#REF!</f>
        <v>#REF!</v>
      </c>
      <c r="I841" s="317">
        <f>I847+I873+I842</f>
        <v>2643.3</v>
      </c>
      <c r="J841" s="317">
        <f t="shared" si="213"/>
        <v>267.90000000000009</v>
      </c>
      <c r="K841" s="317">
        <f>K847+K873+K842</f>
        <v>2911.2000000000003</v>
      </c>
      <c r="L841" s="317">
        <f t="shared" si="208"/>
        <v>0</v>
      </c>
      <c r="M841" s="317">
        <f>M847+M873+M842</f>
        <v>2911.2000000000003</v>
      </c>
      <c r="N841" s="317">
        <f t="shared" si="224"/>
        <v>-341.40000000000009</v>
      </c>
      <c r="O841" s="317">
        <f>O847+O873+O842</f>
        <v>2569.8000000000002</v>
      </c>
      <c r="P841" s="317">
        <f t="shared" si="217"/>
        <v>0</v>
      </c>
      <c r="Q841" s="317">
        <f>Q847+Q873+Q842</f>
        <v>2569.8000000000002</v>
      </c>
      <c r="R841" s="317">
        <f t="shared" si="218"/>
        <v>0</v>
      </c>
      <c r="S841" s="317">
        <f>S847+S873+S842</f>
        <v>2569.8000000000002</v>
      </c>
      <c r="T841" s="317" t="e">
        <f>SUM(#REF!-S841)</f>
        <v>#REF!</v>
      </c>
      <c r="U841" s="317">
        <f>U847+U873+U842</f>
        <v>2569.8000000000002</v>
      </c>
      <c r="V841" s="317">
        <f t="shared" si="210"/>
        <v>0</v>
      </c>
      <c r="W841" s="317">
        <f>W847+W873+W842</f>
        <v>2569.8000000000002</v>
      </c>
      <c r="X841" s="317">
        <f t="shared" si="211"/>
        <v>0</v>
      </c>
      <c r="Y841" s="317">
        <f>Y847+Y873+Y842</f>
        <v>2569.8000000000002</v>
      </c>
      <c r="Z841" s="317" t="e">
        <f>SUM(#REF!-Y841)</f>
        <v>#REF!</v>
      </c>
      <c r="AA841" s="317">
        <f>AA847+AA873+AA842</f>
        <v>2615.8000000000002</v>
      </c>
      <c r="AB841" s="66">
        <f t="shared" si="220"/>
        <v>-76.5</v>
      </c>
      <c r="AC841" s="317">
        <f>AC847+AC873+AC842</f>
        <v>2539.3000000000002</v>
      </c>
      <c r="AD841" s="260">
        <f>AD847+AD873+AD842</f>
        <v>0</v>
      </c>
      <c r="AE841" s="260">
        <f>AE847+AE873+AE842</f>
        <v>2368.8999999999996</v>
      </c>
      <c r="AF841" s="260">
        <f>AF847+AF873+AF842</f>
        <v>2368.8999999999996</v>
      </c>
      <c r="AG841" s="364">
        <f t="shared" si="214"/>
        <v>100</v>
      </c>
    </row>
    <row r="842" spans="1:33" ht="12.75" customHeight="1">
      <c r="A842" s="318" t="s">
        <v>18</v>
      </c>
      <c r="B842" s="321" t="s">
        <v>585</v>
      </c>
      <c r="C842" s="321" t="s">
        <v>330</v>
      </c>
      <c r="D842" s="321" t="s">
        <v>19</v>
      </c>
      <c r="E842" s="321"/>
      <c r="F842" s="321"/>
      <c r="G842" s="319">
        <f>G844</f>
        <v>312</v>
      </c>
      <c r="H842" s="319">
        <f>H844</f>
        <v>0</v>
      </c>
      <c r="I842" s="66">
        <f t="shared" ref="I842:AF843" si="227">I843</f>
        <v>504</v>
      </c>
      <c r="J842" s="317">
        <f t="shared" si="213"/>
        <v>0</v>
      </c>
      <c r="K842" s="66">
        <f t="shared" si="227"/>
        <v>504</v>
      </c>
      <c r="L842" s="317">
        <f t="shared" ref="L842:L881" si="228">SUM(M842-K842)</f>
        <v>0</v>
      </c>
      <c r="M842" s="66">
        <f t="shared" si="227"/>
        <v>504</v>
      </c>
      <c r="N842" s="317">
        <f t="shared" si="224"/>
        <v>0</v>
      </c>
      <c r="O842" s="66">
        <f t="shared" si="227"/>
        <v>504</v>
      </c>
      <c r="P842" s="317">
        <f t="shared" si="217"/>
        <v>0</v>
      </c>
      <c r="Q842" s="66">
        <f t="shared" si="227"/>
        <v>504</v>
      </c>
      <c r="R842" s="317">
        <f t="shared" si="218"/>
        <v>0</v>
      </c>
      <c r="S842" s="66">
        <f t="shared" si="227"/>
        <v>504</v>
      </c>
      <c r="T842" s="317" t="e">
        <f>SUM(#REF!-S842)</f>
        <v>#REF!</v>
      </c>
      <c r="U842" s="66">
        <f t="shared" si="227"/>
        <v>504</v>
      </c>
      <c r="V842" s="317">
        <f t="shared" si="210"/>
        <v>0</v>
      </c>
      <c r="W842" s="66">
        <f t="shared" si="227"/>
        <v>504</v>
      </c>
      <c r="X842" s="317">
        <f t="shared" si="211"/>
        <v>0</v>
      </c>
      <c r="Y842" s="66">
        <f t="shared" si="227"/>
        <v>504</v>
      </c>
      <c r="Z842" s="317" t="e">
        <f>SUM(#REF!-Y842)</f>
        <v>#REF!</v>
      </c>
      <c r="AA842" s="66">
        <f t="shared" si="227"/>
        <v>504</v>
      </c>
      <c r="AB842" s="66">
        <f t="shared" si="220"/>
        <v>0</v>
      </c>
      <c r="AC842" s="66">
        <f t="shared" si="227"/>
        <v>504</v>
      </c>
      <c r="AD842" s="259">
        <f t="shared" si="227"/>
        <v>0</v>
      </c>
      <c r="AE842" s="260">
        <f t="shared" si="227"/>
        <v>386</v>
      </c>
      <c r="AF842" s="260">
        <f t="shared" si="227"/>
        <v>386</v>
      </c>
      <c r="AG842" s="364">
        <f t="shared" si="214"/>
        <v>100</v>
      </c>
    </row>
    <row r="843" spans="1:33" ht="12.75" customHeight="1">
      <c r="A843" s="39" t="s">
        <v>39</v>
      </c>
      <c r="B843" s="321" t="s">
        <v>585</v>
      </c>
      <c r="C843" s="321" t="s">
        <v>330</v>
      </c>
      <c r="D843" s="321" t="s">
        <v>19</v>
      </c>
      <c r="E843" s="321" t="s">
        <v>40</v>
      </c>
      <c r="F843" s="321"/>
      <c r="G843" s="319"/>
      <c r="H843" s="319"/>
      <c r="I843" s="66">
        <f t="shared" si="227"/>
        <v>504</v>
      </c>
      <c r="J843" s="317">
        <f t="shared" si="213"/>
        <v>0</v>
      </c>
      <c r="K843" s="66">
        <f t="shared" si="227"/>
        <v>504</v>
      </c>
      <c r="L843" s="317">
        <f t="shared" si="228"/>
        <v>0</v>
      </c>
      <c r="M843" s="66">
        <f t="shared" si="227"/>
        <v>504</v>
      </c>
      <c r="N843" s="317">
        <f t="shared" si="224"/>
        <v>0</v>
      </c>
      <c r="O843" s="66">
        <f t="shared" si="227"/>
        <v>504</v>
      </c>
      <c r="P843" s="317">
        <f t="shared" si="217"/>
        <v>0</v>
      </c>
      <c r="Q843" s="66">
        <f t="shared" si="227"/>
        <v>504</v>
      </c>
      <c r="R843" s="317">
        <f t="shared" si="218"/>
        <v>0</v>
      </c>
      <c r="S843" s="66">
        <f t="shared" si="227"/>
        <v>504</v>
      </c>
      <c r="T843" s="317" t="e">
        <f>SUM(#REF!-S843)</f>
        <v>#REF!</v>
      </c>
      <c r="U843" s="66">
        <f t="shared" si="227"/>
        <v>504</v>
      </c>
      <c r="V843" s="317">
        <f t="shared" si="210"/>
        <v>0</v>
      </c>
      <c r="W843" s="66">
        <f t="shared" si="227"/>
        <v>504</v>
      </c>
      <c r="X843" s="317">
        <f t="shared" si="211"/>
        <v>0</v>
      </c>
      <c r="Y843" s="66">
        <f t="shared" si="227"/>
        <v>504</v>
      </c>
      <c r="Z843" s="317" t="e">
        <f>SUM(#REF!-Y843)</f>
        <v>#REF!</v>
      </c>
      <c r="AA843" s="66">
        <f t="shared" si="227"/>
        <v>504</v>
      </c>
      <c r="AB843" s="66">
        <f t="shared" si="220"/>
        <v>0</v>
      </c>
      <c r="AC843" s="66">
        <f t="shared" si="227"/>
        <v>504</v>
      </c>
      <c r="AD843" s="259">
        <f t="shared" si="227"/>
        <v>0</v>
      </c>
      <c r="AE843" s="260">
        <f t="shared" si="227"/>
        <v>386</v>
      </c>
      <c r="AF843" s="260">
        <f t="shared" si="227"/>
        <v>386</v>
      </c>
      <c r="AG843" s="364">
        <f t="shared" si="214"/>
        <v>100</v>
      </c>
    </row>
    <row r="844" spans="1:33" ht="12.75" customHeight="1">
      <c r="A844" s="65" t="s">
        <v>58</v>
      </c>
      <c r="B844" s="321" t="s">
        <v>585</v>
      </c>
      <c r="C844" s="321" t="s">
        <v>330</v>
      </c>
      <c r="D844" s="321" t="s">
        <v>19</v>
      </c>
      <c r="E844" s="40" t="s">
        <v>59</v>
      </c>
      <c r="F844" s="321"/>
      <c r="G844" s="319">
        <f t="shared" ref="G844:AF845" si="229">G845</f>
        <v>312</v>
      </c>
      <c r="H844" s="319">
        <f t="shared" si="229"/>
        <v>0</v>
      </c>
      <c r="I844" s="66">
        <f t="shared" si="229"/>
        <v>504</v>
      </c>
      <c r="J844" s="317">
        <f t="shared" si="213"/>
        <v>0</v>
      </c>
      <c r="K844" s="66">
        <f t="shared" si="229"/>
        <v>504</v>
      </c>
      <c r="L844" s="317">
        <f t="shared" si="228"/>
        <v>0</v>
      </c>
      <c r="M844" s="66">
        <f t="shared" si="229"/>
        <v>504</v>
      </c>
      <c r="N844" s="317">
        <f t="shared" si="224"/>
        <v>0</v>
      </c>
      <c r="O844" s="66">
        <f t="shared" si="229"/>
        <v>504</v>
      </c>
      <c r="P844" s="317">
        <f t="shared" si="217"/>
        <v>0</v>
      </c>
      <c r="Q844" s="66">
        <f t="shared" si="229"/>
        <v>504</v>
      </c>
      <c r="R844" s="317">
        <f t="shared" si="218"/>
        <v>0</v>
      </c>
      <c r="S844" s="66">
        <f t="shared" si="229"/>
        <v>504</v>
      </c>
      <c r="T844" s="317" t="e">
        <f>SUM(#REF!-S844)</f>
        <v>#REF!</v>
      </c>
      <c r="U844" s="66">
        <f t="shared" si="229"/>
        <v>504</v>
      </c>
      <c r="V844" s="317">
        <f t="shared" ref="V844:V881" si="230">SUM(W844-U844)</f>
        <v>0</v>
      </c>
      <c r="W844" s="66">
        <f t="shared" si="229"/>
        <v>504</v>
      </c>
      <c r="X844" s="317">
        <f t="shared" ref="X844:X881" si="231">SUM(Y844-W844)</f>
        <v>0</v>
      </c>
      <c r="Y844" s="66">
        <f t="shared" si="229"/>
        <v>504</v>
      </c>
      <c r="Z844" s="317" t="e">
        <f>SUM(#REF!-Y844)</f>
        <v>#REF!</v>
      </c>
      <c r="AA844" s="66">
        <f t="shared" si="229"/>
        <v>504</v>
      </c>
      <c r="AB844" s="66">
        <f t="shared" si="220"/>
        <v>0</v>
      </c>
      <c r="AC844" s="66">
        <f t="shared" si="229"/>
        <v>504</v>
      </c>
      <c r="AD844" s="259">
        <f t="shared" si="229"/>
        <v>0</v>
      </c>
      <c r="AE844" s="260">
        <f t="shared" si="229"/>
        <v>386</v>
      </c>
      <c r="AF844" s="260">
        <f t="shared" si="229"/>
        <v>386</v>
      </c>
      <c r="AG844" s="364">
        <f t="shared" si="214"/>
        <v>100</v>
      </c>
    </row>
    <row r="845" spans="1:33" ht="12.75" customHeight="1">
      <c r="A845" s="8" t="s">
        <v>354</v>
      </c>
      <c r="B845" s="321" t="s">
        <v>585</v>
      </c>
      <c r="C845" s="321" t="s">
        <v>330</v>
      </c>
      <c r="D845" s="321" t="s">
        <v>19</v>
      </c>
      <c r="E845" s="40" t="s">
        <v>59</v>
      </c>
      <c r="F845" s="321" t="s">
        <v>355</v>
      </c>
      <c r="G845" s="319">
        <v>312</v>
      </c>
      <c r="H845" s="319"/>
      <c r="I845" s="66">
        <f t="shared" si="229"/>
        <v>504</v>
      </c>
      <c r="J845" s="317">
        <f t="shared" si="213"/>
        <v>0</v>
      </c>
      <c r="K845" s="66">
        <f t="shared" si="229"/>
        <v>504</v>
      </c>
      <c r="L845" s="317">
        <f t="shared" si="228"/>
        <v>0</v>
      </c>
      <c r="M845" s="66">
        <f t="shared" si="229"/>
        <v>504</v>
      </c>
      <c r="N845" s="317">
        <f t="shared" si="224"/>
        <v>0</v>
      </c>
      <c r="O845" s="66">
        <f t="shared" si="229"/>
        <v>504</v>
      </c>
      <c r="P845" s="317">
        <f t="shared" si="217"/>
        <v>0</v>
      </c>
      <c r="Q845" s="66">
        <f t="shared" si="229"/>
        <v>504</v>
      </c>
      <c r="R845" s="317">
        <f t="shared" si="218"/>
        <v>0</v>
      </c>
      <c r="S845" s="66">
        <f t="shared" si="229"/>
        <v>504</v>
      </c>
      <c r="T845" s="317" t="e">
        <f>SUM(#REF!-S845)</f>
        <v>#REF!</v>
      </c>
      <c r="U845" s="66">
        <f t="shared" si="229"/>
        <v>504</v>
      </c>
      <c r="V845" s="317">
        <f t="shared" si="230"/>
        <v>0</v>
      </c>
      <c r="W845" s="66">
        <f t="shared" si="229"/>
        <v>504</v>
      </c>
      <c r="X845" s="317">
        <f t="shared" si="231"/>
        <v>0</v>
      </c>
      <c r="Y845" s="66">
        <f t="shared" si="229"/>
        <v>504</v>
      </c>
      <c r="Z845" s="317" t="e">
        <f>SUM(#REF!-Y845)</f>
        <v>#REF!</v>
      </c>
      <c r="AA845" s="66">
        <f t="shared" si="229"/>
        <v>504</v>
      </c>
      <c r="AB845" s="66">
        <f t="shared" si="220"/>
        <v>0</v>
      </c>
      <c r="AC845" s="66">
        <f t="shared" si="229"/>
        <v>504</v>
      </c>
      <c r="AD845" s="259">
        <f t="shared" si="229"/>
        <v>0</v>
      </c>
      <c r="AE845" s="260">
        <f t="shared" si="229"/>
        <v>386</v>
      </c>
      <c r="AF845" s="260">
        <f t="shared" si="229"/>
        <v>386</v>
      </c>
      <c r="AG845" s="364">
        <f t="shared" si="214"/>
        <v>100</v>
      </c>
    </row>
    <row r="846" spans="1:33" s="3" customFormat="1" ht="12.75" customHeight="1">
      <c r="A846" s="56" t="s">
        <v>53</v>
      </c>
      <c r="B846" s="321" t="s">
        <v>585</v>
      </c>
      <c r="C846" s="321" t="s">
        <v>330</v>
      </c>
      <c r="D846" s="321" t="s">
        <v>19</v>
      </c>
      <c r="E846" s="40" t="s">
        <v>59</v>
      </c>
      <c r="F846" s="321" t="s">
        <v>60</v>
      </c>
      <c r="G846" s="319">
        <v>312</v>
      </c>
      <c r="H846" s="319"/>
      <c r="I846" s="66">
        <v>504</v>
      </c>
      <c r="J846" s="317">
        <f t="shared" si="213"/>
        <v>0</v>
      </c>
      <c r="K846" s="66">
        <v>504</v>
      </c>
      <c r="L846" s="317">
        <f t="shared" si="228"/>
        <v>0</v>
      </c>
      <c r="M846" s="66">
        <v>504</v>
      </c>
      <c r="N846" s="317">
        <f t="shared" si="224"/>
        <v>0</v>
      </c>
      <c r="O846" s="66">
        <v>504</v>
      </c>
      <c r="P846" s="317">
        <f t="shared" si="217"/>
        <v>0</v>
      </c>
      <c r="Q846" s="66">
        <v>504</v>
      </c>
      <c r="R846" s="317">
        <f t="shared" si="218"/>
        <v>0</v>
      </c>
      <c r="S846" s="66">
        <v>504</v>
      </c>
      <c r="T846" s="317" t="e">
        <f>SUM(#REF!-S846)</f>
        <v>#REF!</v>
      </c>
      <c r="U846" s="66">
        <v>504</v>
      </c>
      <c r="V846" s="317">
        <f t="shared" si="230"/>
        <v>0</v>
      </c>
      <c r="W846" s="66">
        <v>504</v>
      </c>
      <c r="X846" s="317">
        <f t="shared" si="231"/>
        <v>0</v>
      </c>
      <c r="Y846" s="66">
        <v>504</v>
      </c>
      <c r="Z846" s="317" t="e">
        <f>SUM(#REF!-Y846)</f>
        <v>#REF!</v>
      </c>
      <c r="AA846" s="66">
        <v>504</v>
      </c>
      <c r="AB846" s="66">
        <f t="shared" si="220"/>
        <v>0</v>
      </c>
      <c r="AC846" s="66">
        <v>504</v>
      </c>
      <c r="AD846" s="66"/>
      <c r="AE846" s="364">
        <v>386</v>
      </c>
      <c r="AF846" s="364">
        <v>386</v>
      </c>
      <c r="AG846" s="364">
        <f t="shared" si="214"/>
        <v>100</v>
      </c>
    </row>
    <row r="847" spans="1:33" ht="12.75" customHeight="1">
      <c r="A847" s="318" t="s">
        <v>399</v>
      </c>
      <c r="B847" s="321" t="s">
        <v>585</v>
      </c>
      <c r="C847" s="321" t="s">
        <v>345</v>
      </c>
      <c r="D847" s="321" t="s">
        <v>400</v>
      </c>
      <c r="E847" s="321"/>
      <c r="F847" s="321"/>
      <c r="G847" s="319" t="e">
        <f>#REF!+#REF!+#REF!</f>
        <v>#REF!</v>
      </c>
      <c r="H847" s="319" t="e">
        <f>#REF!+#REF!+#REF!</f>
        <v>#REF!</v>
      </c>
      <c r="I847" s="66">
        <f>I848</f>
        <v>2139.3000000000002</v>
      </c>
      <c r="J847" s="317">
        <f t="shared" si="213"/>
        <v>70</v>
      </c>
      <c r="K847" s="66">
        <f>K848</f>
        <v>2209.3000000000002</v>
      </c>
      <c r="L847" s="317">
        <f t="shared" si="228"/>
        <v>0</v>
      </c>
      <c r="M847" s="66">
        <f>M848</f>
        <v>2209.3000000000002</v>
      </c>
      <c r="N847" s="317">
        <f t="shared" si="224"/>
        <v>-143.5</v>
      </c>
      <c r="O847" s="66">
        <f>O848</f>
        <v>2065.8000000000002</v>
      </c>
      <c r="P847" s="317">
        <f t="shared" si="217"/>
        <v>0</v>
      </c>
      <c r="Q847" s="66">
        <f>Q848</f>
        <v>2065.8000000000002</v>
      </c>
      <c r="R847" s="317">
        <f t="shared" si="218"/>
        <v>0</v>
      </c>
      <c r="S847" s="66">
        <f>S848</f>
        <v>2065.8000000000002</v>
      </c>
      <c r="T847" s="317" t="e">
        <f>SUM(#REF!-S847)</f>
        <v>#REF!</v>
      </c>
      <c r="U847" s="66">
        <f>U848</f>
        <v>2065.8000000000002</v>
      </c>
      <c r="V847" s="317">
        <f t="shared" si="230"/>
        <v>0</v>
      </c>
      <c r="W847" s="66">
        <f>W848</f>
        <v>2065.8000000000002</v>
      </c>
      <c r="X847" s="317">
        <f t="shared" si="231"/>
        <v>0</v>
      </c>
      <c r="Y847" s="66">
        <f>Y848</f>
        <v>2065.8000000000002</v>
      </c>
      <c r="Z847" s="317" t="e">
        <f>SUM(#REF!-Y847)</f>
        <v>#REF!</v>
      </c>
      <c r="AA847" s="66">
        <f>AA848</f>
        <v>2111.8000000000002</v>
      </c>
      <c r="AB847" s="66">
        <f t="shared" si="220"/>
        <v>-76.500000000000227</v>
      </c>
      <c r="AC847" s="66">
        <f>AC848</f>
        <v>2035.3</v>
      </c>
      <c r="AD847" s="259">
        <f>AD848</f>
        <v>0</v>
      </c>
      <c r="AE847" s="260">
        <f>AE848</f>
        <v>1982.8999999999999</v>
      </c>
      <c r="AF847" s="260">
        <f>AF848</f>
        <v>1982.8999999999999</v>
      </c>
      <c r="AG847" s="364">
        <f t="shared" ref="AG847:AG881" si="232">AF847/AE847*100</f>
        <v>100</v>
      </c>
    </row>
    <row r="848" spans="1:33" ht="38.25" customHeight="1">
      <c r="A848" s="53" t="s">
        <v>648</v>
      </c>
      <c r="B848" s="321" t="s">
        <v>585</v>
      </c>
      <c r="C848" s="321" t="s">
        <v>345</v>
      </c>
      <c r="D848" s="321" t="s">
        <v>400</v>
      </c>
      <c r="E848" s="40" t="s">
        <v>586</v>
      </c>
      <c r="F848" s="321"/>
      <c r="G848" s="319"/>
      <c r="H848" s="319"/>
      <c r="I848" s="66">
        <f>I849+I868+I862</f>
        <v>2139.3000000000002</v>
      </c>
      <c r="J848" s="317">
        <f t="shared" si="213"/>
        <v>70</v>
      </c>
      <c r="K848" s="66">
        <f>K849+K868+K862+K865+K856</f>
        <v>2209.3000000000002</v>
      </c>
      <c r="L848" s="317">
        <f t="shared" si="228"/>
        <v>0</v>
      </c>
      <c r="M848" s="66">
        <f>M849+M868+M862+M865+M856</f>
        <v>2209.3000000000002</v>
      </c>
      <c r="N848" s="317">
        <f t="shared" si="224"/>
        <v>-143.5</v>
      </c>
      <c r="O848" s="66">
        <f>O849+O868+O862+O865+O856</f>
        <v>2065.8000000000002</v>
      </c>
      <c r="P848" s="317">
        <f t="shared" si="217"/>
        <v>0</v>
      </c>
      <c r="Q848" s="66">
        <f>Q849+Q868+Q862+Q865+Q856</f>
        <v>2065.8000000000002</v>
      </c>
      <c r="R848" s="317">
        <f t="shared" si="218"/>
        <v>0</v>
      </c>
      <c r="S848" s="66">
        <f>S849+S868+S862+S865+S856</f>
        <v>2065.8000000000002</v>
      </c>
      <c r="T848" s="317" t="e">
        <f>SUM(#REF!-S848)</f>
        <v>#REF!</v>
      </c>
      <c r="U848" s="66">
        <f>U849+U868+U862+U865+U856</f>
        <v>2065.8000000000002</v>
      </c>
      <c r="V848" s="317">
        <f t="shared" si="230"/>
        <v>0</v>
      </c>
      <c r="W848" s="66">
        <f>W849+W868+W862+W865+W856</f>
        <v>2065.8000000000002</v>
      </c>
      <c r="X848" s="317">
        <f t="shared" si="231"/>
        <v>0</v>
      </c>
      <c r="Y848" s="66">
        <f>Y849+Y868+Y862+Y865+Y856</f>
        <v>2065.8000000000002</v>
      </c>
      <c r="Z848" s="317" t="e">
        <f>SUM(#REF!-Y848)</f>
        <v>#REF!</v>
      </c>
      <c r="AA848" s="66">
        <f>AA849+AA868+AA862+AA865+AA856+AA859</f>
        <v>2111.8000000000002</v>
      </c>
      <c r="AB848" s="66">
        <f t="shared" si="220"/>
        <v>-76.500000000000227</v>
      </c>
      <c r="AC848" s="66">
        <f>AC849+AC868+AC862+AC865+AC856+AC859</f>
        <v>2035.3</v>
      </c>
      <c r="AD848" s="259">
        <f>AD849+AD868+AD862+AD865+AD856+AD859</f>
        <v>0</v>
      </c>
      <c r="AE848" s="260">
        <f>AE849+AE868+AE862+AE865+AE856+AE859</f>
        <v>1982.8999999999999</v>
      </c>
      <c r="AF848" s="260">
        <f>AF849+AF868+AF862+AF865+AF856+AF859</f>
        <v>1982.8999999999999</v>
      </c>
      <c r="AG848" s="364">
        <f t="shared" si="232"/>
        <v>100</v>
      </c>
    </row>
    <row r="849" spans="1:33" ht="42" customHeight="1">
      <c r="A849" s="31" t="s">
        <v>848</v>
      </c>
      <c r="B849" s="321" t="s">
        <v>585</v>
      </c>
      <c r="C849" s="321" t="s">
        <v>345</v>
      </c>
      <c r="D849" s="321" t="s">
        <v>400</v>
      </c>
      <c r="E849" s="40" t="s">
        <v>588</v>
      </c>
      <c r="F849" s="321"/>
      <c r="G849" s="319"/>
      <c r="H849" s="319"/>
      <c r="I849" s="66">
        <f>I850+I852+I854</f>
        <v>1969.8</v>
      </c>
      <c r="J849" s="317">
        <f t="shared" ref="J849:J881" si="233">K849-I849</f>
        <v>-501.29999999999995</v>
      </c>
      <c r="K849" s="66">
        <f>K850+K852+K854</f>
        <v>1468.5</v>
      </c>
      <c r="L849" s="317">
        <f t="shared" si="228"/>
        <v>0</v>
      </c>
      <c r="M849" s="66">
        <f>M850+M852+M854</f>
        <v>1468.5</v>
      </c>
      <c r="N849" s="317">
        <f t="shared" si="224"/>
        <v>0</v>
      </c>
      <c r="O849" s="66">
        <f>O850+O852+O854</f>
        <v>1468.5</v>
      </c>
      <c r="P849" s="317">
        <f t="shared" si="217"/>
        <v>0</v>
      </c>
      <c r="Q849" s="66">
        <f>Q850+Q852+Q854</f>
        <v>1468.5</v>
      </c>
      <c r="R849" s="317">
        <f t="shared" si="218"/>
        <v>0</v>
      </c>
      <c r="S849" s="66">
        <f>S850+S852+S854</f>
        <v>1468.5</v>
      </c>
      <c r="T849" s="317" t="e">
        <f>SUM(#REF!-S849)</f>
        <v>#REF!</v>
      </c>
      <c r="U849" s="66">
        <f>U850+U852+U854</f>
        <v>1468.5</v>
      </c>
      <c r="V849" s="317">
        <f t="shared" si="230"/>
        <v>0</v>
      </c>
      <c r="W849" s="66">
        <f>W850+W852+W854</f>
        <v>1468.5</v>
      </c>
      <c r="X849" s="317">
        <f t="shared" si="231"/>
        <v>0</v>
      </c>
      <c r="Y849" s="66">
        <f>Y850+Y852+Y854</f>
        <v>1468.5</v>
      </c>
      <c r="Z849" s="317" t="e">
        <f>SUM(#REF!-Y849)</f>
        <v>#REF!</v>
      </c>
      <c r="AA849" s="66">
        <f>AA850+AA852+AA854</f>
        <v>1468.5</v>
      </c>
      <c r="AB849" s="66">
        <f t="shared" si="220"/>
        <v>0</v>
      </c>
      <c r="AC849" s="66">
        <f>AC850+AC852+AC854</f>
        <v>1468.5</v>
      </c>
      <c r="AD849" s="259">
        <f>AD850+AD852+AD854</f>
        <v>0</v>
      </c>
      <c r="AE849" s="260">
        <f>AE850+AE852+AE854</f>
        <v>1468.5</v>
      </c>
      <c r="AF849" s="260">
        <f>AF850+AF852+AF854</f>
        <v>1468.5</v>
      </c>
      <c r="AG849" s="364">
        <f t="shared" si="232"/>
        <v>100</v>
      </c>
    </row>
    <row r="850" spans="1:33" ht="51" customHeight="1">
      <c r="A850" s="55" t="s">
        <v>352</v>
      </c>
      <c r="B850" s="321" t="s">
        <v>585</v>
      </c>
      <c r="C850" s="321" t="s">
        <v>345</v>
      </c>
      <c r="D850" s="321" t="s">
        <v>400</v>
      </c>
      <c r="E850" s="40" t="s">
        <v>588</v>
      </c>
      <c r="F850" s="321" t="s">
        <v>335</v>
      </c>
      <c r="G850" s="319"/>
      <c r="H850" s="319"/>
      <c r="I850" s="66">
        <f>I851</f>
        <v>1304</v>
      </c>
      <c r="J850" s="317">
        <f t="shared" si="233"/>
        <v>6</v>
      </c>
      <c r="K850" s="66">
        <f>K851</f>
        <v>1310</v>
      </c>
      <c r="L850" s="317">
        <f t="shared" si="228"/>
        <v>0</v>
      </c>
      <c r="M850" s="66">
        <f>M851</f>
        <v>1310</v>
      </c>
      <c r="N850" s="317">
        <f t="shared" si="224"/>
        <v>0</v>
      </c>
      <c r="O850" s="66">
        <f>O851</f>
        <v>1310</v>
      </c>
      <c r="P850" s="317">
        <f t="shared" si="217"/>
        <v>0</v>
      </c>
      <c r="Q850" s="66">
        <f>Q851</f>
        <v>1310</v>
      </c>
      <c r="R850" s="317">
        <f t="shared" si="218"/>
        <v>0</v>
      </c>
      <c r="S850" s="66">
        <f>S851</f>
        <v>1310</v>
      </c>
      <c r="T850" s="317" t="e">
        <f>SUM(#REF!-S850)</f>
        <v>#REF!</v>
      </c>
      <c r="U850" s="66">
        <f>U851</f>
        <v>1310</v>
      </c>
      <c r="V850" s="317">
        <f t="shared" si="230"/>
        <v>0</v>
      </c>
      <c r="W850" s="66">
        <f>W851</f>
        <v>1310</v>
      </c>
      <c r="X850" s="317">
        <f t="shared" si="231"/>
        <v>0</v>
      </c>
      <c r="Y850" s="66">
        <f>Y851</f>
        <v>1310</v>
      </c>
      <c r="Z850" s="317" t="e">
        <f>SUM(#REF!-Y850)</f>
        <v>#REF!</v>
      </c>
      <c r="AA850" s="66">
        <f>AA851</f>
        <v>1310</v>
      </c>
      <c r="AB850" s="66">
        <f t="shared" si="220"/>
        <v>0</v>
      </c>
      <c r="AC850" s="66">
        <f>AC851</f>
        <v>1310</v>
      </c>
      <c r="AD850" s="259">
        <f>AD851</f>
        <v>0</v>
      </c>
      <c r="AE850" s="260">
        <f>AE851</f>
        <v>1324.5</v>
      </c>
      <c r="AF850" s="260">
        <f>AF851</f>
        <v>1324.5</v>
      </c>
      <c r="AG850" s="364">
        <f t="shared" si="232"/>
        <v>100</v>
      </c>
    </row>
    <row r="851" spans="1:33" ht="25.5" customHeight="1">
      <c r="A851" s="56" t="s">
        <v>336</v>
      </c>
      <c r="B851" s="321" t="s">
        <v>585</v>
      </c>
      <c r="C851" s="321" t="s">
        <v>345</v>
      </c>
      <c r="D851" s="321" t="s">
        <v>400</v>
      </c>
      <c r="E851" s="40" t="s">
        <v>588</v>
      </c>
      <c r="F851" s="321" t="s">
        <v>337</v>
      </c>
      <c r="G851" s="319"/>
      <c r="H851" s="319"/>
      <c r="I851" s="66">
        <v>1304</v>
      </c>
      <c r="J851" s="317">
        <f t="shared" si="233"/>
        <v>6</v>
      </c>
      <c r="K851" s="66">
        <v>1310</v>
      </c>
      <c r="L851" s="317">
        <f t="shared" si="228"/>
        <v>0</v>
      </c>
      <c r="M851" s="66">
        <v>1310</v>
      </c>
      <c r="N851" s="317">
        <f t="shared" si="224"/>
        <v>0</v>
      </c>
      <c r="O851" s="66">
        <v>1310</v>
      </c>
      <c r="P851" s="317">
        <f t="shared" si="217"/>
        <v>0</v>
      </c>
      <c r="Q851" s="66">
        <v>1310</v>
      </c>
      <c r="R851" s="317">
        <f t="shared" si="218"/>
        <v>0</v>
      </c>
      <c r="S851" s="66">
        <v>1310</v>
      </c>
      <c r="T851" s="317" t="e">
        <f>SUM(#REF!-S851)</f>
        <v>#REF!</v>
      </c>
      <c r="U851" s="66">
        <v>1310</v>
      </c>
      <c r="V851" s="317">
        <f t="shared" si="230"/>
        <v>0</v>
      </c>
      <c r="W851" s="66">
        <v>1310</v>
      </c>
      <c r="X851" s="317">
        <f t="shared" si="231"/>
        <v>0</v>
      </c>
      <c r="Y851" s="66">
        <v>1310</v>
      </c>
      <c r="Z851" s="317" t="e">
        <f>SUM(#REF!-Y851)</f>
        <v>#REF!</v>
      </c>
      <c r="AA851" s="66">
        <v>1310</v>
      </c>
      <c r="AB851" s="66">
        <f t="shared" si="220"/>
        <v>0</v>
      </c>
      <c r="AC851" s="66">
        <v>1310</v>
      </c>
      <c r="AD851" s="66"/>
      <c r="AE851" s="364">
        <v>1324.5</v>
      </c>
      <c r="AF851" s="364">
        <v>1324.5</v>
      </c>
      <c r="AG851" s="364">
        <f t="shared" si="232"/>
        <v>100</v>
      </c>
    </row>
    <row r="852" spans="1:33" ht="25.5" customHeight="1">
      <c r="A852" s="8" t="s">
        <v>339</v>
      </c>
      <c r="B852" s="321" t="s">
        <v>585</v>
      </c>
      <c r="C852" s="321" t="s">
        <v>345</v>
      </c>
      <c r="D852" s="321" t="s">
        <v>400</v>
      </c>
      <c r="E852" s="40" t="s">
        <v>588</v>
      </c>
      <c r="F852" s="321" t="s">
        <v>340</v>
      </c>
      <c r="G852" s="319"/>
      <c r="H852" s="319"/>
      <c r="I852" s="66">
        <f>I853</f>
        <v>663.8</v>
      </c>
      <c r="J852" s="317">
        <f t="shared" si="233"/>
        <v>-506.79999999999995</v>
      </c>
      <c r="K852" s="66">
        <f>K853</f>
        <v>157</v>
      </c>
      <c r="L852" s="317">
        <f t="shared" si="228"/>
        <v>0</v>
      </c>
      <c r="M852" s="66">
        <f>M853</f>
        <v>157</v>
      </c>
      <c r="N852" s="317">
        <f t="shared" si="224"/>
        <v>0</v>
      </c>
      <c r="O852" s="66">
        <f>O853</f>
        <v>157</v>
      </c>
      <c r="P852" s="317">
        <f t="shared" si="217"/>
        <v>0</v>
      </c>
      <c r="Q852" s="66">
        <f>Q853</f>
        <v>157</v>
      </c>
      <c r="R852" s="317">
        <f t="shared" si="218"/>
        <v>0</v>
      </c>
      <c r="S852" s="66">
        <f>S853</f>
        <v>157</v>
      </c>
      <c r="T852" s="317" t="e">
        <f>SUM(#REF!-S852)</f>
        <v>#REF!</v>
      </c>
      <c r="U852" s="66">
        <f>U853</f>
        <v>157</v>
      </c>
      <c r="V852" s="317">
        <f t="shared" si="230"/>
        <v>0</v>
      </c>
      <c r="W852" s="66">
        <f>W853</f>
        <v>157</v>
      </c>
      <c r="X852" s="317">
        <f t="shared" si="231"/>
        <v>0</v>
      </c>
      <c r="Y852" s="66">
        <f>Y853</f>
        <v>157</v>
      </c>
      <c r="Z852" s="317" t="e">
        <f>SUM(#REF!-Y852)</f>
        <v>#REF!</v>
      </c>
      <c r="AA852" s="66">
        <f>AA853</f>
        <v>157</v>
      </c>
      <c r="AB852" s="66">
        <f t="shared" si="220"/>
        <v>0</v>
      </c>
      <c r="AC852" s="66">
        <f>AC853</f>
        <v>157</v>
      </c>
      <c r="AD852" s="259">
        <f>AD853</f>
        <v>0</v>
      </c>
      <c r="AE852" s="260">
        <f>AE853</f>
        <v>142.5</v>
      </c>
      <c r="AF852" s="260">
        <f>AF853</f>
        <v>142.5</v>
      </c>
      <c r="AG852" s="364">
        <f t="shared" si="232"/>
        <v>100</v>
      </c>
    </row>
    <row r="853" spans="1:33" ht="25.5" customHeight="1">
      <c r="A853" s="39" t="s">
        <v>341</v>
      </c>
      <c r="B853" s="321" t="s">
        <v>585</v>
      </c>
      <c r="C853" s="321" t="s">
        <v>345</v>
      </c>
      <c r="D853" s="321" t="s">
        <v>400</v>
      </c>
      <c r="E853" s="40" t="s">
        <v>588</v>
      </c>
      <c r="F853" s="321" t="s">
        <v>342</v>
      </c>
      <c r="G853" s="319"/>
      <c r="H853" s="319"/>
      <c r="I853" s="66">
        <v>663.8</v>
      </c>
      <c r="J853" s="317">
        <f t="shared" si="233"/>
        <v>-506.79999999999995</v>
      </c>
      <c r="K853" s="66">
        <v>157</v>
      </c>
      <c r="L853" s="317">
        <f t="shared" si="228"/>
        <v>0</v>
      </c>
      <c r="M853" s="66">
        <v>157</v>
      </c>
      <c r="N853" s="317">
        <f t="shared" si="224"/>
        <v>0</v>
      </c>
      <c r="O853" s="66">
        <v>157</v>
      </c>
      <c r="P853" s="317">
        <f t="shared" si="217"/>
        <v>0</v>
      </c>
      <c r="Q853" s="66">
        <v>157</v>
      </c>
      <c r="R853" s="317">
        <f t="shared" si="218"/>
        <v>0</v>
      </c>
      <c r="S853" s="66">
        <v>157</v>
      </c>
      <c r="T853" s="317" t="e">
        <f>SUM(#REF!-S853)</f>
        <v>#REF!</v>
      </c>
      <c r="U853" s="66">
        <v>157</v>
      </c>
      <c r="V853" s="317">
        <f t="shared" si="230"/>
        <v>0</v>
      </c>
      <c r="W853" s="66">
        <v>157</v>
      </c>
      <c r="X853" s="317">
        <f t="shared" si="231"/>
        <v>0</v>
      </c>
      <c r="Y853" s="66">
        <v>157</v>
      </c>
      <c r="Z853" s="317" t="e">
        <f>SUM(#REF!-Y853)</f>
        <v>#REF!</v>
      </c>
      <c r="AA853" s="66">
        <v>157</v>
      </c>
      <c r="AB853" s="66">
        <f t="shared" si="220"/>
        <v>0</v>
      </c>
      <c r="AC853" s="66">
        <v>157</v>
      </c>
      <c r="AD853" s="66"/>
      <c r="AE853" s="364">
        <v>142.5</v>
      </c>
      <c r="AF853" s="364">
        <v>142.5</v>
      </c>
      <c r="AG853" s="364">
        <f t="shared" si="232"/>
        <v>100</v>
      </c>
    </row>
    <row r="854" spans="1:33" ht="12.75" customHeight="1">
      <c r="A854" s="8" t="s">
        <v>354</v>
      </c>
      <c r="B854" s="321" t="s">
        <v>585</v>
      </c>
      <c r="C854" s="321" t="s">
        <v>345</v>
      </c>
      <c r="D854" s="321" t="s">
        <v>400</v>
      </c>
      <c r="E854" s="40" t="s">
        <v>588</v>
      </c>
      <c r="F854" s="321" t="s">
        <v>355</v>
      </c>
      <c r="G854" s="319"/>
      <c r="H854" s="319"/>
      <c r="I854" s="66">
        <f>I855</f>
        <v>2</v>
      </c>
      <c r="J854" s="317">
        <f t="shared" si="233"/>
        <v>-0.5</v>
      </c>
      <c r="K854" s="66">
        <f>K855</f>
        <v>1.5</v>
      </c>
      <c r="L854" s="317">
        <f t="shared" si="228"/>
        <v>0</v>
      </c>
      <c r="M854" s="66">
        <f>M855</f>
        <v>1.5</v>
      </c>
      <c r="N854" s="317">
        <f t="shared" si="224"/>
        <v>0</v>
      </c>
      <c r="O854" s="66">
        <f>O855</f>
        <v>1.5</v>
      </c>
      <c r="P854" s="317">
        <f t="shared" si="217"/>
        <v>0</v>
      </c>
      <c r="Q854" s="66">
        <f>Q855</f>
        <v>1.5</v>
      </c>
      <c r="R854" s="317">
        <f t="shared" si="218"/>
        <v>0</v>
      </c>
      <c r="S854" s="66">
        <f>S855</f>
        <v>1.5</v>
      </c>
      <c r="T854" s="317" t="e">
        <f>SUM(#REF!-S854)</f>
        <v>#REF!</v>
      </c>
      <c r="U854" s="66">
        <f>U855</f>
        <v>1.5</v>
      </c>
      <c r="V854" s="317">
        <f t="shared" si="230"/>
        <v>0</v>
      </c>
      <c r="W854" s="66">
        <f>W855</f>
        <v>1.5</v>
      </c>
      <c r="X854" s="317">
        <f t="shared" si="231"/>
        <v>0</v>
      </c>
      <c r="Y854" s="66">
        <f>Y855</f>
        <v>1.5</v>
      </c>
      <c r="Z854" s="317" t="e">
        <f>SUM(#REF!-Y854)</f>
        <v>#REF!</v>
      </c>
      <c r="AA854" s="66">
        <f>AA855</f>
        <v>1.5</v>
      </c>
      <c r="AB854" s="66">
        <f t="shared" si="220"/>
        <v>0</v>
      </c>
      <c r="AC854" s="66">
        <f>AC855</f>
        <v>1.5</v>
      </c>
      <c r="AD854" s="259">
        <f>AD855</f>
        <v>0</v>
      </c>
      <c r="AE854" s="260">
        <f>AE855</f>
        <v>1.5</v>
      </c>
      <c r="AF854" s="260">
        <f>AF855</f>
        <v>1.5</v>
      </c>
      <c r="AG854" s="364">
        <f t="shared" si="232"/>
        <v>100</v>
      </c>
    </row>
    <row r="855" spans="1:33" ht="12.75" customHeight="1">
      <c r="A855" s="39" t="s">
        <v>356</v>
      </c>
      <c r="B855" s="321" t="s">
        <v>585</v>
      </c>
      <c r="C855" s="321" t="s">
        <v>345</v>
      </c>
      <c r="D855" s="321" t="s">
        <v>400</v>
      </c>
      <c r="E855" s="40" t="s">
        <v>588</v>
      </c>
      <c r="F855" s="321" t="s">
        <v>0</v>
      </c>
      <c r="G855" s="319"/>
      <c r="H855" s="319"/>
      <c r="I855" s="66">
        <v>2</v>
      </c>
      <c r="J855" s="317">
        <f t="shared" si="233"/>
        <v>-0.5</v>
      </c>
      <c r="K855" s="66">
        <v>1.5</v>
      </c>
      <c r="L855" s="317">
        <f t="shared" si="228"/>
        <v>0</v>
      </c>
      <c r="M855" s="66">
        <v>1.5</v>
      </c>
      <c r="N855" s="317">
        <f t="shared" si="224"/>
        <v>0</v>
      </c>
      <c r="O855" s="66">
        <v>1.5</v>
      </c>
      <c r="P855" s="317">
        <f t="shared" si="217"/>
        <v>0</v>
      </c>
      <c r="Q855" s="66">
        <v>1.5</v>
      </c>
      <c r="R855" s="317">
        <f t="shared" si="218"/>
        <v>0</v>
      </c>
      <c r="S855" s="66">
        <v>1.5</v>
      </c>
      <c r="T855" s="317" t="e">
        <f>SUM(#REF!-S855)</f>
        <v>#REF!</v>
      </c>
      <c r="U855" s="66">
        <v>1.5</v>
      </c>
      <c r="V855" s="317">
        <f t="shared" si="230"/>
        <v>0</v>
      </c>
      <c r="W855" s="66">
        <v>1.5</v>
      </c>
      <c r="X855" s="317">
        <f t="shared" si="231"/>
        <v>0</v>
      </c>
      <c r="Y855" s="66">
        <v>1.5</v>
      </c>
      <c r="Z855" s="317" t="e">
        <f>SUM(#REF!-Y855)</f>
        <v>#REF!</v>
      </c>
      <c r="AA855" s="66">
        <v>1.5</v>
      </c>
      <c r="AB855" s="66">
        <f t="shared" si="220"/>
        <v>0</v>
      </c>
      <c r="AC855" s="66">
        <v>1.5</v>
      </c>
      <c r="AD855" s="66"/>
      <c r="AE855" s="364">
        <v>1.5</v>
      </c>
      <c r="AF855" s="364">
        <v>1.5</v>
      </c>
      <c r="AG855" s="364">
        <f t="shared" si="232"/>
        <v>100</v>
      </c>
    </row>
    <row r="856" spans="1:33" s="220" customFormat="1" ht="0.75" customHeight="1">
      <c r="A856" s="57" t="s">
        <v>849</v>
      </c>
      <c r="B856" s="321" t="s">
        <v>585</v>
      </c>
      <c r="C856" s="321" t="s">
        <v>345</v>
      </c>
      <c r="D856" s="321" t="s">
        <v>400</v>
      </c>
      <c r="E856" s="40" t="s">
        <v>686</v>
      </c>
      <c r="F856" s="321"/>
      <c r="G856" s="319"/>
      <c r="H856" s="319"/>
      <c r="I856" s="66"/>
      <c r="J856" s="317"/>
      <c r="K856" s="66">
        <f t="shared" ref="K856:AF857" si="234">SUM(K857)</f>
        <v>6.5</v>
      </c>
      <c r="L856" s="317">
        <f t="shared" si="228"/>
        <v>0</v>
      </c>
      <c r="M856" s="66">
        <f t="shared" si="234"/>
        <v>6.5</v>
      </c>
      <c r="N856" s="317">
        <f t="shared" si="224"/>
        <v>0</v>
      </c>
      <c r="O856" s="66">
        <f t="shared" si="234"/>
        <v>6.5</v>
      </c>
      <c r="P856" s="317">
        <f t="shared" si="217"/>
        <v>0</v>
      </c>
      <c r="Q856" s="66">
        <f t="shared" si="234"/>
        <v>6.5</v>
      </c>
      <c r="R856" s="317">
        <f t="shared" si="218"/>
        <v>0</v>
      </c>
      <c r="S856" s="66">
        <f t="shared" si="234"/>
        <v>6.5</v>
      </c>
      <c r="T856" s="317" t="e">
        <f>SUM(#REF!-S856)</f>
        <v>#REF!</v>
      </c>
      <c r="U856" s="66">
        <f t="shared" si="234"/>
        <v>6.5</v>
      </c>
      <c r="V856" s="317">
        <f t="shared" si="230"/>
        <v>0</v>
      </c>
      <c r="W856" s="66">
        <f t="shared" si="234"/>
        <v>6.5</v>
      </c>
      <c r="X856" s="317">
        <f t="shared" si="231"/>
        <v>0</v>
      </c>
      <c r="Y856" s="66">
        <f t="shared" si="234"/>
        <v>6.5</v>
      </c>
      <c r="Z856" s="317" t="e">
        <f>SUM(#REF!-Y856)</f>
        <v>#REF!</v>
      </c>
      <c r="AA856" s="66">
        <f t="shared" si="234"/>
        <v>6.5</v>
      </c>
      <c r="AB856" s="66">
        <f t="shared" si="220"/>
        <v>-6.5</v>
      </c>
      <c r="AC856" s="66">
        <f t="shared" si="234"/>
        <v>0</v>
      </c>
      <c r="AD856" s="259">
        <f t="shared" si="234"/>
        <v>0</v>
      </c>
      <c r="AE856" s="260">
        <f t="shared" si="234"/>
        <v>0</v>
      </c>
      <c r="AF856" s="260">
        <f t="shared" si="234"/>
        <v>0</v>
      </c>
      <c r="AG856" s="364"/>
    </row>
    <row r="857" spans="1:33" s="220" customFormat="1" ht="12.75" hidden="1" customHeight="1">
      <c r="A857" s="8" t="s">
        <v>354</v>
      </c>
      <c r="B857" s="321" t="s">
        <v>585</v>
      </c>
      <c r="C857" s="321" t="s">
        <v>345</v>
      </c>
      <c r="D857" s="321" t="s">
        <v>400</v>
      </c>
      <c r="E857" s="40" t="s">
        <v>686</v>
      </c>
      <c r="F857" s="321" t="s">
        <v>355</v>
      </c>
      <c r="G857" s="319"/>
      <c r="H857" s="319"/>
      <c r="I857" s="66"/>
      <c r="J857" s="317"/>
      <c r="K857" s="66">
        <f t="shared" si="234"/>
        <v>6.5</v>
      </c>
      <c r="L857" s="317">
        <f t="shared" si="228"/>
        <v>0</v>
      </c>
      <c r="M857" s="66">
        <f t="shared" si="234"/>
        <v>6.5</v>
      </c>
      <c r="N857" s="317">
        <f t="shared" si="224"/>
        <v>0</v>
      </c>
      <c r="O857" s="66">
        <f t="shared" si="234"/>
        <v>6.5</v>
      </c>
      <c r="P857" s="317">
        <f t="shared" si="217"/>
        <v>0</v>
      </c>
      <c r="Q857" s="66">
        <f t="shared" si="234"/>
        <v>6.5</v>
      </c>
      <c r="R857" s="317">
        <f t="shared" si="218"/>
        <v>0</v>
      </c>
      <c r="S857" s="66">
        <f t="shared" si="234"/>
        <v>6.5</v>
      </c>
      <c r="T857" s="317" t="e">
        <f>SUM(#REF!-S857)</f>
        <v>#REF!</v>
      </c>
      <c r="U857" s="66">
        <f t="shared" si="234"/>
        <v>6.5</v>
      </c>
      <c r="V857" s="317">
        <f t="shared" si="230"/>
        <v>0</v>
      </c>
      <c r="W857" s="66">
        <f t="shared" si="234"/>
        <v>6.5</v>
      </c>
      <c r="X857" s="317">
        <f t="shared" si="231"/>
        <v>0</v>
      </c>
      <c r="Y857" s="66">
        <f t="shared" si="234"/>
        <v>6.5</v>
      </c>
      <c r="Z857" s="317" t="e">
        <f>SUM(#REF!-Y857)</f>
        <v>#REF!</v>
      </c>
      <c r="AA857" s="66">
        <f t="shared" si="234"/>
        <v>6.5</v>
      </c>
      <c r="AB857" s="66">
        <f t="shared" si="220"/>
        <v>-6.5</v>
      </c>
      <c r="AC857" s="66">
        <f t="shared" si="234"/>
        <v>0</v>
      </c>
      <c r="AD857" s="259">
        <f t="shared" si="234"/>
        <v>0</v>
      </c>
      <c r="AE857" s="260">
        <f t="shared" si="234"/>
        <v>0</v>
      </c>
      <c r="AF857" s="260">
        <f t="shared" si="234"/>
        <v>0</v>
      </c>
      <c r="AG857" s="364"/>
    </row>
    <row r="858" spans="1:33" s="220" customFormat="1" ht="12.75" hidden="1" customHeight="1">
      <c r="A858" s="31" t="s">
        <v>43</v>
      </c>
      <c r="B858" s="321" t="s">
        <v>585</v>
      </c>
      <c r="C858" s="321" t="s">
        <v>345</v>
      </c>
      <c r="D858" s="321" t="s">
        <v>400</v>
      </c>
      <c r="E858" s="40" t="s">
        <v>686</v>
      </c>
      <c r="F858" s="321" t="s">
        <v>44</v>
      </c>
      <c r="G858" s="319"/>
      <c r="H858" s="319"/>
      <c r="I858" s="66"/>
      <c r="J858" s="317"/>
      <c r="K858" s="66">
        <v>6.5</v>
      </c>
      <c r="L858" s="317">
        <f t="shared" si="228"/>
        <v>0</v>
      </c>
      <c r="M858" s="66">
        <v>6.5</v>
      </c>
      <c r="N858" s="317">
        <f t="shared" si="224"/>
        <v>0</v>
      </c>
      <c r="O858" s="66">
        <v>6.5</v>
      </c>
      <c r="P858" s="317">
        <f t="shared" si="217"/>
        <v>0</v>
      </c>
      <c r="Q858" s="66">
        <v>6.5</v>
      </c>
      <c r="R858" s="317">
        <f t="shared" si="218"/>
        <v>0</v>
      </c>
      <c r="S858" s="66">
        <v>6.5</v>
      </c>
      <c r="T858" s="317" t="e">
        <f>SUM(#REF!-S858)</f>
        <v>#REF!</v>
      </c>
      <c r="U858" s="66">
        <v>6.5</v>
      </c>
      <c r="V858" s="317">
        <f t="shared" si="230"/>
        <v>0</v>
      </c>
      <c r="W858" s="66">
        <v>6.5</v>
      </c>
      <c r="X858" s="317">
        <f t="shared" si="231"/>
        <v>0</v>
      </c>
      <c r="Y858" s="66">
        <v>6.5</v>
      </c>
      <c r="Z858" s="317" t="e">
        <f>SUM(#REF!-Y858)</f>
        <v>#REF!</v>
      </c>
      <c r="AA858" s="66">
        <v>6.5</v>
      </c>
      <c r="AB858" s="66">
        <f t="shared" si="220"/>
        <v>-6.5</v>
      </c>
      <c r="AC858" s="66">
        <v>0</v>
      </c>
      <c r="AD858" s="66"/>
      <c r="AE858" s="364">
        <v>0</v>
      </c>
      <c r="AF858" s="364">
        <v>0</v>
      </c>
      <c r="AG858" s="364"/>
    </row>
    <row r="859" spans="1:33" s="220" customFormat="1" ht="12.75" customHeight="1">
      <c r="A859" s="31" t="s">
        <v>874</v>
      </c>
      <c r="B859" s="321" t="s">
        <v>585</v>
      </c>
      <c r="C859" s="321" t="s">
        <v>345</v>
      </c>
      <c r="D859" s="321" t="s">
        <v>400</v>
      </c>
      <c r="E859" s="40" t="s">
        <v>887</v>
      </c>
      <c r="F859" s="321"/>
      <c r="G859" s="319"/>
      <c r="H859" s="319"/>
      <c r="I859" s="66"/>
      <c r="J859" s="317"/>
      <c r="K859" s="66"/>
      <c r="L859" s="317"/>
      <c r="M859" s="66"/>
      <c r="N859" s="317"/>
      <c r="O859" s="66"/>
      <c r="P859" s="317"/>
      <c r="Q859" s="66"/>
      <c r="R859" s="317"/>
      <c r="S859" s="66"/>
      <c r="T859" s="317"/>
      <c r="U859" s="66"/>
      <c r="V859" s="317"/>
      <c r="W859" s="66"/>
      <c r="X859" s="317"/>
      <c r="Y859" s="66"/>
      <c r="Z859" s="317"/>
      <c r="AA859" s="66">
        <f>AA860</f>
        <v>46</v>
      </c>
      <c r="AB859" s="66">
        <f t="shared" si="220"/>
        <v>0</v>
      </c>
      <c r="AC859" s="66">
        <f t="shared" ref="AC859:AF860" si="235">AC860</f>
        <v>46</v>
      </c>
      <c r="AD859" s="259">
        <f t="shared" si="235"/>
        <v>0</v>
      </c>
      <c r="AE859" s="260">
        <f t="shared" si="235"/>
        <v>46</v>
      </c>
      <c r="AF859" s="260">
        <f t="shared" si="235"/>
        <v>46</v>
      </c>
      <c r="AG859" s="364">
        <f t="shared" si="232"/>
        <v>100</v>
      </c>
    </row>
    <row r="860" spans="1:33" s="220" customFormat="1" ht="12.75" customHeight="1">
      <c r="A860" s="55" t="s">
        <v>352</v>
      </c>
      <c r="B860" s="321" t="s">
        <v>585</v>
      </c>
      <c r="C860" s="321" t="s">
        <v>345</v>
      </c>
      <c r="D860" s="321" t="s">
        <v>400</v>
      </c>
      <c r="E860" s="40" t="s">
        <v>887</v>
      </c>
      <c r="F860" s="321" t="s">
        <v>335</v>
      </c>
      <c r="G860" s="319"/>
      <c r="H860" s="319"/>
      <c r="I860" s="66"/>
      <c r="J860" s="317"/>
      <c r="K860" s="66"/>
      <c r="L860" s="317"/>
      <c r="M860" s="66"/>
      <c r="N860" s="317"/>
      <c r="O860" s="66"/>
      <c r="P860" s="317"/>
      <c r="Q860" s="66"/>
      <c r="R860" s="317"/>
      <c r="S860" s="66"/>
      <c r="T860" s="317"/>
      <c r="U860" s="66"/>
      <c r="V860" s="317"/>
      <c r="W860" s="66"/>
      <c r="X860" s="317"/>
      <c r="Y860" s="66"/>
      <c r="Z860" s="317"/>
      <c r="AA860" s="66">
        <f>AA861</f>
        <v>46</v>
      </c>
      <c r="AB860" s="66">
        <f t="shared" ref="AB860:AB881" si="236">AC860-AA860</f>
        <v>0</v>
      </c>
      <c r="AC860" s="66">
        <f t="shared" si="235"/>
        <v>46</v>
      </c>
      <c r="AD860" s="259">
        <f t="shared" si="235"/>
        <v>0</v>
      </c>
      <c r="AE860" s="260">
        <f t="shared" si="235"/>
        <v>46</v>
      </c>
      <c r="AF860" s="260">
        <f t="shared" si="235"/>
        <v>46</v>
      </c>
      <c r="AG860" s="364">
        <f t="shared" si="232"/>
        <v>100</v>
      </c>
    </row>
    <row r="861" spans="1:33" s="220" customFormat="1" ht="12.75" customHeight="1">
      <c r="A861" s="56" t="s">
        <v>336</v>
      </c>
      <c r="B861" s="321" t="s">
        <v>585</v>
      </c>
      <c r="C861" s="321" t="s">
        <v>345</v>
      </c>
      <c r="D861" s="321" t="s">
        <v>400</v>
      </c>
      <c r="E861" s="40" t="s">
        <v>887</v>
      </c>
      <c r="F861" s="321" t="s">
        <v>337</v>
      </c>
      <c r="G861" s="319"/>
      <c r="H861" s="319"/>
      <c r="I861" s="66"/>
      <c r="J861" s="317"/>
      <c r="K861" s="66"/>
      <c r="L861" s="317"/>
      <c r="M861" s="66"/>
      <c r="N861" s="317"/>
      <c r="O861" s="66"/>
      <c r="P861" s="317"/>
      <c r="Q861" s="66"/>
      <c r="R861" s="317"/>
      <c r="S861" s="66"/>
      <c r="T861" s="317"/>
      <c r="U861" s="66"/>
      <c r="V861" s="317"/>
      <c r="W861" s="66"/>
      <c r="X861" s="317"/>
      <c r="Y861" s="66"/>
      <c r="Z861" s="317"/>
      <c r="AA861" s="66">
        <v>46</v>
      </c>
      <c r="AB861" s="66">
        <f t="shared" si="236"/>
        <v>0</v>
      </c>
      <c r="AC861" s="66">
        <v>46</v>
      </c>
      <c r="AD861" s="66"/>
      <c r="AE861" s="364">
        <v>46</v>
      </c>
      <c r="AF861" s="364">
        <v>46</v>
      </c>
      <c r="AG861" s="364">
        <f t="shared" si="232"/>
        <v>100</v>
      </c>
    </row>
    <row r="862" spans="1:33" ht="65.25" hidden="1" customHeight="1">
      <c r="A862" s="216" t="s">
        <v>866</v>
      </c>
      <c r="B862" s="321" t="s">
        <v>585</v>
      </c>
      <c r="C862" s="321" t="s">
        <v>345</v>
      </c>
      <c r="D862" s="321" t="s">
        <v>400</v>
      </c>
      <c r="E862" s="80" t="s">
        <v>808</v>
      </c>
      <c r="F862" s="321"/>
      <c r="G862" s="319"/>
      <c r="H862" s="319"/>
      <c r="I862" s="66">
        <f t="shared" ref="I862:AF863" si="237">I863</f>
        <v>4.5</v>
      </c>
      <c r="J862" s="317">
        <f t="shared" si="233"/>
        <v>65.5</v>
      </c>
      <c r="K862" s="66">
        <f t="shared" si="237"/>
        <v>70</v>
      </c>
      <c r="L862" s="317">
        <f t="shared" si="228"/>
        <v>0</v>
      </c>
      <c r="M862" s="66">
        <f t="shared" si="237"/>
        <v>70</v>
      </c>
      <c r="N862" s="317">
        <f t="shared" si="224"/>
        <v>0</v>
      </c>
      <c r="O862" s="66">
        <f t="shared" si="237"/>
        <v>70</v>
      </c>
      <c r="P862" s="317">
        <f t="shared" ref="P862:P881" si="238">SUM(Q862-O862)</f>
        <v>0</v>
      </c>
      <c r="Q862" s="66">
        <f t="shared" si="237"/>
        <v>70</v>
      </c>
      <c r="R862" s="317">
        <f t="shared" ref="R862:R881" si="239">SUM(S862-Q862)</f>
        <v>0</v>
      </c>
      <c r="S862" s="66">
        <f t="shared" si="237"/>
        <v>70</v>
      </c>
      <c r="T862" s="317" t="e">
        <f>SUM(#REF!-S862)</f>
        <v>#REF!</v>
      </c>
      <c r="U862" s="66">
        <f t="shared" si="237"/>
        <v>70</v>
      </c>
      <c r="V862" s="317">
        <f t="shared" si="230"/>
        <v>0</v>
      </c>
      <c r="W862" s="66">
        <f t="shared" si="237"/>
        <v>70</v>
      </c>
      <c r="X862" s="317">
        <f t="shared" si="231"/>
        <v>0</v>
      </c>
      <c r="Y862" s="66">
        <f t="shared" si="237"/>
        <v>70</v>
      </c>
      <c r="Z862" s="317" t="e">
        <f>SUM(#REF!-Y862)</f>
        <v>#REF!</v>
      </c>
      <c r="AA862" s="66">
        <f t="shared" si="237"/>
        <v>70</v>
      </c>
      <c r="AB862" s="66">
        <f t="shared" si="236"/>
        <v>-70</v>
      </c>
      <c r="AC862" s="66">
        <f t="shared" si="237"/>
        <v>0</v>
      </c>
      <c r="AD862" s="259">
        <f t="shared" si="237"/>
        <v>0</v>
      </c>
      <c r="AE862" s="260">
        <f t="shared" si="237"/>
        <v>0</v>
      </c>
      <c r="AF862" s="260">
        <f t="shared" si="237"/>
        <v>0</v>
      </c>
      <c r="AG862" s="364"/>
    </row>
    <row r="863" spans="1:33" ht="12.75" hidden="1" customHeight="1">
      <c r="A863" s="8" t="s">
        <v>354</v>
      </c>
      <c r="B863" s="321" t="s">
        <v>585</v>
      </c>
      <c r="C863" s="321" t="s">
        <v>345</v>
      </c>
      <c r="D863" s="321" t="s">
        <v>400</v>
      </c>
      <c r="E863" s="80" t="s">
        <v>808</v>
      </c>
      <c r="F863" s="321" t="s">
        <v>355</v>
      </c>
      <c r="G863" s="319"/>
      <c r="H863" s="319"/>
      <c r="I863" s="66">
        <f t="shared" si="237"/>
        <v>4.5</v>
      </c>
      <c r="J863" s="317">
        <f t="shared" si="233"/>
        <v>65.5</v>
      </c>
      <c r="K863" s="66">
        <f t="shared" si="237"/>
        <v>70</v>
      </c>
      <c r="L863" s="317">
        <f t="shared" si="228"/>
        <v>0</v>
      </c>
      <c r="M863" s="66">
        <f t="shared" si="237"/>
        <v>70</v>
      </c>
      <c r="N863" s="317">
        <f t="shared" si="224"/>
        <v>0</v>
      </c>
      <c r="O863" s="66">
        <f t="shared" si="237"/>
        <v>70</v>
      </c>
      <c r="P863" s="317">
        <f t="shared" si="238"/>
        <v>0</v>
      </c>
      <c r="Q863" s="66">
        <f t="shared" si="237"/>
        <v>70</v>
      </c>
      <c r="R863" s="317">
        <f t="shared" si="239"/>
        <v>0</v>
      </c>
      <c r="S863" s="66">
        <f t="shared" si="237"/>
        <v>70</v>
      </c>
      <c r="T863" s="317" t="e">
        <f>SUM(#REF!-S863)</f>
        <v>#REF!</v>
      </c>
      <c r="U863" s="66">
        <f t="shared" si="237"/>
        <v>70</v>
      </c>
      <c r="V863" s="317">
        <f t="shared" si="230"/>
        <v>0</v>
      </c>
      <c r="W863" s="66">
        <f t="shared" si="237"/>
        <v>70</v>
      </c>
      <c r="X863" s="317">
        <f t="shared" si="231"/>
        <v>0</v>
      </c>
      <c r="Y863" s="66">
        <f t="shared" si="237"/>
        <v>70</v>
      </c>
      <c r="Z863" s="317" t="e">
        <f>SUM(#REF!-Y863)</f>
        <v>#REF!</v>
      </c>
      <c r="AA863" s="66">
        <f t="shared" si="237"/>
        <v>70</v>
      </c>
      <c r="AB863" s="66">
        <f t="shared" si="236"/>
        <v>-70</v>
      </c>
      <c r="AC863" s="66">
        <f t="shared" si="237"/>
        <v>0</v>
      </c>
      <c r="AD863" s="259">
        <f t="shared" si="237"/>
        <v>0</v>
      </c>
      <c r="AE863" s="260">
        <f t="shared" si="237"/>
        <v>0</v>
      </c>
      <c r="AF863" s="260">
        <f t="shared" si="237"/>
        <v>0</v>
      </c>
      <c r="AG863" s="364"/>
    </row>
    <row r="864" spans="1:33" ht="38.25" hidden="1" customHeight="1">
      <c r="A864" s="31" t="s">
        <v>43</v>
      </c>
      <c r="B864" s="321" t="s">
        <v>585</v>
      </c>
      <c r="C864" s="321" t="s">
        <v>345</v>
      </c>
      <c r="D864" s="321" t="s">
        <v>400</v>
      </c>
      <c r="E864" s="80" t="s">
        <v>808</v>
      </c>
      <c r="F864" s="321" t="s">
        <v>44</v>
      </c>
      <c r="G864" s="319"/>
      <c r="H864" s="319"/>
      <c r="I864" s="66">
        <v>4.5</v>
      </c>
      <c r="J864" s="317">
        <f t="shared" si="233"/>
        <v>65.5</v>
      </c>
      <c r="K864" s="66">
        <v>70</v>
      </c>
      <c r="L864" s="317">
        <f t="shared" si="228"/>
        <v>0</v>
      </c>
      <c r="M864" s="66">
        <v>70</v>
      </c>
      <c r="N864" s="317">
        <f t="shared" si="224"/>
        <v>0</v>
      </c>
      <c r="O864" s="66">
        <v>70</v>
      </c>
      <c r="P864" s="317">
        <f t="shared" si="238"/>
        <v>0</v>
      </c>
      <c r="Q864" s="66">
        <v>70</v>
      </c>
      <c r="R864" s="317">
        <f t="shared" si="239"/>
        <v>0</v>
      </c>
      <c r="S864" s="66">
        <v>70</v>
      </c>
      <c r="T864" s="317" t="e">
        <f>SUM(#REF!-S864)</f>
        <v>#REF!</v>
      </c>
      <c r="U864" s="66">
        <v>70</v>
      </c>
      <c r="V864" s="317">
        <f t="shared" si="230"/>
        <v>0</v>
      </c>
      <c r="W864" s="66">
        <v>70</v>
      </c>
      <c r="X864" s="317">
        <f t="shared" si="231"/>
        <v>0</v>
      </c>
      <c r="Y864" s="66">
        <v>70</v>
      </c>
      <c r="Z864" s="317" t="e">
        <f>SUM(#REF!-Y864)</f>
        <v>#REF!</v>
      </c>
      <c r="AA864" s="66">
        <v>70</v>
      </c>
      <c r="AB864" s="66">
        <f t="shared" si="236"/>
        <v>-70</v>
      </c>
      <c r="AC864" s="66">
        <v>0</v>
      </c>
      <c r="AD864" s="66"/>
      <c r="AE864" s="364">
        <v>0</v>
      </c>
      <c r="AF864" s="364">
        <v>0</v>
      </c>
      <c r="AG864" s="364"/>
    </row>
    <row r="865" spans="1:33" s="220" customFormat="1" ht="43.5" customHeight="1">
      <c r="A865" s="31" t="s">
        <v>833</v>
      </c>
      <c r="B865" s="321" t="s">
        <v>585</v>
      </c>
      <c r="C865" s="321" t="s">
        <v>345</v>
      </c>
      <c r="D865" s="321" t="s">
        <v>400</v>
      </c>
      <c r="E865" s="80" t="s">
        <v>688</v>
      </c>
      <c r="F865" s="321"/>
      <c r="G865" s="319"/>
      <c r="H865" s="319"/>
      <c r="I865" s="66"/>
      <c r="J865" s="317"/>
      <c r="K865" s="66">
        <f t="shared" ref="K865:AF866" si="240">SUM(K866)</f>
        <v>499.3</v>
      </c>
      <c r="L865" s="317">
        <f t="shared" si="228"/>
        <v>0</v>
      </c>
      <c r="M865" s="66">
        <f t="shared" si="240"/>
        <v>499.3</v>
      </c>
      <c r="N865" s="317">
        <f t="shared" si="224"/>
        <v>-143.5</v>
      </c>
      <c r="O865" s="66">
        <f t="shared" si="240"/>
        <v>355.8</v>
      </c>
      <c r="P865" s="317">
        <f t="shared" si="238"/>
        <v>0</v>
      </c>
      <c r="Q865" s="66">
        <f t="shared" si="240"/>
        <v>355.8</v>
      </c>
      <c r="R865" s="317">
        <f t="shared" si="239"/>
        <v>0</v>
      </c>
      <c r="S865" s="66">
        <f t="shared" si="240"/>
        <v>355.8</v>
      </c>
      <c r="T865" s="317" t="e">
        <f>SUM(#REF!-S865)</f>
        <v>#REF!</v>
      </c>
      <c r="U865" s="66">
        <f t="shared" si="240"/>
        <v>355.8</v>
      </c>
      <c r="V865" s="317">
        <f t="shared" si="230"/>
        <v>0</v>
      </c>
      <c r="W865" s="66">
        <f t="shared" si="240"/>
        <v>355.8</v>
      </c>
      <c r="X865" s="317">
        <f t="shared" si="231"/>
        <v>0</v>
      </c>
      <c r="Y865" s="66">
        <f t="shared" si="240"/>
        <v>355.8</v>
      </c>
      <c r="Z865" s="317" t="e">
        <f>SUM(#REF!-Y865)</f>
        <v>#REF!</v>
      </c>
      <c r="AA865" s="66">
        <f t="shared" si="240"/>
        <v>355.8</v>
      </c>
      <c r="AB865" s="66">
        <f t="shared" si="236"/>
        <v>0</v>
      </c>
      <c r="AC865" s="66">
        <f t="shared" si="240"/>
        <v>355.8</v>
      </c>
      <c r="AD865" s="259">
        <f t="shared" si="240"/>
        <v>0</v>
      </c>
      <c r="AE865" s="260">
        <f t="shared" si="240"/>
        <v>355.8</v>
      </c>
      <c r="AF865" s="260">
        <f t="shared" si="240"/>
        <v>355.8</v>
      </c>
      <c r="AG865" s="364">
        <f t="shared" si="232"/>
        <v>100</v>
      </c>
    </row>
    <row r="866" spans="1:33" s="220" customFormat="1" ht="15.75" customHeight="1">
      <c r="A866" s="8" t="s">
        <v>354</v>
      </c>
      <c r="B866" s="321" t="s">
        <v>585</v>
      </c>
      <c r="C866" s="321" t="s">
        <v>345</v>
      </c>
      <c r="D866" s="321" t="s">
        <v>400</v>
      </c>
      <c r="E866" s="80" t="s">
        <v>688</v>
      </c>
      <c r="F866" s="321" t="s">
        <v>355</v>
      </c>
      <c r="G866" s="319"/>
      <c r="H866" s="319"/>
      <c r="I866" s="66"/>
      <c r="J866" s="317"/>
      <c r="K866" s="66">
        <f t="shared" si="240"/>
        <v>499.3</v>
      </c>
      <c r="L866" s="317">
        <f t="shared" si="228"/>
        <v>0</v>
      </c>
      <c r="M866" s="66">
        <f t="shared" si="240"/>
        <v>499.3</v>
      </c>
      <c r="N866" s="317">
        <f t="shared" si="224"/>
        <v>-143.5</v>
      </c>
      <c r="O866" s="66">
        <f t="shared" si="240"/>
        <v>355.8</v>
      </c>
      <c r="P866" s="317">
        <f t="shared" si="238"/>
        <v>0</v>
      </c>
      <c r="Q866" s="66">
        <f t="shared" si="240"/>
        <v>355.8</v>
      </c>
      <c r="R866" s="317">
        <f t="shared" si="239"/>
        <v>0</v>
      </c>
      <c r="S866" s="66">
        <f t="shared" si="240"/>
        <v>355.8</v>
      </c>
      <c r="T866" s="317" t="e">
        <f>SUM(#REF!-S866)</f>
        <v>#REF!</v>
      </c>
      <c r="U866" s="66">
        <f t="shared" si="240"/>
        <v>355.8</v>
      </c>
      <c r="V866" s="317">
        <f t="shared" si="230"/>
        <v>0</v>
      </c>
      <c r="W866" s="66">
        <f t="shared" si="240"/>
        <v>355.8</v>
      </c>
      <c r="X866" s="317">
        <f t="shared" si="231"/>
        <v>0</v>
      </c>
      <c r="Y866" s="66">
        <f t="shared" si="240"/>
        <v>355.8</v>
      </c>
      <c r="Z866" s="317" t="e">
        <f>SUM(#REF!-Y866)</f>
        <v>#REF!</v>
      </c>
      <c r="AA866" s="66">
        <f t="shared" si="240"/>
        <v>355.8</v>
      </c>
      <c r="AB866" s="66">
        <f t="shared" si="236"/>
        <v>0</v>
      </c>
      <c r="AC866" s="66">
        <f t="shared" si="240"/>
        <v>355.8</v>
      </c>
      <c r="AD866" s="259">
        <f t="shared" si="240"/>
        <v>0</v>
      </c>
      <c r="AE866" s="260">
        <f t="shared" si="240"/>
        <v>355.8</v>
      </c>
      <c r="AF866" s="260">
        <f t="shared" si="240"/>
        <v>355.8</v>
      </c>
      <c r="AG866" s="364">
        <f t="shared" si="232"/>
        <v>100</v>
      </c>
    </row>
    <row r="867" spans="1:33" s="220" customFormat="1" ht="38.25" customHeight="1">
      <c r="A867" s="31" t="s">
        <v>43</v>
      </c>
      <c r="B867" s="321" t="s">
        <v>585</v>
      </c>
      <c r="C867" s="321" t="s">
        <v>345</v>
      </c>
      <c r="D867" s="321" t="s">
        <v>400</v>
      </c>
      <c r="E867" s="80" t="s">
        <v>688</v>
      </c>
      <c r="F867" s="321" t="s">
        <v>44</v>
      </c>
      <c r="G867" s="319"/>
      <c r="H867" s="319"/>
      <c r="I867" s="66"/>
      <c r="J867" s="317"/>
      <c r="K867" s="66">
        <v>499.3</v>
      </c>
      <c r="L867" s="317">
        <f t="shared" si="228"/>
        <v>0</v>
      </c>
      <c r="M867" s="66">
        <v>499.3</v>
      </c>
      <c r="N867" s="317">
        <f t="shared" si="224"/>
        <v>-143.5</v>
      </c>
      <c r="O867" s="66">
        <v>355.8</v>
      </c>
      <c r="P867" s="317">
        <f t="shared" si="238"/>
        <v>0</v>
      </c>
      <c r="Q867" s="66">
        <v>355.8</v>
      </c>
      <c r="R867" s="317">
        <f t="shared" si="239"/>
        <v>0</v>
      </c>
      <c r="S867" s="66">
        <v>355.8</v>
      </c>
      <c r="T867" s="317" t="e">
        <f>SUM(#REF!-S867)</f>
        <v>#REF!</v>
      </c>
      <c r="U867" s="66">
        <v>355.8</v>
      </c>
      <c r="V867" s="317">
        <f t="shared" si="230"/>
        <v>0</v>
      </c>
      <c r="W867" s="66">
        <v>355.8</v>
      </c>
      <c r="X867" s="317">
        <f t="shared" si="231"/>
        <v>0</v>
      </c>
      <c r="Y867" s="66">
        <v>355.8</v>
      </c>
      <c r="Z867" s="317" t="e">
        <f>SUM(#REF!-Y867)</f>
        <v>#REF!</v>
      </c>
      <c r="AA867" s="66">
        <v>355.8</v>
      </c>
      <c r="AB867" s="66">
        <f t="shared" si="236"/>
        <v>0</v>
      </c>
      <c r="AC867" s="66">
        <v>355.8</v>
      </c>
      <c r="AD867" s="66"/>
      <c r="AE867" s="364">
        <v>355.8</v>
      </c>
      <c r="AF867" s="364">
        <v>355.8</v>
      </c>
      <c r="AG867" s="364">
        <f t="shared" si="232"/>
        <v>100</v>
      </c>
    </row>
    <row r="868" spans="1:33" ht="38.25" customHeight="1">
      <c r="A868" s="53" t="s">
        <v>804</v>
      </c>
      <c r="B868" s="321" t="s">
        <v>585</v>
      </c>
      <c r="C868" s="321" t="s">
        <v>345</v>
      </c>
      <c r="D868" s="321" t="s">
        <v>400</v>
      </c>
      <c r="E868" s="40" t="s">
        <v>589</v>
      </c>
      <c r="F868" s="321"/>
      <c r="G868" s="319"/>
      <c r="H868" s="319"/>
      <c r="I868" s="66">
        <f>I871+I869</f>
        <v>165</v>
      </c>
      <c r="J868" s="317">
        <f t="shared" si="233"/>
        <v>0</v>
      </c>
      <c r="K868" s="66">
        <f>K871+K869</f>
        <v>165</v>
      </c>
      <c r="L868" s="317">
        <f t="shared" si="228"/>
        <v>0</v>
      </c>
      <c r="M868" s="66">
        <f>M871+M869</f>
        <v>165</v>
      </c>
      <c r="N868" s="317">
        <f t="shared" si="224"/>
        <v>0</v>
      </c>
      <c r="O868" s="66">
        <f>O871+O869</f>
        <v>165</v>
      </c>
      <c r="P868" s="317">
        <f t="shared" si="238"/>
        <v>0</v>
      </c>
      <c r="Q868" s="66">
        <f>Q871+Q869</f>
        <v>165</v>
      </c>
      <c r="R868" s="317">
        <f t="shared" si="239"/>
        <v>0</v>
      </c>
      <c r="S868" s="66">
        <f>S871+S869</f>
        <v>165</v>
      </c>
      <c r="T868" s="317" t="e">
        <f>SUM(#REF!-S868)</f>
        <v>#REF!</v>
      </c>
      <c r="U868" s="66">
        <f>U871+U869</f>
        <v>165</v>
      </c>
      <c r="V868" s="317">
        <f t="shared" si="230"/>
        <v>0</v>
      </c>
      <c r="W868" s="66">
        <f>W871+W869</f>
        <v>165</v>
      </c>
      <c r="X868" s="317">
        <f t="shared" si="231"/>
        <v>0</v>
      </c>
      <c r="Y868" s="66">
        <f>Y871+Y869</f>
        <v>165</v>
      </c>
      <c r="Z868" s="317" t="e">
        <f>SUM(#REF!-Y868)</f>
        <v>#REF!</v>
      </c>
      <c r="AA868" s="66">
        <f>AA871+AA869</f>
        <v>165</v>
      </c>
      <c r="AB868" s="66">
        <f t="shared" si="236"/>
        <v>0</v>
      </c>
      <c r="AC868" s="66">
        <f>AC871+AC869</f>
        <v>165</v>
      </c>
      <c r="AD868" s="259">
        <f>AD871+AD869</f>
        <v>0</v>
      </c>
      <c r="AE868" s="260">
        <f>AE871+AE869</f>
        <v>112.6</v>
      </c>
      <c r="AF868" s="260">
        <f>AF871+AF869</f>
        <v>112.6</v>
      </c>
      <c r="AG868" s="364">
        <f t="shared" si="232"/>
        <v>100</v>
      </c>
    </row>
    <row r="869" spans="1:33" ht="51" customHeight="1">
      <c r="A869" s="55" t="s">
        <v>352</v>
      </c>
      <c r="B869" s="321" t="s">
        <v>585</v>
      </c>
      <c r="C869" s="321" t="s">
        <v>345</v>
      </c>
      <c r="D869" s="321" t="s">
        <v>400</v>
      </c>
      <c r="E869" s="40" t="s">
        <v>589</v>
      </c>
      <c r="F869" s="321" t="s">
        <v>335</v>
      </c>
      <c r="G869" s="319"/>
      <c r="H869" s="319"/>
      <c r="I869" s="66">
        <f>I870</f>
        <v>115</v>
      </c>
      <c r="J869" s="317">
        <f t="shared" si="233"/>
        <v>0</v>
      </c>
      <c r="K869" s="66">
        <f>K870</f>
        <v>115</v>
      </c>
      <c r="L869" s="317">
        <f t="shared" si="228"/>
        <v>0</v>
      </c>
      <c r="M869" s="66">
        <f>M870</f>
        <v>115</v>
      </c>
      <c r="N869" s="317">
        <f t="shared" si="224"/>
        <v>0</v>
      </c>
      <c r="O869" s="66">
        <f>O870</f>
        <v>115</v>
      </c>
      <c r="P869" s="317">
        <f t="shared" si="238"/>
        <v>0</v>
      </c>
      <c r="Q869" s="66">
        <f>Q870</f>
        <v>115</v>
      </c>
      <c r="R869" s="317">
        <f t="shared" si="239"/>
        <v>0</v>
      </c>
      <c r="S869" s="66">
        <f>S870</f>
        <v>115</v>
      </c>
      <c r="T869" s="317" t="e">
        <f>SUM(#REF!-S869)</f>
        <v>#REF!</v>
      </c>
      <c r="U869" s="66">
        <f>U870</f>
        <v>115</v>
      </c>
      <c r="V869" s="317">
        <f t="shared" si="230"/>
        <v>0</v>
      </c>
      <c r="W869" s="66">
        <f>W870</f>
        <v>115</v>
      </c>
      <c r="X869" s="317">
        <f t="shared" si="231"/>
        <v>0</v>
      </c>
      <c r="Y869" s="66">
        <f>Y870</f>
        <v>115</v>
      </c>
      <c r="Z869" s="317" t="e">
        <f>SUM(#REF!-Y869)</f>
        <v>#REF!</v>
      </c>
      <c r="AA869" s="66">
        <f>AA870</f>
        <v>115</v>
      </c>
      <c r="AB869" s="66">
        <f t="shared" si="236"/>
        <v>0</v>
      </c>
      <c r="AC869" s="66">
        <f>AC870</f>
        <v>115</v>
      </c>
      <c r="AD869" s="259">
        <f>AD870</f>
        <v>0</v>
      </c>
      <c r="AE869" s="260">
        <f>AE870</f>
        <v>112.6</v>
      </c>
      <c r="AF869" s="260">
        <f>AF870</f>
        <v>112.6</v>
      </c>
      <c r="AG869" s="364">
        <f t="shared" si="232"/>
        <v>100</v>
      </c>
    </row>
    <row r="870" spans="1:33" ht="25.5" customHeight="1">
      <c r="A870" s="56" t="s">
        <v>336</v>
      </c>
      <c r="B870" s="321" t="s">
        <v>585</v>
      </c>
      <c r="C870" s="321" t="s">
        <v>345</v>
      </c>
      <c r="D870" s="321" t="s">
        <v>400</v>
      </c>
      <c r="E870" s="40" t="s">
        <v>589</v>
      </c>
      <c r="F870" s="321" t="s">
        <v>337</v>
      </c>
      <c r="G870" s="319"/>
      <c r="H870" s="319"/>
      <c r="I870" s="66">
        <v>115</v>
      </c>
      <c r="J870" s="317">
        <f t="shared" si="233"/>
        <v>0</v>
      </c>
      <c r="K870" s="66">
        <v>115</v>
      </c>
      <c r="L870" s="317">
        <f t="shared" si="228"/>
        <v>0</v>
      </c>
      <c r="M870" s="66">
        <v>115</v>
      </c>
      <c r="N870" s="317">
        <f t="shared" si="224"/>
        <v>0</v>
      </c>
      <c r="O870" s="66">
        <v>115</v>
      </c>
      <c r="P870" s="317">
        <f t="shared" si="238"/>
        <v>0</v>
      </c>
      <c r="Q870" s="66">
        <v>115</v>
      </c>
      <c r="R870" s="317">
        <f t="shared" si="239"/>
        <v>0</v>
      </c>
      <c r="S870" s="66">
        <v>115</v>
      </c>
      <c r="T870" s="317" t="e">
        <f>SUM(#REF!-S870)</f>
        <v>#REF!</v>
      </c>
      <c r="U870" s="66">
        <v>115</v>
      </c>
      <c r="V870" s="317">
        <f t="shared" si="230"/>
        <v>0</v>
      </c>
      <c r="W870" s="66">
        <v>115</v>
      </c>
      <c r="X870" s="317">
        <f t="shared" si="231"/>
        <v>0</v>
      </c>
      <c r="Y870" s="66">
        <v>115</v>
      </c>
      <c r="Z870" s="317" t="e">
        <f>SUM(#REF!-Y870)</f>
        <v>#REF!</v>
      </c>
      <c r="AA870" s="66">
        <v>115</v>
      </c>
      <c r="AB870" s="66">
        <f t="shared" si="236"/>
        <v>0</v>
      </c>
      <c r="AC870" s="66">
        <v>115</v>
      </c>
      <c r="AD870" s="66"/>
      <c r="AE870" s="364">
        <v>112.6</v>
      </c>
      <c r="AF870" s="364">
        <v>112.6</v>
      </c>
      <c r="AG870" s="364">
        <f t="shared" si="232"/>
        <v>100</v>
      </c>
    </row>
    <row r="871" spans="1:33" s="3" customFormat="1" ht="0.75" customHeight="1">
      <c r="A871" s="8" t="s">
        <v>339</v>
      </c>
      <c r="B871" s="321" t="s">
        <v>585</v>
      </c>
      <c r="C871" s="321" t="s">
        <v>345</v>
      </c>
      <c r="D871" s="321" t="s">
        <v>400</v>
      </c>
      <c r="E871" s="40" t="s">
        <v>589</v>
      </c>
      <c r="F871" s="321" t="s">
        <v>340</v>
      </c>
      <c r="G871" s="319"/>
      <c r="H871" s="319"/>
      <c r="I871" s="66">
        <f>I872</f>
        <v>50</v>
      </c>
      <c r="J871" s="317">
        <f t="shared" si="233"/>
        <v>0</v>
      </c>
      <c r="K871" s="66">
        <f>K872</f>
        <v>50</v>
      </c>
      <c r="L871" s="317">
        <f t="shared" si="228"/>
        <v>0</v>
      </c>
      <c r="M871" s="66">
        <f>M872</f>
        <v>50</v>
      </c>
      <c r="N871" s="317">
        <f t="shared" si="224"/>
        <v>0</v>
      </c>
      <c r="O871" s="66">
        <f>O872</f>
        <v>50</v>
      </c>
      <c r="P871" s="317">
        <f t="shared" si="238"/>
        <v>0</v>
      </c>
      <c r="Q871" s="66">
        <f>Q872</f>
        <v>50</v>
      </c>
      <c r="R871" s="317">
        <f t="shared" si="239"/>
        <v>0</v>
      </c>
      <c r="S871" s="66">
        <f>S872</f>
        <v>50</v>
      </c>
      <c r="T871" s="317" t="e">
        <f>SUM(#REF!-S871)</f>
        <v>#REF!</v>
      </c>
      <c r="U871" s="66">
        <f>U872</f>
        <v>50</v>
      </c>
      <c r="V871" s="317">
        <f t="shared" si="230"/>
        <v>0</v>
      </c>
      <c r="W871" s="66">
        <f>W872</f>
        <v>50</v>
      </c>
      <c r="X871" s="317">
        <f t="shared" si="231"/>
        <v>0</v>
      </c>
      <c r="Y871" s="66">
        <f>Y872</f>
        <v>50</v>
      </c>
      <c r="Z871" s="317" t="e">
        <f>SUM(#REF!-Y871)</f>
        <v>#REF!</v>
      </c>
      <c r="AA871" s="66">
        <f>AA872</f>
        <v>50</v>
      </c>
      <c r="AB871" s="66">
        <f t="shared" si="236"/>
        <v>0</v>
      </c>
      <c r="AC871" s="66">
        <f>AC872</f>
        <v>50</v>
      </c>
      <c r="AD871" s="259">
        <f>AD872</f>
        <v>0</v>
      </c>
      <c r="AE871" s="260">
        <f>AE872</f>
        <v>0</v>
      </c>
      <c r="AF871" s="260">
        <f>AF872</f>
        <v>0</v>
      </c>
      <c r="AG871" s="364"/>
    </row>
    <row r="872" spans="1:33" s="3" customFormat="1" ht="25.5" hidden="1" customHeight="1">
      <c r="A872" s="39" t="s">
        <v>341</v>
      </c>
      <c r="B872" s="321" t="s">
        <v>585</v>
      </c>
      <c r="C872" s="321" t="s">
        <v>345</v>
      </c>
      <c r="D872" s="321" t="s">
        <v>400</v>
      </c>
      <c r="E872" s="40" t="s">
        <v>589</v>
      </c>
      <c r="F872" s="321" t="s">
        <v>342</v>
      </c>
      <c r="G872" s="319"/>
      <c r="H872" s="319"/>
      <c r="I872" s="66">
        <v>50</v>
      </c>
      <c r="J872" s="317">
        <f t="shared" si="233"/>
        <v>0</v>
      </c>
      <c r="K872" s="66">
        <v>50</v>
      </c>
      <c r="L872" s="317">
        <f t="shared" si="228"/>
        <v>0</v>
      </c>
      <c r="M872" s="66">
        <v>50</v>
      </c>
      <c r="N872" s="317">
        <f t="shared" si="224"/>
        <v>0</v>
      </c>
      <c r="O872" s="66">
        <v>50</v>
      </c>
      <c r="P872" s="317">
        <f t="shared" si="238"/>
        <v>0</v>
      </c>
      <c r="Q872" s="66">
        <v>50</v>
      </c>
      <c r="R872" s="317">
        <f t="shared" si="239"/>
        <v>0</v>
      </c>
      <c r="S872" s="66">
        <v>50</v>
      </c>
      <c r="T872" s="317" t="e">
        <f>SUM(#REF!-S872)</f>
        <v>#REF!</v>
      </c>
      <c r="U872" s="66">
        <v>50</v>
      </c>
      <c r="V872" s="317">
        <f t="shared" si="230"/>
        <v>0</v>
      </c>
      <c r="W872" s="66">
        <v>50</v>
      </c>
      <c r="X872" s="317">
        <f t="shared" si="231"/>
        <v>0</v>
      </c>
      <c r="Y872" s="66">
        <v>50</v>
      </c>
      <c r="Z872" s="317" t="e">
        <f>SUM(#REF!-Y872)</f>
        <v>#REF!</v>
      </c>
      <c r="AA872" s="66">
        <v>50</v>
      </c>
      <c r="AB872" s="66">
        <f t="shared" si="236"/>
        <v>0</v>
      </c>
      <c r="AC872" s="66">
        <v>50</v>
      </c>
      <c r="AD872" s="66"/>
      <c r="AE872" s="364">
        <v>0</v>
      </c>
      <c r="AF872" s="364">
        <v>0</v>
      </c>
      <c r="AG872" s="364"/>
    </row>
    <row r="873" spans="1:33" s="3" customFormat="1" ht="1.5" hidden="1" customHeight="1">
      <c r="A873" s="39" t="s">
        <v>446</v>
      </c>
      <c r="B873" s="321" t="s">
        <v>585</v>
      </c>
      <c r="C873" s="321" t="s">
        <v>445</v>
      </c>
      <c r="D873" s="321" t="s">
        <v>331</v>
      </c>
      <c r="E873" s="40"/>
      <c r="F873" s="321"/>
      <c r="G873" s="319"/>
      <c r="H873" s="319"/>
      <c r="I873" s="66">
        <f>I874</f>
        <v>0</v>
      </c>
      <c r="J873" s="317">
        <f t="shared" si="233"/>
        <v>197.9</v>
      </c>
      <c r="K873" s="66">
        <f>K874</f>
        <v>197.9</v>
      </c>
      <c r="L873" s="317">
        <f t="shared" si="228"/>
        <v>0</v>
      </c>
      <c r="M873" s="66">
        <f>M874</f>
        <v>197.9</v>
      </c>
      <c r="N873" s="317">
        <f t="shared" si="224"/>
        <v>-197.9</v>
      </c>
      <c r="O873" s="66">
        <f>O874</f>
        <v>0</v>
      </c>
      <c r="P873" s="317">
        <f t="shared" si="238"/>
        <v>0</v>
      </c>
      <c r="Q873" s="66">
        <f>Q874</f>
        <v>0</v>
      </c>
      <c r="R873" s="317">
        <f t="shared" si="239"/>
        <v>0</v>
      </c>
      <c r="S873" s="66">
        <f>S874</f>
        <v>0</v>
      </c>
      <c r="T873" s="317" t="e">
        <f>SUM(#REF!-S873)</f>
        <v>#REF!</v>
      </c>
      <c r="U873" s="66">
        <f>U874</f>
        <v>0</v>
      </c>
      <c r="V873" s="317">
        <f t="shared" si="230"/>
        <v>0</v>
      </c>
      <c r="W873" s="66">
        <f>W874</f>
        <v>0</v>
      </c>
      <c r="X873" s="317">
        <f t="shared" si="231"/>
        <v>0</v>
      </c>
      <c r="Y873" s="66">
        <f>Y874</f>
        <v>0</v>
      </c>
      <c r="Z873" s="317" t="e">
        <f>SUM(#REF!-Y873)</f>
        <v>#REF!</v>
      </c>
      <c r="AA873" s="66">
        <f>AA874</f>
        <v>0</v>
      </c>
      <c r="AB873" s="66">
        <f t="shared" si="236"/>
        <v>0</v>
      </c>
      <c r="AC873" s="66">
        <f>AC874</f>
        <v>0</v>
      </c>
      <c r="AD873" s="259">
        <f>AD874</f>
        <v>0</v>
      </c>
      <c r="AE873" s="260">
        <f>AE874</f>
        <v>0</v>
      </c>
      <c r="AF873" s="260">
        <f>AF874</f>
        <v>0</v>
      </c>
      <c r="AG873" s="364"/>
    </row>
    <row r="874" spans="1:33" s="3" customFormat="1" ht="27.75" hidden="1" customHeight="1">
      <c r="A874" s="241" t="s">
        <v>700</v>
      </c>
      <c r="B874" s="85" t="s">
        <v>585</v>
      </c>
      <c r="C874" s="321" t="s">
        <v>445</v>
      </c>
      <c r="D874" s="321" t="s">
        <v>331</v>
      </c>
      <c r="E874" s="321" t="s">
        <v>415</v>
      </c>
      <c r="F874" s="321"/>
      <c r="G874" s="319"/>
      <c r="H874" s="319"/>
      <c r="I874" s="66">
        <f>I875+I878</f>
        <v>0</v>
      </c>
      <c r="J874" s="317">
        <f t="shared" si="233"/>
        <v>197.9</v>
      </c>
      <c r="K874" s="66">
        <f>K875+K878</f>
        <v>197.9</v>
      </c>
      <c r="L874" s="317">
        <f t="shared" si="228"/>
        <v>0</v>
      </c>
      <c r="M874" s="66">
        <f>M875+M878</f>
        <v>197.9</v>
      </c>
      <c r="N874" s="317">
        <f t="shared" si="224"/>
        <v>-197.9</v>
      </c>
      <c r="O874" s="66">
        <f>O875+O878</f>
        <v>0</v>
      </c>
      <c r="P874" s="317">
        <f t="shared" si="238"/>
        <v>0</v>
      </c>
      <c r="Q874" s="66">
        <f>Q875+Q878</f>
        <v>0</v>
      </c>
      <c r="R874" s="317">
        <f t="shared" si="239"/>
        <v>0</v>
      </c>
      <c r="S874" s="66">
        <f>S875+S878</f>
        <v>0</v>
      </c>
      <c r="T874" s="317" t="e">
        <f>SUM(#REF!-S874)</f>
        <v>#REF!</v>
      </c>
      <c r="U874" s="66">
        <f>U875+U878</f>
        <v>0</v>
      </c>
      <c r="V874" s="317">
        <f t="shared" si="230"/>
        <v>0</v>
      </c>
      <c r="W874" s="66">
        <f>W875+W878</f>
        <v>0</v>
      </c>
      <c r="X874" s="317">
        <f t="shared" si="231"/>
        <v>0</v>
      </c>
      <c r="Y874" s="66">
        <f>Y875+Y878</f>
        <v>0</v>
      </c>
      <c r="Z874" s="317" t="e">
        <f>SUM(#REF!-Y874)</f>
        <v>#REF!</v>
      </c>
      <c r="AA874" s="66">
        <f>AA875+AA878</f>
        <v>0</v>
      </c>
      <c r="AB874" s="66">
        <f t="shared" si="236"/>
        <v>0</v>
      </c>
      <c r="AC874" s="66">
        <f>AC875+AC878</f>
        <v>0</v>
      </c>
      <c r="AD874" s="259">
        <f>AD875+AD878</f>
        <v>0</v>
      </c>
      <c r="AE874" s="260">
        <f>AE875+AE878</f>
        <v>0</v>
      </c>
      <c r="AF874" s="260">
        <f>AF875+AF878</f>
        <v>0</v>
      </c>
      <c r="AG874" s="364"/>
    </row>
    <row r="875" spans="1:33" s="3" customFormat="1" ht="12.75" hidden="1" customHeight="1">
      <c r="A875" s="31"/>
      <c r="B875" s="85"/>
      <c r="C875" s="321"/>
      <c r="D875" s="321"/>
      <c r="E875" s="40"/>
      <c r="F875" s="321"/>
      <c r="G875" s="319"/>
      <c r="H875" s="319"/>
      <c r="I875" s="66">
        <f t="shared" ref="I875:AF876" si="241">I876</f>
        <v>0</v>
      </c>
      <c r="J875" s="317">
        <f t="shared" si="233"/>
        <v>0</v>
      </c>
      <c r="K875" s="66">
        <f t="shared" si="241"/>
        <v>0</v>
      </c>
      <c r="L875" s="317">
        <f t="shared" si="228"/>
        <v>0</v>
      </c>
      <c r="M875" s="66">
        <f t="shared" si="241"/>
        <v>0</v>
      </c>
      <c r="N875" s="317">
        <f t="shared" si="224"/>
        <v>0</v>
      </c>
      <c r="O875" s="66">
        <f t="shared" si="241"/>
        <v>0</v>
      </c>
      <c r="P875" s="317">
        <f t="shared" si="238"/>
        <v>0</v>
      </c>
      <c r="Q875" s="66">
        <f t="shared" si="241"/>
        <v>0</v>
      </c>
      <c r="R875" s="317">
        <f t="shared" si="239"/>
        <v>0</v>
      </c>
      <c r="S875" s="66">
        <f t="shared" si="241"/>
        <v>0</v>
      </c>
      <c r="T875" s="317" t="e">
        <f>SUM(#REF!-S875)</f>
        <v>#REF!</v>
      </c>
      <c r="U875" s="66">
        <f t="shared" si="241"/>
        <v>0</v>
      </c>
      <c r="V875" s="317">
        <f t="shared" si="230"/>
        <v>0</v>
      </c>
      <c r="W875" s="66">
        <f t="shared" si="241"/>
        <v>0</v>
      </c>
      <c r="X875" s="317">
        <f t="shared" si="231"/>
        <v>0</v>
      </c>
      <c r="Y875" s="66">
        <f t="shared" si="241"/>
        <v>0</v>
      </c>
      <c r="Z875" s="317" t="e">
        <f>SUM(#REF!-Y875)</f>
        <v>#REF!</v>
      </c>
      <c r="AA875" s="66">
        <f t="shared" si="241"/>
        <v>0</v>
      </c>
      <c r="AB875" s="66">
        <f t="shared" si="236"/>
        <v>0</v>
      </c>
      <c r="AC875" s="66">
        <f t="shared" si="241"/>
        <v>0</v>
      </c>
      <c r="AD875" s="259">
        <f t="shared" si="241"/>
        <v>0</v>
      </c>
      <c r="AE875" s="260">
        <f t="shared" si="241"/>
        <v>0</v>
      </c>
      <c r="AF875" s="260">
        <f t="shared" si="241"/>
        <v>0</v>
      </c>
      <c r="AG875" s="364"/>
    </row>
    <row r="876" spans="1:33" s="3" customFormat="1" ht="12.75" hidden="1" customHeight="1">
      <c r="A876" s="8"/>
      <c r="B876" s="85"/>
      <c r="C876" s="321"/>
      <c r="D876" s="321"/>
      <c r="E876" s="40"/>
      <c r="F876" s="321"/>
      <c r="G876" s="319"/>
      <c r="H876" s="319"/>
      <c r="I876" s="66">
        <f t="shared" si="241"/>
        <v>0</v>
      </c>
      <c r="J876" s="317">
        <f t="shared" si="233"/>
        <v>0</v>
      </c>
      <c r="K876" s="66">
        <f t="shared" si="241"/>
        <v>0</v>
      </c>
      <c r="L876" s="317">
        <f t="shared" si="228"/>
        <v>0</v>
      </c>
      <c r="M876" s="66">
        <f t="shared" si="241"/>
        <v>0</v>
      </c>
      <c r="N876" s="317">
        <f t="shared" si="224"/>
        <v>0</v>
      </c>
      <c r="O876" s="66">
        <f t="shared" si="241"/>
        <v>0</v>
      </c>
      <c r="P876" s="317">
        <f t="shared" si="238"/>
        <v>0</v>
      </c>
      <c r="Q876" s="66">
        <f t="shared" si="241"/>
        <v>0</v>
      </c>
      <c r="R876" s="317">
        <f t="shared" si="239"/>
        <v>0</v>
      </c>
      <c r="S876" s="66">
        <f t="shared" si="241"/>
        <v>0</v>
      </c>
      <c r="T876" s="317" t="e">
        <f>SUM(#REF!-S876)</f>
        <v>#REF!</v>
      </c>
      <c r="U876" s="66">
        <f t="shared" si="241"/>
        <v>0</v>
      </c>
      <c r="V876" s="317">
        <f t="shared" si="230"/>
        <v>0</v>
      </c>
      <c r="W876" s="66">
        <f t="shared" si="241"/>
        <v>0</v>
      </c>
      <c r="X876" s="317">
        <f t="shared" si="231"/>
        <v>0</v>
      </c>
      <c r="Y876" s="66">
        <f t="shared" si="241"/>
        <v>0</v>
      </c>
      <c r="Z876" s="317" t="e">
        <f>SUM(#REF!-Y876)</f>
        <v>#REF!</v>
      </c>
      <c r="AA876" s="66">
        <f t="shared" si="241"/>
        <v>0</v>
      </c>
      <c r="AB876" s="66">
        <f t="shared" si="236"/>
        <v>0</v>
      </c>
      <c r="AC876" s="66">
        <f t="shared" si="241"/>
        <v>0</v>
      </c>
      <c r="AD876" s="259">
        <f t="shared" si="241"/>
        <v>0</v>
      </c>
      <c r="AE876" s="260">
        <f t="shared" si="241"/>
        <v>0</v>
      </c>
      <c r="AF876" s="260">
        <f t="shared" si="241"/>
        <v>0</v>
      </c>
      <c r="AG876" s="364"/>
    </row>
    <row r="877" spans="1:33" ht="10.5" hidden="1" customHeight="1">
      <c r="A877" s="31"/>
      <c r="B877" s="85"/>
      <c r="C877" s="321"/>
      <c r="D877" s="321"/>
      <c r="E877" s="40"/>
      <c r="F877" s="321"/>
      <c r="G877" s="319"/>
      <c r="H877" s="319"/>
      <c r="I877" s="66"/>
      <c r="J877" s="317">
        <f t="shared" si="233"/>
        <v>0</v>
      </c>
      <c r="K877" s="66"/>
      <c r="L877" s="317">
        <f t="shared" si="228"/>
        <v>0</v>
      </c>
      <c r="M877" s="66"/>
      <c r="N877" s="317">
        <f t="shared" si="224"/>
        <v>0</v>
      </c>
      <c r="O877" s="66"/>
      <c r="P877" s="317">
        <f t="shared" si="238"/>
        <v>0</v>
      </c>
      <c r="Q877" s="66"/>
      <c r="R877" s="317">
        <f t="shared" si="239"/>
        <v>0</v>
      </c>
      <c r="S877" s="66"/>
      <c r="T877" s="317" t="e">
        <f>SUM(#REF!-S877)</f>
        <v>#REF!</v>
      </c>
      <c r="U877" s="66"/>
      <c r="V877" s="317">
        <f t="shared" si="230"/>
        <v>0</v>
      </c>
      <c r="W877" s="66"/>
      <c r="X877" s="317">
        <f t="shared" si="231"/>
        <v>0</v>
      </c>
      <c r="Y877" s="66"/>
      <c r="Z877" s="317" t="e">
        <f>SUM(#REF!-Y877)</f>
        <v>#REF!</v>
      </c>
      <c r="AA877" s="66"/>
      <c r="AB877" s="66">
        <f t="shared" si="236"/>
        <v>0</v>
      </c>
      <c r="AC877" s="66"/>
      <c r="AD877" s="66"/>
      <c r="AE877" s="364"/>
      <c r="AF877" s="364"/>
      <c r="AG877" s="364"/>
    </row>
    <row r="878" spans="1:33" ht="28.5" hidden="1" customHeight="1">
      <c r="A878" s="46" t="s">
        <v>734</v>
      </c>
      <c r="B878" s="85" t="s">
        <v>585</v>
      </c>
      <c r="C878" s="321" t="s">
        <v>445</v>
      </c>
      <c r="D878" s="321" t="s">
        <v>331</v>
      </c>
      <c r="E878" s="40" t="s">
        <v>590</v>
      </c>
      <c r="F878" s="321"/>
      <c r="G878" s="319"/>
      <c r="H878" s="319"/>
      <c r="I878" s="66">
        <f t="shared" ref="I878:AF879" si="242">I879</f>
        <v>0</v>
      </c>
      <c r="J878" s="317">
        <f t="shared" si="233"/>
        <v>197.9</v>
      </c>
      <c r="K878" s="66">
        <f t="shared" si="242"/>
        <v>197.9</v>
      </c>
      <c r="L878" s="317">
        <f t="shared" si="228"/>
        <v>0</v>
      </c>
      <c r="M878" s="66">
        <f t="shared" si="242"/>
        <v>197.9</v>
      </c>
      <c r="N878" s="317">
        <f t="shared" si="224"/>
        <v>-197.9</v>
      </c>
      <c r="O878" s="66">
        <f t="shared" si="242"/>
        <v>0</v>
      </c>
      <c r="P878" s="317">
        <f t="shared" si="238"/>
        <v>0</v>
      </c>
      <c r="Q878" s="66">
        <f t="shared" si="242"/>
        <v>0</v>
      </c>
      <c r="R878" s="317">
        <f t="shared" si="239"/>
        <v>0</v>
      </c>
      <c r="S878" s="66">
        <f t="shared" si="242"/>
        <v>0</v>
      </c>
      <c r="T878" s="317" t="e">
        <f>SUM(#REF!-S878)</f>
        <v>#REF!</v>
      </c>
      <c r="U878" s="66">
        <f t="shared" si="242"/>
        <v>0</v>
      </c>
      <c r="V878" s="317">
        <f t="shared" si="230"/>
        <v>0</v>
      </c>
      <c r="W878" s="66">
        <f t="shared" si="242"/>
        <v>0</v>
      </c>
      <c r="X878" s="317">
        <f t="shared" si="231"/>
        <v>0</v>
      </c>
      <c r="Y878" s="66">
        <f t="shared" si="242"/>
        <v>0</v>
      </c>
      <c r="Z878" s="317" t="e">
        <f>SUM(#REF!-Y878)</f>
        <v>#REF!</v>
      </c>
      <c r="AA878" s="66">
        <f t="shared" si="242"/>
        <v>0</v>
      </c>
      <c r="AB878" s="66">
        <f t="shared" si="236"/>
        <v>0</v>
      </c>
      <c r="AC878" s="66">
        <f t="shared" si="242"/>
        <v>0</v>
      </c>
      <c r="AD878" s="259">
        <f t="shared" si="242"/>
        <v>0</v>
      </c>
      <c r="AE878" s="260">
        <f t="shared" si="242"/>
        <v>0</v>
      </c>
      <c r="AF878" s="260">
        <f t="shared" si="242"/>
        <v>0</v>
      </c>
      <c r="AG878" s="364"/>
    </row>
    <row r="879" spans="1:33" ht="12.75" hidden="1" customHeight="1">
      <c r="A879" s="8" t="s">
        <v>33</v>
      </c>
      <c r="B879" s="85" t="s">
        <v>585</v>
      </c>
      <c r="C879" s="321" t="s">
        <v>445</v>
      </c>
      <c r="D879" s="321" t="s">
        <v>331</v>
      </c>
      <c r="E879" s="40" t="s">
        <v>590</v>
      </c>
      <c r="F879" s="321" t="s">
        <v>34</v>
      </c>
      <c r="G879" s="319"/>
      <c r="H879" s="319"/>
      <c r="I879" s="66">
        <f t="shared" si="242"/>
        <v>0</v>
      </c>
      <c r="J879" s="317">
        <f t="shared" si="233"/>
        <v>197.9</v>
      </c>
      <c r="K879" s="66">
        <f t="shared" si="242"/>
        <v>197.9</v>
      </c>
      <c r="L879" s="317">
        <f t="shared" si="228"/>
        <v>0</v>
      </c>
      <c r="M879" s="66">
        <f t="shared" si="242"/>
        <v>197.9</v>
      </c>
      <c r="N879" s="317">
        <f t="shared" si="224"/>
        <v>-197.9</v>
      </c>
      <c r="O879" s="66">
        <f t="shared" si="242"/>
        <v>0</v>
      </c>
      <c r="P879" s="317">
        <f t="shared" si="238"/>
        <v>0</v>
      </c>
      <c r="Q879" s="66">
        <f t="shared" si="242"/>
        <v>0</v>
      </c>
      <c r="R879" s="317">
        <f t="shared" si="239"/>
        <v>0</v>
      </c>
      <c r="S879" s="66">
        <f t="shared" si="242"/>
        <v>0</v>
      </c>
      <c r="T879" s="317" t="e">
        <f>SUM(#REF!-S879)</f>
        <v>#REF!</v>
      </c>
      <c r="U879" s="66">
        <f t="shared" si="242"/>
        <v>0</v>
      </c>
      <c r="V879" s="317">
        <f t="shared" si="230"/>
        <v>0</v>
      </c>
      <c r="W879" s="66">
        <f t="shared" si="242"/>
        <v>0</v>
      </c>
      <c r="X879" s="317">
        <f t="shared" si="231"/>
        <v>0</v>
      </c>
      <c r="Y879" s="66">
        <f t="shared" si="242"/>
        <v>0</v>
      </c>
      <c r="Z879" s="317" t="e">
        <f>SUM(#REF!-Y879)</f>
        <v>#REF!</v>
      </c>
      <c r="AA879" s="66">
        <f t="shared" si="242"/>
        <v>0</v>
      </c>
      <c r="AB879" s="66">
        <f t="shared" si="236"/>
        <v>0</v>
      </c>
      <c r="AC879" s="66">
        <f t="shared" si="242"/>
        <v>0</v>
      </c>
      <c r="AD879" s="259">
        <f t="shared" si="242"/>
        <v>0</v>
      </c>
      <c r="AE879" s="260">
        <f t="shared" si="242"/>
        <v>0</v>
      </c>
      <c r="AF879" s="260">
        <f t="shared" si="242"/>
        <v>0</v>
      </c>
      <c r="AG879" s="364"/>
    </row>
    <row r="880" spans="1:33" ht="25.5" hidden="1" customHeight="1">
      <c r="A880" s="31" t="s">
        <v>47</v>
      </c>
      <c r="B880" s="85" t="s">
        <v>585</v>
      </c>
      <c r="C880" s="321" t="s">
        <v>445</v>
      </c>
      <c r="D880" s="321" t="s">
        <v>331</v>
      </c>
      <c r="E880" s="40" t="s">
        <v>590</v>
      </c>
      <c r="F880" s="321" t="s">
        <v>48</v>
      </c>
      <c r="G880" s="319"/>
      <c r="H880" s="319"/>
      <c r="I880" s="66"/>
      <c r="J880" s="317">
        <f t="shared" si="233"/>
        <v>197.9</v>
      </c>
      <c r="K880" s="66">
        <v>197.9</v>
      </c>
      <c r="L880" s="317">
        <f t="shared" si="228"/>
        <v>0</v>
      </c>
      <c r="M880" s="66">
        <v>197.9</v>
      </c>
      <c r="N880" s="317">
        <f>SUM(O880-M880)</f>
        <v>-197.9</v>
      </c>
      <c r="O880" s="66">
        <v>0</v>
      </c>
      <c r="P880" s="317">
        <f t="shared" si="238"/>
        <v>0</v>
      </c>
      <c r="Q880" s="66">
        <v>0</v>
      </c>
      <c r="R880" s="317">
        <f t="shared" si="239"/>
        <v>0</v>
      </c>
      <c r="S880" s="66">
        <v>0</v>
      </c>
      <c r="T880" s="317" t="e">
        <f>SUM(#REF!-S880)</f>
        <v>#REF!</v>
      </c>
      <c r="U880" s="66">
        <v>0</v>
      </c>
      <c r="V880" s="317">
        <f t="shared" si="230"/>
        <v>0</v>
      </c>
      <c r="W880" s="66">
        <v>0</v>
      </c>
      <c r="X880" s="317">
        <f t="shared" si="231"/>
        <v>0</v>
      </c>
      <c r="Y880" s="66">
        <v>0</v>
      </c>
      <c r="Z880" s="317" t="e">
        <f>SUM(#REF!-Y880)</f>
        <v>#REF!</v>
      </c>
      <c r="AA880" s="66">
        <v>0</v>
      </c>
      <c r="AB880" s="66">
        <f t="shared" si="236"/>
        <v>0</v>
      </c>
      <c r="AC880" s="66">
        <v>0</v>
      </c>
      <c r="AD880" s="66"/>
      <c r="AE880" s="364">
        <v>0</v>
      </c>
      <c r="AF880" s="364">
        <v>0</v>
      </c>
      <c r="AG880" s="364"/>
    </row>
    <row r="881" spans="1:33" ht="12.75" customHeight="1">
      <c r="A881" s="318"/>
      <c r="B881" s="89"/>
      <c r="C881" s="89"/>
      <c r="D881" s="89"/>
      <c r="E881" s="84"/>
      <c r="F881" s="89"/>
      <c r="G881" s="89"/>
      <c r="H881" s="89"/>
      <c r="I881" s="95">
        <f>I14+I340+I407+I648+I824+I841</f>
        <v>300135</v>
      </c>
      <c r="J881" s="317">
        <f t="shared" si="233"/>
        <v>13938.400000000081</v>
      </c>
      <c r="K881" s="95">
        <f>K14+K340+K407+K648+K824+K841</f>
        <v>314073.40000000008</v>
      </c>
      <c r="L881" s="317" t="e">
        <f t="shared" si="228"/>
        <v>#REF!</v>
      </c>
      <c r="M881" s="95" t="e">
        <f>M14+M340+M407+M648+M824+M841</f>
        <v>#REF!</v>
      </c>
      <c r="N881" s="317" t="e">
        <f>SUM(O881-M881)</f>
        <v>#REF!</v>
      </c>
      <c r="O881" s="95" t="e">
        <f>O14+O340+O407+O648+O824+O841</f>
        <v>#REF!</v>
      </c>
      <c r="P881" s="317" t="e">
        <f t="shared" si="238"/>
        <v>#REF!</v>
      </c>
      <c r="Q881" s="95" t="e">
        <f>Q14+Q340+Q407+Q648+Q824+Q841</f>
        <v>#REF!</v>
      </c>
      <c r="R881" s="317" t="e">
        <f t="shared" si="239"/>
        <v>#REF!</v>
      </c>
      <c r="S881" s="95" t="e">
        <f>S14+S340+S407+S648+S824+S841</f>
        <v>#REF!</v>
      </c>
      <c r="T881" s="317" t="e">
        <f>SUM(#REF!-S881)</f>
        <v>#REF!</v>
      </c>
      <c r="U881" s="95" t="e">
        <f>U14+U340+U407+U648+U824+U841</f>
        <v>#REF!</v>
      </c>
      <c r="V881" s="317" t="e">
        <f t="shared" si="230"/>
        <v>#REF!</v>
      </c>
      <c r="W881" s="95" t="e">
        <f>W14+W340+W407+W648+W824+W841</f>
        <v>#REF!</v>
      </c>
      <c r="X881" s="317" t="e">
        <f t="shared" si="231"/>
        <v>#REF!</v>
      </c>
      <c r="Y881" s="95" t="e">
        <f>Y14+Y340+Y407+Y648+Y824+Y841</f>
        <v>#REF!</v>
      </c>
      <c r="Z881" s="317" t="e">
        <f>SUM(#REF!-Y881)</f>
        <v>#REF!</v>
      </c>
      <c r="AA881" s="95">
        <f>AA14+AA340+AA407+AA648+AA824+AA841</f>
        <v>362631.3</v>
      </c>
      <c r="AB881" s="66">
        <f t="shared" si="236"/>
        <v>-20794.799999999988</v>
      </c>
      <c r="AC881" s="95">
        <f>AC14+AC340+AC407+AC648+AC824+AC841</f>
        <v>341836.5</v>
      </c>
      <c r="AD881" s="261">
        <f>AD14+AD340+AD407+AD648+AD824+AD841</f>
        <v>2900.7999999999997</v>
      </c>
      <c r="AE881" s="448">
        <f>AE14+AE340+AE407+AE648+AE824+AE841</f>
        <v>327907.00000000006</v>
      </c>
      <c r="AF881" s="448">
        <f>AF14+AF340+AF407+AF648+AF824+AF841</f>
        <v>307883.5</v>
      </c>
      <c r="AG881" s="364">
        <f t="shared" si="232"/>
        <v>93.89354298627353</v>
      </c>
    </row>
    <row r="894" spans="1:33" s="33" customFormat="1" ht="42.75" customHeight="1">
      <c r="A894" s="222"/>
      <c r="B894" s="255"/>
      <c r="C894" s="255"/>
      <c r="D894" s="255"/>
      <c r="E894" s="91"/>
      <c r="F894" s="255"/>
      <c r="G894" s="255"/>
      <c r="H894" s="255"/>
      <c r="I894" s="94"/>
      <c r="J894" s="94"/>
      <c r="K894" s="94"/>
      <c r="L894" s="94"/>
      <c r="M894" s="94"/>
      <c r="N894" s="94"/>
      <c r="O894" s="94"/>
      <c r="P894" s="94"/>
      <c r="Q894" s="94"/>
      <c r="R894" s="94"/>
      <c r="S894" s="94"/>
      <c r="T894" s="94"/>
      <c r="U894" s="94"/>
      <c r="V894" s="94"/>
      <c r="W894" s="94"/>
      <c r="X894" s="94"/>
      <c r="Y894" s="94"/>
      <c r="Z894" s="94"/>
      <c r="AA894" s="94"/>
      <c r="AB894" s="94"/>
      <c r="AC894" s="94"/>
      <c r="AD894" s="94"/>
      <c r="AE894" s="445"/>
      <c r="AF894" s="445"/>
      <c r="AG894" s="445"/>
    </row>
  </sheetData>
  <autoFilter ref="A13:AG881"/>
  <mergeCells count="41">
    <mergeCell ref="AF10:AF11"/>
    <mergeCell ref="AG10:AG11"/>
    <mergeCell ref="A8:H8"/>
    <mergeCell ref="A10:A11"/>
    <mergeCell ref="B10:B11"/>
    <mergeCell ref="C10:C11"/>
    <mergeCell ref="D10:D11"/>
    <mergeCell ref="E10:E11"/>
    <mergeCell ref="F10:F11"/>
    <mergeCell ref="G10:G11"/>
    <mergeCell ref="H10:H11"/>
    <mergeCell ref="AB10:AB11"/>
    <mergeCell ref="AC10:AC11"/>
    <mergeCell ref="AA10:AA11"/>
    <mergeCell ref="Q10:Q11"/>
    <mergeCell ref="AE10:AE11"/>
    <mergeCell ref="K10:K11"/>
    <mergeCell ref="Z10:Z11"/>
    <mergeCell ref="M10:M11"/>
    <mergeCell ref="X10:X11"/>
    <mergeCell ref="Y10:Y11"/>
    <mergeCell ref="N10:N11"/>
    <mergeCell ref="U10:U11"/>
    <mergeCell ref="T10:T11"/>
    <mergeCell ref="S10:S11"/>
    <mergeCell ref="I10:I11"/>
    <mergeCell ref="A1:AG1"/>
    <mergeCell ref="A2:AG2"/>
    <mergeCell ref="A3:AG3"/>
    <mergeCell ref="B4:AG4"/>
    <mergeCell ref="A5:AG5"/>
    <mergeCell ref="P10:P11"/>
    <mergeCell ref="V10:V11"/>
    <mergeCell ref="W10:W11"/>
    <mergeCell ref="R10:R11"/>
    <mergeCell ref="A6:AG6"/>
    <mergeCell ref="B7:AG7"/>
    <mergeCell ref="AD10:AD11"/>
    <mergeCell ref="O10:O11"/>
    <mergeCell ref="L10:L11"/>
    <mergeCell ref="J10:J11"/>
  </mergeCells>
  <printOptions horizontalCentered="1"/>
  <pageMargins left="0.78740157480314965" right="0.78740157480314965" top="0.98425196850393704" bottom="0.98425196850393704" header="0.51181102362204722" footer="0.51181102362204722"/>
  <pageSetup paperSize="9" scale="66" fitToHeight="0" orientation="portrait" verticalDpi="2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Z150"/>
  <sheetViews>
    <sheetView view="pageBreakPreview" topLeftCell="A142" zoomScale="75" zoomScaleSheetLayoutView="75" workbookViewId="0">
      <selection activeCell="A6" sqref="A6:M6"/>
    </sheetView>
  </sheetViews>
  <sheetFormatPr defaultColWidth="9.140625" defaultRowHeight="12.75"/>
  <cols>
    <col min="1" max="1" width="52.140625" style="98" customWidth="1"/>
    <col min="2" max="2" width="11.140625" style="96" customWidth="1"/>
    <col min="3" max="3" width="8.85546875" style="99" customWidth="1"/>
    <col min="4" max="4" width="11.140625" style="99" customWidth="1"/>
    <col min="5" max="5" width="14.28515625" style="100" customWidth="1"/>
    <col min="6" max="6" width="0.28515625" style="96" hidden="1" customWidth="1"/>
    <col min="7" max="7" width="11" style="96" hidden="1" customWidth="1"/>
    <col min="8" max="8" width="0.42578125" style="96" hidden="1" customWidth="1"/>
    <col min="9" max="9" width="12.140625" style="96" hidden="1" customWidth="1"/>
    <col min="10" max="10" width="10.5703125" style="264" customWidth="1"/>
    <col min="11" max="11" width="13.7109375" style="96" hidden="1" customWidth="1"/>
    <col min="12" max="12" width="11.42578125" style="264" customWidth="1"/>
    <col min="13" max="13" width="10.42578125" style="264" customWidth="1"/>
    <col min="14" max="16384" width="9.140625" style="97"/>
  </cols>
  <sheetData>
    <row r="1" spans="1:26" s="22" customFormat="1">
      <c r="A1" s="365" t="s">
        <v>981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5"/>
      <c r="M1" s="365"/>
      <c r="N1" s="322"/>
      <c r="O1" s="322"/>
      <c r="P1" s="322"/>
      <c r="Q1" s="322"/>
      <c r="R1" s="322"/>
      <c r="S1" s="322"/>
      <c r="T1" s="322"/>
      <c r="U1" s="322"/>
      <c r="V1" s="322"/>
      <c r="W1" s="322"/>
      <c r="X1" s="322"/>
      <c r="Y1" s="322"/>
      <c r="Z1" s="322"/>
    </row>
    <row r="2" spans="1:26" s="22" customFormat="1">
      <c r="A2" s="365" t="s">
        <v>317</v>
      </c>
      <c r="B2" s="365"/>
      <c r="C2" s="365"/>
      <c r="D2" s="365"/>
      <c r="E2" s="365"/>
      <c r="F2" s="365"/>
      <c r="G2" s="365"/>
      <c r="H2" s="365"/>
      <c r="I2" s="365"/>
      <c r="J2" s="365"/>
      <c r="K2" s="365"/>
      <c r="L2" s="365"/>
      <c r="M2" s="365"/>
      <c r="N2" s="322"/>
      <c r="O2" s="322"/>
      <c r="P2" s="322"/>
      <c r="Q2" s="322"/>
      <c r="R2" s="322"/>
      <c r="S2" s="322"/>
      <c r="T2" s="322"/>
      <c r="U2" s="322"/>
      <c r="V2" s="322"/>
      <c r="W2" s="322"/>
      <c r="X2" s="322"/>
      <c r="Y2" s="322"/>
      <c r="Z2" s="322"/>
    </row>
    <row r="3" spans="1:26" s="22" customFormat="1">
      <c r="A3" s="365" t="s">
        <v>318</v>
      </c>
      <c r="B3" s="365"/>
      <c r="C3" s="365"/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22"/>
      <c r="O3" s="322"/>
      <c r="P3" s="322"/>
      <c r="Q3" s="322"/>
      <c r="R3" s="322"/>
      <c r="S3" s="322"/>
      <c r="T3" s="322"/>
      <c r="U3" s="322"/>
      <c r="V3" s="322"/>
      <c r="W3" s="322"/>
      <c r="X3" s="322"/>
      <c r="Y3" s="322"/>
      <c r="Z3" s="322"/>
    </row>
    <row r="4" spans="1:26" s="22" customFormat="1" ht="12.75" customHeight="1">
      <c r="A4" s="41"/>
      <c r="B4" s="365" t="s">
        <v>991</v>
      </c>
      <c r="C4" s="365"/>
      <c r="D4" s="365"/>
      <c r="E4" s="365"/>
      <c r="F4" s="365"/>
      <c r="G4" s="365"/>
      <c r="H4" s="365"/>
      <c r="I4" s="365"/>
      <c r="J4" s="365"/>
      <c r="K4" s="365"/>
      <c r="L4" s="365"/>
      <c r="M4" s="365"/>
      <c r="N4" s="322"/>
      <c r="O4" s="322"/>
      <c r="P4" s="322"/>
      <c r="Q4" s="322"/>
      <c r="R4" s="322"/>
      <c r="S4" s="322"/>
      <c r="T4" s="322"/>
      <c r="U4" s="322"/>
      <c r="V4" s="322"/>
      <c r="W4" s="322"/>
      <c r="X4" s="322"/>
      <c r="Y4" s="322"/>
      <c r="Z4" s="322"/>
    </row>
    <row r="5" spans="1:26" s="22" customFormat="1">
      <c r="A5" s="365" t="s">
        <v>988</v>
      </c>
      <c r="B5" s="365"/>
      <c r="C5" s="365"/>
      <c r="D5" s="365"/>
      <c r="E5" s="365"/>
      <c r="F5" s="365"/>
      <c r="G5" s="365"/>
      <c r="H5" s="365"/>
      <c r="I5" s="365"/>
      <c r="J5" s="365"/>
      <c r="K5" s="365"/>
      <c r="L5" s="365"/>
      <c r="M5" s="365"/>
      <c r="N5" s="322"/>
      <c r="O5" s="322"/>
      <c r="P5" s="322"/>
      <c r="Q5" s="322"/>
      <c r="R5" s="322"/>
      <c r="S5" s="322"/>
      <c r="T5" s="322"/>
      <c r="U5" s="322"/>
      <c r="V5" s="322"/>
      <c r="W5" s="322"/>
      <c r="X5" s="322"/>
      <c r="Y5" s="322"/>
      <c r="Z5" s="322"/>
    </row>
    <row r="6" spans="1:26" s="22" customFormat="1">
      <c r="A6" s="365" t="s">
        <v>810</v>
      </c>
      <c r="B6" s="365"/>
      <c r="C6" s="365"/>
      <c r="D6" s="365"/>
      <c r="E6" s="365"/>
      <c r="F6" s="365"/>
      <c r="G6" s="365"/>
      <c r="H6" s="365"/>
      <c r="I6" s="365"/>
      <c r="J6" s="365"/>
      <c r="K6" s="365"/>
      <c r="L6" s="365"/>
      <c r="M6" s="365"/>
      <c r="N6" s="322"/>
      <c r="O6" s="322"/>
      <c r="P6" s="322"/>
      <c r="Q6" s="322"/>
      <c r="R6" s="322"/>
      <c r="S6" s="322"/>
      <c r="T6" s="322"/>
      <c r="U6" s="322"/>
      <c r="V6" s="322"/>
      <c r="W6" s="322"/>
      <c r="X6" s="322"/>
      <c r="Y6" s="322"/>
      <c r="Z6" s="322"/>
    </row>
    <row r="7" spans="1:26" s="22" customFormat="1" ht="12.75" customHeight="1">
      <c r="A7" s="41"/>
      <c r="B7" s="365" t="s">
        <v>973</v>
      </c>
      <c r="C7" s="365"/>
      <c r="D7" s="365"/>
      <c r="E7" s="365"/>
      <c r="F7" s="365"/>
      <c r="G7" s="365"/>
      <c r="H7" s="365"/>
      <c r="I7" s="365"/>
      <c r="J7" s="365"/>
      <c r="K7" s="365"/>
      <c r="L7" s="365"/>
      <c r="M7" s="365"/>
      <c r="N7" s="322"/>
      <c r="O7" s="322"/>
      <c r="P7" s="322"/>
      <c r="Q7" s="322"/>
      <c r="R7" s="322"/>
      <c r="S7" s="322"/>
      <c r="T7" s="322"/>
      <c r="U7" s="322"/>
      <c r="V7" s="322"/>
      <c r="W7" s="322"/>
      <c r="X7" s="322"/>
      <c r="Y7" s="322"/>
      <c r="Z7" s="322"/>
    </row>
    <row r="9" spans="1:26" ht="39.75" customHeight="1">
      <c r="A9" s="415" t="s">
        <v>976</v>
      </c>
      <c r="B9" s="415"/>
      <c r="C9" s="415"/>
      <c r="D9" s="415"/>
      <c r="E9" s="415"/>
    </row>
    <row r="10" spans="1:26">
      <c r="K10" s="96" t="s">
        <v>684</v>
      </c>
      <c r="M10" s="264" t="s">
        <v>684</v>
      </c>
    </row>
    <row r="11" spans="1:26" ht="45.75" customHeight="1">
      <c r="A11" s="101" t="s">
        <v>565</v>
      </c>
      <c r="B11" s="101" t="s">
        <v>566</v>
      </c>
      <c r="C11" s="102" t="s">
        <v>322</v>
      </c>
      <c r="D11" s="102" t="s">
        <v>323</v>
      </c>
      <c r="E11" s="211" t="s">
        <v>324</v>
      </c>
      <c r="F11" s="101" t="s">
        <v>685</v>
      </c>
      <c r="G11" s="101" t="s">
        <v>685</v>
      </c>
      <c r="H11" s="101" t="s">
        <v>685</v>
      </c>
      <c r="I11" s="101" t="s">
        <v>685</v>
      </c>
      <c r="J11" s="265" t="s">
        <v>971</v>
      </c>
      <c r="K11" s="101" t="s">
        <v>807</v>
      </c>
      <c r="L11" s="265" t="s">
        <v>964</v>
      </c>
      <c r="M11" s="265" t="s">
        <v>962</v>
      </c>
    </row>
    <row r="12" spans="1:26" ht="38.25">
      <c r="A12" s="103" t="s">
        <v>648</v>
      </c>
      <c r="B12" s="104"/>
      <c r="C12" s="105"/>
      <c r="D12" s="105"/>
      <c r="E12" s="106" t="s">
        <v>586</v>
      </c>
      <c r="F12" s="107">
        <f>SUM(F13:F14)</f>
        <v>1429.9</v>
      </c>
      <c r="G12" s="107">
        <f>SUM(G13:G14)</f>
        <v>0</v>
      </c>
      <c r="H12" s="107">
        <f>SUM(H13:H14)</f>
        <v>1429.9</v>
      </c>
      <c r="I12" s="107" t="e">
        <f>SUM(#REF!-H12)</f>
        <v>#REF!</v>
      </c>
      <c r="J12" s="266">
        <f>SUM(J13:J16)</f>
        <v>1982.8999999999999</v>
      </c>
      <c r="K12" s="107">
        <f>SUM(K13:K16)</f>
        <v>2035.3</v>
      </c>
      <c r="L12" s="266">
        <f>SUM(L13:L16)</f>
        <v>1982.8999999999999</v>
      </c>
      <c r="M12" s="266">
        <f>L12/J12*100</f>
        <v>100</v>
      </c>
    </row>
    <row r="13" spans="1:26" s="113" customFormat="1" ht="38.25">
      <c r="A13" s="108" t="s">
        <v>719</v>
      </c>
      <c r="B13" s="109">
        <v>909</v>
      </c>
      <c r="C13" s="110" t="s">
        <v>345</v>
      </c>
      <c r="D13" s="110" t="s">
        <v>400</v>
      </c>
      <c r="E13" s="111" t="s">
        <v>589</v>
      </c>
      <c r="F13" s="112">
        <v>161</v>
      </c>
      <c r="G13" s="112"/>
      <c r="H13" s="112">
        <v>161</v>
      </c>
      <c r="I13" s="107" t="e">
        <f>SUM(#REF!-H13)</f>
        <v>#REF!</v>
      </c>
      <c r="J13" s="267">
        <v>112.6</v>
      </c>
      <c r="K13" s="112">
        <v>165</v>
      </c>
      <c r="L13" s="267">
        <v>112.6</v>
      </c>
      <c r="M13" s="266">
        <f t="shared" ref="M13:M65" si="0">L13/J13*100</f>
        <v>100</v>
      </c>
    </row>
    <row r="14" spans="1:26" s="113" customFormat="1" ht="63.75">
      <c r="A14" s="108" t="s">
        <v>587</v>
      </c>
      <c r="B14" s="109">
        <v>909</v>
      </c>
      <c r="C14" s="110" t="s">
        <v>345</v>
      </c>
      <c r="D14" s="110" t="s">
        <v>400</v>
      </c>
      <c r="E14" s="111" t="s">
        <v>588</v>
      </c>
      <c r="F14" s="112">
        <v>1268.9000000000001</v>
      </c>
      <c r="G14" s="112"/>
      <c r="H14" s="112">
        <v>1268.9000000000001</v>
      </c>
      <c r="I14" s="107" t="e">
        <f>SUM(#REF!-H14)</f>
        <v>#REF!</v>
      </c>
      <c r="J14" s="267">
        <v>1468.5</v>
      </c>
      <c r="K14" s="112">
        <v>1468.5</v>
      </c>
      <c r="L14" s="267">
        <v>1468.5</v>
      </c>
      <c r="M14" s="266">
        <f t="shared" si="0"/>
        <v>100</v>
      </c>
    </row>
    <row r="15" spans="1:26" s="113" customFormat="1" ht="39" customHeight="1">
      <c r="A15" s="114" t="s">
        <v>874</v>
      </c>
      <c r="B15" s="109">
        <v>909</v>
      </c>
      <c r="C15" s="110" t="s">
        <v>345</v>
      </c>
      <c r="D15" s="110" t="s">
        <v>400</v>
      </c>
      <c r="E15" s="111" t="s">
        <v>887</v>
      </c>
      <c r="F15" s="112"/>
      <c r="G15" s="112"/>
      <c r="H15" s="112"/>
      <c r="I15" s="107"/>
      <c r="J15" s="267">
        <v>46</v>
      </c>
      <c r="K15" s="112">
        <v>46</v>
      </c>
      <c r="L15" s="267">
        <v>46</v>
      </c>
      <c r="M15" s="266">
        <f t="shared" si="0"/>
        <v>100</v>
      </c>
    </row>
    <row r="16" spans="1:26" s="113" customFormat="1" ht="54.75" customHeight="1">
      <c r="A16" s="354" t="s">
        <v>687</v>
      </c>
      <c r="B16" s="109">
        <v>909</v>
      </c>
      <c r="C16" s="110" t="s">
        <v>345</v>
      </c>
      <c r="D16" s="110" t="s">
        <v>400</v>
      </c>
      <c r="E16" s="111" t="s">
        <v>688</v>
      </c>
      <c r="F16" s="112"/>
      <c r="G16" s="112"/>
      <c r="H16" s="112"/>
      <c r="I16" s="107" t="e">
        <f>SUM(#REF!-H16)</f>
        <v>#REF!</v>
      </c>
      <c r="J16" s="267">
        <v>355.8</v>
      </c>
      <c r="K16" s="112">
        <v>355.8</v>
      </c>
      <c r="L16" s="267">
        <v>355.8</v>
      </c>
      <c r="M16" s="266">
        <f t="shared" si="0"/>
        <v>100</v>
      </c>
    </row>
    <row r="17" spans="1:13" s="116" customFormat="1" ht="38.25">
      <c r="A17" s="103" t="s">
        <v>20</v>
      </c>
      <c r="B17" s="115"/>
      <c r="C17" s="106"/>
      <c r="D17" s="106"/>
      <c r="E17" s="106" t="s">
        <v>21</v>
      </c>
      <c r="F17" s="107">
        <f>F18+F21+F23+F25+F28</f>
        <v>1366</v>
      </c>
      <c r="G17" s="107">
        <f>G18+G21+G23+G25+G28</f>
        <v>0</v>
      </c>
      <c r="H17" s="107">
        <f>H18+H21+H23+H25+H28</f>
        <v>1366</v>
      </c>
      <c r="I17" s="107" t="e">
        <f>SUM(#REF!-H17)</f>
        <v>#REF!</v>
      </c>
      <c r="J17" s="266">
        <f>J18+J21+J23+J25+J28</f>
        <v>2207.6999999999998</v>
      </c>
      <c r="K17" s="107">
        <f>K18+K21+K23+K25+K28</f>
        <v>2823.2</v>
      </c>
      <c r="L17" s="266">
        <f>L18+L21+L23+L25+L28</f>
        <v>1765.9999999999998</v>
      </c>
      <c r="M17" s="266">
        <f t="shared" si="0"/>
        <v>79.992752638492547</v>
      </c>
    </row>
    <row r="18" spans="1:13" s="116" customFormat="1" ht="38.25">
      <c r="A18" s="117" t="s">
        <v>80</v>
      </c>
      <c r="B18" s="118"/>
      <c r="C18" s="119"/>
      <c r="D18" s="119"/>
      <c r="E18" s="120" t="s">
        <v>689</v>
      </c>
      <c r="F18" s="121">
        <f>SUM(F19:F20)</f>
        <v>1206</v>
      </c>
      <c r="G18" s="121">
        <f>SUM(G19:G20)</f>
        <v>0</v>
      </c>
      <c r="H18" s="121">
        <f>SUM(H19:H20)</f>
        <v>1206</v>
      </c>
      <c r="I18" s="107" t="e">
        <f>SUM(#REF!-H18)</f>
        <v>#REF!</v>
      </c>
      <c r="J18" s="268">
        <f>SUM(J19:J20)</f>
        <v>1761.3999999999999</v>
      </c>
      <c r="K18" s="121">
        <f>SUM(K19:K20)</f>
        <v>2345.6</v>
      </c>
      <c r="L18" s="268">
        <f>SUM(L19:L20)</f>
        <v>1319.6999999999998</v>
      </c>
      <c r="M18" s="266">
        <f t="shared" si="0"/>
        <v>74.923356421028714</v>
      </c>
    </row>
    <row r="19" spans="1:13" s="124" customFormat="1" ht="38.25">
      <c r="A19" s="108" t="s">
        <v>82</v>
      </c>
      <c r="B19" s="109">
        <v>901</v>
      </c>
      <c r="C19" s="110" t="s">
        <v>331</v>
      </c>
      <c r="D19" s="110" t="s">
        <v>79</v>
      </c>
      <c r="E19" s="122" t="s">
        <v>83</v>
      </c>
      <c r="F19" s="123">
        <v>1090.3</v>
      </c>
      <c r="G19" s="123"/>
      <c r="H19" s="123">
        <v>1090.3</v>
      </c>
      <c r="I19" s="107" t="e">
        <f>SUM(#REF!-H19)</f>
        <v>#REF!</v>
      </c>
      <c r="J19" s="269">
        <v>1632.8</v>
      </c>
      <c r="K19" s="123">
        <v>1369.6</v>
      </c>
      <c r="L19" s="269">
        <v>1191.0999999999999</v>
      </c>
      <c r="M19" s="266">
        <f t="shared" si="0"/>
        <v>72.9483096521313</v>
      </c>
    </row>
    <row r="20" spans="1:13" s="127" customFormat="1" ht="32.25" customHeight="1">
      <c r="A20" s="125" t="s">
        <v>639</v>
      </c>
      <c r="B20" s="109">
        <v>901</v>
      </c>
      <c r="C20" s="110" t="s">
        <v>331</v>
      </c>
      <c r="D20" s="110" t="s">
        <v>79</v>
      </c>
      <c r="E20" s="126" t="s">
        <v>84</v>
      </c>
      <c r="F20" s="112">
        <v>8</v>
      </c>
      <c r="G20" s="112"/>
      <c r="H20" s="112">
        <v>8</v>
      </c>
      <c r="I20" s="107" t="e">
        <f>SUM(#REF!-H20)</f>
        <v>#REF!</v>
      </c>
      <c r="J20" s="267">
        <v>128.6</v>
      </c>
      <c r="K20" s="112">
        <v>976</v>
      </c>
      <c r="L20" s="267">
        <v>128.6</v>
      </c>
      <c r="M20" s="266">
        <f t="shared" si="0"/>
        <v>100</v>
      </c>
    </row>
    <row r="21" spans="1:13" s="116" customFormat="1" ht="51">
      <c r="A21" s="117" t="s">
        <v>390</v>
      </c>
      <c r="B21" s="128"/>
      <c r="C21" s="119"/>
      <c r="D21" s="119"/>
      <c r="E21" s="120" t="s">
        <v>391</v>
      </c>
      <c r="F21" s="121">
        <f>F22</f>
        <v>0</v>
      </c>
      <c r="G21" s="121">
        <f>G22</f>
        <v>0</v>
      </c>
      <c r="H21" s="121">
        <f>H22</f>
        <v>0</v>
      </c>
      <c r="I21" s="107" t="e">
        <f>SUM(#REF!-H21)</f>
        <v>#REF!</v>
      </c>
      <c r="J21" s="268">
        <f>J22</f>
        <v>0</v>
      </c>
      <c r="K21" s="121">
        <f>K22</f>
        <v>0</v>
      </c>
      <c r="L21" s="268">
        <f>L22</f>
        <v>0</v>
      </c>
      <c r="M21" s="266"/>
    </row>
    <row r="22" spans="1:13" s="113" customFormat="1" ht="25.5">
      <c r="A22" s="108" t="s">
        <v>392</v>
      </c>
      <c r="B22" s="109"/>
      <c r="C22" s="110"/>
      <c r="D22" s="110"/>
      <c r="E22" s="126"/>
      <c r="F22" s="112"/>
      <c r="G22" s="112"/>
      <c r="H22" s="112"/>
      <c r="I22" s="107"/>
      <c r="J22" s="267"/>
      <c r="K22" s="112"/>
      <c r="L22" s="267"/>
      <c r="M22" s="266"/>
    </row>
    <row r="23" spans="1:13" s="113" customFormat="1">
      <c r="A23" s="129" t="s">
        <v>22</v>
      </c>
      <c r="B23" s="130"/>
      <c r="C23" s="119"/>
      <c r="D23" s="119"/>
      <c r="E23" s="120" t="s">
        <v>23</v>
      </c>
      <c r="F23" s="131">
        <f>SUM(F24:F24)</f>
        <v>0</v>
      </c>
      <c r="G23" s="131">
        <f>SUM(G24:G24)</f>
        <v>0</v>
      </c>
      <c r="H23" s="131">
        <f>SUM(H24:H24)</f>
        <v>0</v>
      </c>
      <c r="I23" s="107" t="e">
        <f>SUM(#REF!-H23)</f>
        <v>#REF!</v>
      </c>
      <c r="J23" s="270">
        <f>SUM(J24:J24)</f>
        <v>0</v>
      </c>
      <c r="K23" s="131">
        <f>SUM(K24:K24)</f>
        <v>0</v>
      </c>
      <c r="L23" s="270">
        <f>SUM(L24:L24)</f>
        <v>0</v>
      </c>
      <c r="M23" s="266"/>
    </row>
    <row r="24" spans="1:13" s="113" customFormat="1">
      <c r="A24" s="125"/>
      <c r="B24" s="109"/>
      <c r="C24" s="110"/>
      <c r="D24" s="110"/>
      <c r="E24" s="132"/>
      <c r="F24" s="112"/>
      <c r="G24" s="112"/>
      <c r="H24" s="112"/>
      <c r="I24" s="107"/>
      <c r="J24" s="267"/>
      <c r="K24" s="112"/>
      <c r="L24" s="267"/>
      <c r="M24" s="266"/>
    </row>
    <row r="25" spans="1:13" s="113" customFormat="1" ht="38.25">
      <c r="A25" s="133" t="s">
        <v>142</v>
      </c>
      <c r="B25" s="130"/>
      <c r="C25" s="119"/>
      <c r="D25" s="119"/>
      <c r="E25" s="120" t="s">
        <v>143</v>
      </c>
      <c r="F25" s="131">
        <f>SUM(F26:F27)</f>
        <v>160</v>
      </c>
      <c r="G25" s="131">
        <f>SUM(G26:G27)</f>
        <v>0</v>
      </c>
      <c r="H25" s="131">
        <f>SUM(H26:H27)</f>
        <v>160</v>
      </c>
      <c r="I25" s="107" t="e">
        <f>SUM(#REF!-H25)</f>
        <v>#REF!</v>
      </c>
      <c r="J25" s="270">
        <f>SUM(J26:J27)</f>
        <v>446.3</v>
      </c>
      <c r="K25" s="131">
        <f>SUM(K26:K27)</f>
        <v>477.6</v>
      </c>
      <c r="L25" s="270">
        <f>SUM(L26:L27)</f>
        <v>446.3</v>
      </c>
      <c r="M25" s="266">
        <f t="shared" si="0"/>
        <v>100</v>
      </c>
    </row>
    <row r="26" spans="1:13" s="113" customFormat="1" ht="34.9" customHeight="1">
      <c r="A26" s="108" t="s">
        <v>690</v>
      </c>
      <c r="B26" s="109">
        <v>903</v>
      </c>
      <c r="C26" s="110" t="s">
        <v>11</v>
      </c>
      <c r="D26" s="110" t="s">
        <v>428</v>
      </c>
      <c r="E26" s="126" t="s">
        <v>144</v>
      </c>
      <c r="F26" s="112">
        <v>100</v>
      </c>
      <c r="G26" s="112"/>
      <c r="H26" s="112">
        <v>100</v>
      </c>
      <c r="I26" s="107" t="e">
        <f>SUM(#REF!-H26)</f>
        <v>#REF!</v>
      </c>
      <c r="J26" s="267">
        <v>110</v>
      </c>
      <c r="K26" s="112">
        <v>110</v>
      </c>
      <c r="L26" s="267">
        <v>110</v>
      </c>
      <c r="M26" s="266">
        <f t="shared" si="0"/>
        <v>100</v>
      </c>
    </row>
    <row r="27" spans="1:13" s="113" customFormat="1" ht="25.5">
      <c r="A27" s="108" t="s">
        <v>690</v>
      </c>
      <c r="B27" s="109">
        <v>901</v>
      </c>
      <c r="C27" s="110" t="s">
        <v>330</v>
      </c>
      <c r="D27" s="110" t="s">
        <v>19</v>
      </c>
      <c r="E27" s="126" t="s">
        <v>144</v>
      </c>
      <c r="F27" s="112"/>
      <c r="G27" s="112"/>
      <c r="H27" s="112"/>
      <c r="I27" s="107" t="e">
        <f>SUM(#REF!-H27)</f>
        <v>#REF!</v>
      </c>
      <c r="J27" s="267">
        <v>336.3</v>
      </c>
      <c r="K27" s="112">
        <v>301.60000000000002</v>
      </c>
      <c r="L27" s="267">
        <v>336.3</v>
      </c>
      <c r="M27" s="266">
        <f t="shared" si="0"/>
        <v>100</v>
      </c>
    </row>
    <row r="28" spans="1:13" s="113" customFormat="1" ht="25.5">
      <c r="A28" s="117" t="s">
        <v>394</v>
      </c>
      <c r="B28" s="130"/>
      <c r="C28" s="119"/>
      <c r="D28" s="119"/>
      <c r="E28" s="120" t="s">
        <v>395</v>
      </c>
      <c r="F28" s="131">
        <f>F29</f>
        <v>0</v>
      </c>
      <c r="G28" s="131">
        <f>G29</f>
        <v>0</v>
      </c>
      <c r="H28" s="131">
        <f>H29</f>
        <v>0</v>
      </c>
      <c r="I28" s="107" t="e">
        <f>SUM(#REF!-H28)</f>
        <v>#REF!</v>
      </c>
      <c r="J28" s="270">
        <f>J29</f>
        <v>0</v>
      </c>
      <c r="K28" s="131">
        <f>K29</f>
        <v>0</v>
      </c>
      <c r="L28" s="270">
        <f>L29</f>
        <v>0</v>
      </c>
      <c r="M28" s="266"/>
    </row>
    <row r="29" spans="1:13" s="113" customFormat="1" ht="27.75" customHeight="1">
      <c r="A29" s="108" t="s">
        <v>396</v>
      </c>
      <c r="B29" s="109"/>
      <c r="C29" s="110"/>
      <c r="D29" s="110"/>
      <c r="E29" s="126"/>
      <c r="F29" s="112">
        <v>0</v>
      </c>
      <c r="G29" s="112">
        <v>0</v>
      </c>
      <c r="H29" s="112">
        <v>0</v>
      </c>
      <c r="I29" s="107" t="e">
        <f>SUM(#REF!-H29)</f>
        <v>#REF!</v>
      </c>
      <c r="J29" s="267"/>
      <c r="K29" s="112"/>
      <c r="L29" s="267"/>
      <c r="M29" s="266"/>
    </row>
    <row r="30" spans="1:13" s="116" customFormat="1" ht="51">
      <c r="A30" s="103" t="s">
        <v>629</v>
      </c>
      <c r="B30" s="115"/>
      <c r="C30" s="106"/>
      <c r="D30" s="106"/>
      <c r="E30" s="106" t="s">
        <v>429</v>
      </c>
      <c r="F30" s="107">
        <f>SUM(F31:F31)</f>
        <v>29.6</v>
      </c>
      <c r="G30" s="107">
        <f>SUM(G31:G31)</f>
        <v>0</v>
      </c>
      <c r="H30" s="107">
        <f>SUM(H31:H31)</f>
        <v>29.6</v>
      </c>
      <c r="I30" s="107" t="e">
        <f>SUM(#REF!-H30)</f>
        <v>#REF!</v>
      </c>
      <c r="J30" s="266">
        <f>SUM(J31:J31)</f>
        <v>1425.4</v>
      </c>
      <c r="K30" s="107">
        <f>SUM(K31:K31)</f>
        <v>2062.6</v>
      </c>
      <c r="L30" s="266">
        <f>SUM(L31:L31)</f>
        <v>1425.4</v>
      </c>
      <c r="M30" s="266">
        <f t="shared" si="0"/>
        <v>100</v>
      </c>
    </row>
    <row r="31" spans="1:13" s="116" customFormat="1" ht="41.25" customHeight="1">
      <c r="A31" s="108" t="s">
        <v>625</v>
      </c>
      <c r="B31" s="109">
        <v>901</v>
      </c>
      <c r="C31" s="110" t="s">
        <v>400</v>
      </c>
      <c r="D31" s="110" t="s">
        <v>428</v>
      </c>
      <c r="E31" s="111" t="s">
        <v>430</v>
      </c>
      <c r="F31" s="134"/>
      <c r="G31" s="134"/>
      <c r="H31" s="134"/>
      <c r="I31" s="107" t="e">
        <f>SUM(#REF!-H31)</f>
        <v>#REF!</v>
      </c>
      <c r="J31" s="271">
        <v>1425.4</v>
      </c>
      <c r="K31" s="134">
        <v>2030</v>
      </c>
      <c r="L31" s="271">
        <v>1425.4</v>
      </c>
      <c r="M31" s="266">
        <f t="shared" si="0"/>
        <v>100</v>
      </c>
    </row>
    <row r="32" spans="1:13" s="116" customFormat="1" ht="43.5" customHeight="1">
      <c r="A32" s="103" t="s">
        <v>628</v>
      </c>
      <c r="B32" s="115"/>
      <c r="C32" s="106"/>
      <c r="D32" s="106"/>
      <c r="E32" s="106" t="s">
        <v>424</v>
      </c>
      <c r="F32" s="107">
        <f>SUM(F33)</f>
        <v>100</v>
      </c>
      <c r="G32" s="107">
        <f>SUM(G33)</f>
        <v>0</v>
      </c>
      <c r="H32" s="107">
        <f>SUM(H33)</f>
        <v>100</v>
      </c>
      <c r="I32" s="107" t="e">
        <f>SUM(#REF!-H32)</f>
        <v>#REF!</v>
      </c>
      <c r="J32" s="266">
        <f>SUM(J33)</f>
        <v>100</v>
      </c>
      <c r="K32" s="107">
        <f>SUM(K33)</f>
        <v>100</v>
      </c>
      <c r="L32" s="266">
        <f>SUM(L33)</f>
        <v>0</v>
      </c>
      <c r="M32" s="266">
        <f t="shared" si="0"/>
        <v>0</v>
      </c>
    </row>
    <row r="33" spans="1:13" s="113" customFormat="1" ht="25.5">
      <c r="A33" s="135" t="s">
        <v>640</v>
      </c>
      <c r="B33" s="109">
        <v>901</v>
      </c>
      <c r="C33" s="110" t="s">
        <v>345</v>
      </c>
      <c r="D33" s="110" t="s">
        <v>421</v>
      </c>
      <c r="E33" s="111" t="s">
        <v>425</v>
      </c>
      <c r="F33" s="112">
        <v>100</v>
      </c>
      <c r="G33" s="112"/>
      <c r="H33" s="112">
        <v>100</v>
      </c>
      <c r="I33" s="107" t="e">
        <f>SUM(#REF!-H33)</f>
        <v>#REF!</v>
      </c>
      <c r="J33" s="267">
        <v>100</v>
      </c>
      <c r="K33" s="112">
        <v>100</v>
      </c>
      <c r="L33" s="267"/>
      <c r="M33" s="266">
        <f t="shared" si="0"/>
        <v>0</v>
      </c>
    </row>
    <row r="34" spans="1:13" s="116" customFormat="1" ht="51">
      <c r="A34" s="103" t="s">
        <v>805</v>
      </c>
      <c r="B34" s="115"/>
      <c r="C34" s="106"/>
      <c r="D34" s="106"/>
      <c r="E34" s="106" t="s">
        <v>432</v>
      </c>
      <c r="F34" s="107">
        <f>SUM(F35:F35)</f>
        <v>543</v>
      </c>
      <c r="G34" s="107">
        <f>SUM(G35:G35)</f>
        <v>0</v>
      </c>
      <c r="H34" s="107">
        <f>SUM(H35:H35)</f>
        <v>543</v>
      </c>
      <c r="I34" s="107" t="e">
        <f>SUM(#REF!-H34)</f>
        <v>#REF!</v>
      </c>
      <c r="J34" s="266">
        <f>SUM(J35:J36)</f>
        <v>821</v>
      </c>
      <c r="K34" s="107">
        <f>SUM(K35:K36)</f>
        <v>3764.4</v>
      </c>
      <c r="L34" s="266">
        <f>SUM(L35:L36)</f>
        <v>821</v>
      </c>
      <c r="M34" s="266">
        <f t="shared" si="0"/>
        <v>100</v>
      </c>
    </row>
    <row r="35" spans="1:13" s="113" customFormat="1" ht="38.25">
      <c r="A35" s="136" t="s">
        <v>631</v>
      </c>
      <c r="B35" s="109">
        <v>901</v>
      </c>
      <c r="C35" s="110" t="s">
        <v>400</v>
      </c>
      <c r="D35" s="110" t="s">
        <v>428</v>
      </c>
      <c r="E35" s="110" t="s">
        <v>433</v>
      </c>
      <c r="F35" s="112">
        <v>543</v>
      </c>
      <c r="G35" s="112"/>
      <c r="H35" s="112">
        <v>543</v>
      </c>
      <c r="I35" s="107" t="e">
        <f>SUM(#REF!-H35)</f>
        <v>#REF!</v>
      </c>
      <c r="J35" s="267">
        <v>288.3</v>
      </c>
      <c r="K35" s="112">
        <v>3410</v>
      </c>
      <c r="L35" s="267">
        <v>288.3</v>
      </c>
      <c r="M35" s="266">
        <f t="shared" si="0"/>
        <v>100</v>
      </c>
    </row>
    <row r="36" spans="1:13" s="113" customFormat="1" ht="19.5" customHeight="1">
      <c r="A36" s="137" t="s">
        <v>806</v>
      </c>
      <c r="B36" s="109">
        <v>901</v>
      </c>
      <c r="C36" s="110" t="s">
        <v>400</v>
      </c>
      <c r="D36" s="110" t="s">
        <v>428</v>
      </c>
      <c r="E36" s="110" t="s">
        <v>633</v>
      </c>
      <c r="F36" s="112"/>
      <c r="G36" s="112"/>
      <c r="H36" s="112"/>
      <c r="I36" s="107"/>
      <c r="J36" s="267">
        <v>532.70000000000005</v>
      </c>
      <c r="K36" s="112">
        <v>354.4</v>
      </c>
      <c r="L36" s="267">
        <v>532.70000000000005</v>
      </c>
      <c r="M36" s="266">
        <f t="shared" si="0"/>
        <v>100</v>
      </c>
    </row>
    <row r="37" spans="1:13" s="116" customFormat="1" ht="25.5">
      <c r="A37" s="103" t="s">
        <v>437</v>
      </c>
      <c r="B37" s="115"/>
      <c r="C37" s="106"/>
      <c r="D37" s="106"/>
      <c r="E37" s="106" t="s">
        <v>438</v>
      </c>
      <c r="F37" s="107">
        <f>SUM(F38:F39)</f>
        <v>0</v>
      </c>
      <c r="G37" s="107">
        <f>SUM(G38:G39)</f>
        <v>0</v>
      </c>
      <c r="H37" s="107">
        <f>SUM(H38:H39)</f>
        <v>0</v>
      </c>
      <c r="I37" s="107" t="e">
        <f>SUM(#REF!-H37)</f>
        <v>#REF!</v>
      </c>
      <c r="J37" s="266">
        <f>SUM(J38:J39)</f>
        <v>0</v>
      </c>
      <c r="K37" s="107">
        <f>SUM(K38:K39)</f>
        <v>0</v>
      </c>
      <c r="L37" s="266">
        <f>SUM(L38:L39)</f>
        <v>0</v>
      </c>
      <c r="M37" s="266"/>
    </row>
    <row r="38" spans="1:13" s="113" customFormat="1" ht="27.75" customHeight="1">
      <c r="A38" s="138"/>
      <c r="B38" s="109"/>
      <c r="C38" s="110"/>
      <c r="D38" s="110"/>
      <c r="E38" s="111"/>
      <c r="F38" s="112"/>
      <c r="G38" s="112"/>
      <c r="H38" s="112"/>
      <c r="I38" s="107"/>
      <c r="J38" s="267"/>
      <c r="K38" s="112"/>
      <c r="L38" s="267"/>
      <c r="M38" s="266"/>
    </row>
    <row r="39" spans="1:13" s="113" customFormat="1" ht="33" customHeight="1">
      <c r="A39" s="138"/>
      <c r="B39" s="109"/>
      <c r="C39" s="110"/>
      <c r="D39" s="110"/>
      <c r="E39" s="111"/>
      <c r="F39" s="112"/>
      <c r="G39" s="112"/>
      <c r="H39" s="112"/>
      <c r="I39" s="107"/>
      <c r="J39" s="267"/>
      <c r="K39" s="112"/>
      <c r="L39" s="267"/>
      <c r="M39" s="266"/>
    </row>
    <row r="40" spans="1:13" s="116" customFormat="1" ht="38.25">
      <c r="A40" s="103" t="s">
        <v>145</v>
      </c>
      <c r="B40" s="115"/>
      <c r="C40" s="106"/>
      <c r="D40" s="106"/>
      <c r="E40" s="106" t="s">
        <v>146</v>
      </c>
      <c r="F40" s="107">
        <f>F41+F45+F52+F58+F60</f>
        <v>173130.59999999998</v>
      </c>
      <c r="G40" s="107">
        <f>G41+G45+G52+G58+G60</f>
        <v>39.599999999999966</v>
      </c>
      <c r="H40" s="107">
        <f>H41+H45+H52+H58+H60</f>
        <v>173170.3</v>
      </c>
      <c r="I40" s="107" t="e">
        <f>SUM(#REF!-H40)</f>
        <v>#REF!</v>
      </c>
      <c r="J40" s="266">
        <f>J41+J45+J52+J58+J60</f>
        <v>158594.60000000003</v>
      </c>
      <c r="K40" s="107">
        <f>K41+K45+K52+K58+K60</f>
        <v>163195.89999999997</v>
      </c>
      <c r="L40" s="266">
        <f>L41+L45+L52+L58+L60</f>
        <v>156304.60000000003</v>
      </c>
      <c r="M40" s="266">
        <f t="shared" si="0"/>
        <v>98.556066852213135</v>
      </c>
    </row>
    <row r="41" spans="1:13" s="116" customFormat="1" ht="25.5">
      <c r="A41" s="129" t="s">
        <v>147</v>
      </c>
      <c r="B41" s="118"/>
      <c r="C41" s="119"/>
      <c r="D41" s="119"/>
      <c r="E41" s="120" t="s">
        <v>148</v>
      </c>
      <c r="F41" s="139">
        <f>SUM(F42:F44)</f>
        <v>46677.1</v>
      </c>
      <c r="G41" s="139">
        <f>SUM(G42:G44)</f>
        <v>0</v>
      </c>
      <c r="H41" s="139">
        <f>SUM(H42:H44)</f>
        <v>46677.200000000004</v>
      </c>
      <c r="I41" s="107" t="e">
        <f>SUM(#REF!-H41)</f>
        <v>#REF!</v>
      </c>
      <c r="J41" s="272">
        <f>SUM(J42:J44)</f>
        <v>36158.200000000004</v>
      </c>
      <c r="K41" s="139">
        <f>SUM(K42:K44)</f>
        <v>37345.800000000003</v>
      </c>
      <c r="L41" s="272">
        <f>SUM(L42:L44)</f>
        <v>35885.600000000006</v>
      </c>
      <c r="M41" s="266">
        <f t="shared" si="0"/>
        <v>99.246090789917645</v>
      </c>
    </row>
    <row r="42" spans="1:13" s="113" customFormat="1" ht="25.5">
      <c r="A42" s="125" t="s">
        <v>149</v>
      </c>
      <c r="B42" s="109">
        <v>903</v>
      </c>
      <c r="C42" s="110" t="s">
        <v>11</v>
      </c>
      <c r="D42" s="110" t="s">
        <v>330</v>
      </c>
      <c r="E42" s="140" t="s">
        <v>150</v>
      </c>
      <c r="F42" s="112">
        <v>33238.6</v>
      </c>
      <c r="G42" s="112">
        <v>-322.8</v>
      </c>
      <c r="H42" s="112">
        <v>32915.800000000003</v>
      </c>
      <c r="I42" s="107" t="e">
        <f>SUM(#REF!-H42)</f>
        <v>#REF!</v>
      </c>
      <c r="J42" s="267">
        <v>20334.8</v>
      </c>
      <c r="K42" s="112">
        <v>21663</v>
      </c>
      <c r="L42" s="267">
        <v>20062.2</v>
      </c>
      <c r="M42" s="266">
        <f t="shared" si="0"/>
        <v>98.659440958357109</v>
      </c>
    </row>
    <row r="43" spans="1:13" s="113" customFormat="1" ht="51">
      <c r="A43" s="125" t="s">
        <v>151</v>
      </c>
      <c r="B43" s="109">
        <v>903</v>
      </c>
      <c r="C43" s="110" t="s">
        <v>11</v>
      </c>
      <c r="D43" s="110" t="s">
        <v>330</v>
      </c>
      <c r="E43" s="140" t="s">
        <v>152</v>
      </c>
      <c r="F43" s="112">
        <v>12134.6</v>
      </c>
      <c r="G43" s="112"/>
      <c r="H43" s="112">
        <v>12134.6</v>
      </c>
      <c r="I43" s="107" t="e">
        <f>SUM(#REF!-H43)</f>
        <v>#REF!</v>
      </c>
      <c r="J43" s="267">
        <f>13960.5+140.6</f>
        <v>14101.1</v>
      </c>
      <c r="K43" s="112">
        <v>13960.5</v>
      </c>
      <c r="L43" s="267">
        <f>13960.5+140.6</f>
        <v>14101.1</v>
      </c>
      <c r="M43" s="266">
        <f t="shared" si="0"/>
        <v>100</v>
      </c>
    </row>
    <row r="44" spans="1:13" s="113" customFormat="1" ht="38.25">
      <c r="A44" s="125" t="s">
        <v>153</v>
      </c>
      <c r="B44" s="109">
        <v>903</v>
      </c>
      <c r="C44" s="110" t="s">
        <v>11</v>
      </c>
      <c r="D44" s="110" t="s">
        <v>330</v>
      </c>
      <c r="E44" s="140" t="s">
        <v>154</v>
      </c>
      <c r="F44" s="112">
        <v>1303.9000000000001</v>
      </c>
      <c r="G44" s="112">
        <v>322.8</v>
      </c>
      <c r="H44" s="112">
        <v>1626.8</v>
      </c>
      <c r="I44" s="107" t="e">
        <f>SUM(#REF!-H44)</f>
        <v>#REF!</v>
      </c>
      <c r="J44" s="267">
        <v>1722.3</v>
      </c>
      <c r="K44" s="112">
        <v>1722.3</v>
      </c>
      <c r="L44" s="267">
        <v>1722.3</v>
      </c>
      <c r="M44" s="266">
        <f t="shared" si="0"/>
        <v>100</v>
      </c>
    </row>
    <row r="45" spans="1:13" s="113" customFormat="1">
      <c r="A45" s="141" t="s">
        <v>156</v>
      </c>
      <c r="B45" s="130"/>
      <c r="C45" s="119"/>
      <c r="D45" s="119"/>
      <c r="E45" s="120" t="s">
        <v>157</v>
      </c>
      <c r="F45" s="121">
        <f>SUM(F46:F50)</f>
        <v>118790.2</v>
      </c>
      <c r="G45" s="121">
        <f>SUM(G46:G50)</f>
        <v>-280.40000000000003</v>
      </c>
      <c r="H45" s="121">
        <f>SUM(H46:H50)</f>
        <v>118509.79999999999</v>
      </c>
      <c r="I45" s="107" t="e">
        <f>SUM(#REF!-H45)</f>
        <v>#REF!</v>
      </c>
      <c r="J45" s="268">
        <f>SUM(J46:J51)</f>
        <v>113335.5</v>
      </c>
      <c r="K45" s="121">
        <f>SUM(K46:K51)</f>
        <v>114494.79999999999</v>
      </c>
      <c r="L45" s="268">
        <f>SUM(L46:L51)</f>
        <v>111656.3</v>
      </c>
      <c r="M45" s="266">
        <f t="shared" si="0"/>
        <v>98.518381266240496</v>
      </c>
    </row>
    <row r="46" spans="1:13" s="113" customFormat="1" ht="38.25">
      <c r="A46" s="125" t="s">
        <v>158</v>
      </c>
      <c r="B46" s="109">
        <v>903</v>
      </c>
      <c r="C46" s="110" t="s">
        <v>11</v>
      </c>
      <c r="D46" s="110" t="s">
        <v>428</v>
      </c>
      <c r="E46" s="140" t="s">
        <v>159</v>
      </c>
      <c r="F46" s="112">
        <v>40743.800000000003</v>
      </c>
      <c r="G46" s="112">
        <v>-498.1</v>
      </c>
      <c r="H46" s="112">
        <v>40245.699999999997</v>
      </c>
      <c r="I46" s="107" t="e">
        <f>SUM(#REF!-H46)</f>
        <v>#REF!</v>
      </c>
      <c r="J46" s="267">
        <v>23625.4</v>
      </c>
      <c r="K46" s="112">
        <v>22871.9</v>
      </c>
      <c r="L46" s="267">
        <v>22043.599999999999</v>
      </c>
      <c r="M46" s="266">
        <f t="shared" si="0"/>
        <v>93.304663624742844</v>
      </c>
    </row>
    <row r="47" spans="1:13" s="113" customFormat="1" ht="51">
      <c r="A47" s="125" t="s">
        <v>160</v>
      </c>
      <c r="B47" s="109">
        <v>903</v>
      </c>
      <c r="C47" s="110" t="s">
        <v>11</v>
      </c>
      <c r="D47" s="110" t="s">
        <v>428</v>
      </c>
      <c r="E47" s="126" t="s">
        <v>161</v>
      </c>
      <c r="F47" s="112">
        <v>76634.899999999994</v>
      </c>
      <c r="G47" s="112"/>
      <c r="H47" s="112">
        <v>76634.899999999994</v>
      </c>
      <c r="I47" s="107" t="e">
        <f>SUM(#REF!-H47)</f>
        <v>#REF!</v>
      </c>
      <c r="J47" s="267">
        <v>83600.100000000006</v>
      </c>
      <c r="K47" s="112">
        <v>83600</v>
      </c>
      <c r="L47" s="267">
        <v>83600.100000000006</v>
      </c>
      <c r="M47" s="266">
        <f t="shared" si="0"/>
        <v>100</v>
      </c>
    </row>
    <row r="48" spans="1:13" s="113" customFormat="1" ht="38.25">
      <c r="A48" s="125" t="s">
        <v>162</v>
      </c>
      <c r="B48" s="109">
        <v>903</v>
      </c>
      <c r="C48" s="110" t="s">
        <v>11</v>
      </c>
      <c r="D48" s="110" t="s">
        <v>428</v>
      </c>
      <c r="E48" s="140" t="s">
        <v>163</v>
      </c>
      <c r="F48" s="112">
        <v>1079.5</v>
      </c>
      <c r="G48" s="112">
        <v>217.7</v>
      </c>
      <c r="H48" s="112">
        <v>1297.2</v>
      </c>
      <c r="I48" s="107" t="e">
        <f>SUM(#REF!-H48)</f>
        <v>#REF!</v>
      </c>
      <c r="J48" s="267">
        <v>1028.5</v>
      </c>
      <c r="K48" s="112">
        <v>1028.5</v>
      </c>
      <c r="L48" s="267">
        <v>1028.5</v>
      </c>
      <c r="M48" s="266">
        <f t="shared" si="0"/>
        <v>100</v>
      </c>
    </row>
    <row r="49" spans="1:13" s="113" customFormat="1" ht="25.5">
      <c r="A49" s="210" t="s">
        <v>731</v>
      </c>
      <c r="B49" s="109">
        <v>903</v>
      </c>
      <c r="C49" s="110" t="s">
        <v>11</v>
      </c>
      <c r="D49" s="110" t="s">
        <v>428</v>
      </c>
      <c r="E49" s="217" t="s">
        <v>732</v>
      </c>
      <c r="F49" s="112"/>
      <c r="G49" s="112"/>
      <c r="H49" s="112"/>
      <c r="I49" s="107" t="e">
        <f>SUM(#REF!-H49)</f>
        <v>#REF!</v>
      </c>
      <c r="J49" s="267">
        <v>0</v>
      </c>
      <c r="K49" s="112">
        <v>1184</v>
      </c>
      <c r="L49" s="267">
        <v>0</v>
      </c>
      <c r="M49" s="266"/>
    </row>
    <row r="50" spans="1:13" s="113" customFormat="1" ht="38.25">
      <c r="A50" s="125" t="s">
        <v>170</v>
      </c>
      <c r="B50" s="109">
        <v>903</v>
      </c>
      <c r="C50" s="110" t="s">
        <v>11</v>
      </c>
      <c r="D50" s="110" t="s">
        <v>428</v>
      </c>
      <c r="E50" s="140" t="s">
        <v>171</v>
      </c>
      <c r="F50" s="112">
        <v>332</v>
      </c>
      <c r="G50" s="112"/>
      <c r="H50" s="112">
        <v>332</v>
      </c>
      <c r="I50" s="107" t="e">
        <f>SUM(#REF!-H50)</f>
        <v>#REF!</v>
      </c>
      <c r="J50" s="267">
        <v>413.4</v>
      </c>
      <c r="K50" s="112">
        <v>413.4</v>
      </c>
      <c r="L50" s="267">
        <v>413.4</v>
      </c>
      <c r="M50" s="266">
        <f t="shared" si="0"/>
        <v>100</v>
      </c>
    </row>
    <row r="51" spans="1:13" s="113" customFormat="1" ht="38.25">
      <c r="A51" s="125" t="s">
        <v>691</v>
      </c>
      <c r="B51" s="109">
        <v>903</v>
      </c>
      <c r="C51" s="110" t="s">
        <v>11</v>
      </c>
      <c r="D51" s="110" t="s">
        <v>428</v>
      </c>
      <c r="E51" s="140" t="s">
        <v>692</v>
      </c>
      <c r="F51" s="112"/>
      <c r="G51" s="112"/>
      <c r="H51" s="112"/>
      <c r="I51" s="107"/>
      <c r="J51" s="267">
        <v>4668.1000000000004</v>
      </c>
      <c r="K51" s="112">
        <v>5397</v>
      </c>
      <c r="L51" s="267">
        <v>4570.7</v>
      </c>
      <c r="M51" s="266">
        <f t="shared" si="0"/>
        <v>97.913497997043748</v>
      </c>
    </row>
    <row r="52" spans="1:13" s="113" customFormat="1" ht="25.5">
      <c r="A52" s="141" t="s">
        <v>172</v>
      </c>
      <c r="B52" s="130"/>
      <c r="C52" s="119"/>
      <c r="D52" s="119"/>
      <c r="E52" s="120" t="s">
        <v>173</v>
      </c>
      <c r="F52" s="131">
        <f>SUM(F53:F55)</f>
        <v>4783.8</v>
      </c>
      <c r="G52" s="131">
        <f>SUM(G53:G55)</f>
        <v>320</v>
      </c>
      <c r="H52" s="131">
        <f>SUM(H53:H55)</f>
        <v>5103.8</v>
      </c>
      <c r="I52" s="107" t="e">
        <f>SUM(#REF!-H52)</f>
        <v>#REF!</v>
      </c>
      <c r="J52" s="270">
        <f>SUM(J53:J57)</f>
        <v>6337.1</v>
      </c>
      <c r="K52" s="131">
        <f>SUM(K53:K57)</f>
        <v>7945</v>
      </c>
      <c r="L52" s="270">
        <f>SUM(L53:L57)</f>
        <v>6108.1</v>
      </c>
      <c r="M52" s="266">
        <f t="shared" si="0"/>
        <v>96.386359691341454</v>
      </c>
    </row>
    <row r="53" spans="1:13" s="113" customFormat="1" ht="38.25">
      <c r="A53" s="125" t="s">
        <v>174</v>
      </c>
      <c r="B53" s="109">
        <v>903</v>
      </c>
      <c r="C53" s="110" t="s">
        <v>11</v>
      </c>
      <c r="D53" s="110" t="s">
        <v>428</v>
      </c>
      <c r="E53" s="126" t="s">
        <v>175</v>
      </c>
      <c r="F53" s="112">
        <v>4261.2</v>
      </c>
      <c r="G53" s="112">
        <v>320</v>
      </c>
      <c r="H53" s="112">
        <v>4581.2</v>
      </c>
      <c r="I53" s="107" t="e">
        <f>SUM(#REF!-H53)</f>
        <v>#REF!</v>
      </c>
      <c r="J53" s="267">
        <v>1526.9</v>
      </c>
      <c r="K53" s="112">
        <v>2685</v>
      </c>
      <c r="L53" s="267">
        <v>1483.9</v>
      </c>
      <c r="M53" s="266">
        <f t="shared" si="0"/>
        <v>97.183836531534482</v>
      </c>
    </row>
    <row r="54" spans="1:13" s="113" customFormat="1" ht="25.5">
      <c r="A54" s="238" t="s">
        <v>820</v>
      </c>
      <c r="B54" s="109">
        <v>903</v>
      </c>
      <c r="C54" s="110" t="s">
        <v>11</v>
      </c>
      <c r="D54" s="110" t="s">
        <v>428</v>
      </c>
      <c r="E54" s="126" t="s">
        <v>819</v>
      </c>
      <c r="F54" s="112"/>
      <c r="G54" s="112"/>
      <c r="H54" s="112"/>
      <c r="I54" s="107"/>
      <c r="J54" s="267">
        <v>623.6</v>
      </c>
      <c r="K54" s="112">
        <v>745.8</v>
      </c>
      <c r="L54" s="267">
        <v>437.6</v>
      </c>
      <c r="M54" s="266">
        <f t="shared" si="0"/>
        <v>70.173187940987816</v>
      </c>
    </row>
    <row r="55" spans="1:13" s="127" customFormat="1" ht="39">
      <c r="A55" s="125" t="s">
        <v>720</v>
      </c>
      <c r="B55" s="109">
        <v>903</v>
      </c>
      <c r="C55" s="110" t="s">
        <v>11</v>
      </c>
      <c r="D55" s="110" t="s">
        <v>428</v>
      </c>
      <c r="E55" s="140" t="s">
        <v>176</v>
      </c>
      <c r="F55" s="112">
        <v>522.6</v>
      </c>
      <c r="G55" s="112"/>
      <c r="H55" s="112">
        <v>522.6</v>
      </c>
      <c r="I55" s="107" t="e">
        <f>SUM(#REF!-H55)</f>
        <v>#REF!</v>
      </c>
      <c r="J55" s="267">
        <v>263</v>
      </c>
      <c r="K55" s="112">
        <v>590.5</v>
      </c>
      <c r="L55" s="267">
        <v>263</v>
      </c>
      <c r="M55" s="266">
        <f t="shared" si="0"/>
        <v>100</v>
      </c>
    </row>
    <row r="56" spans="1:13" s="127" customFormat="1" ht="13.5">
      <c r="A56" s="32" t="s">
        <v>865</v>
      </c>
      <c r="B56" s="109">
        <v>903</v>
      </c>
      <c r="C56" s="110" t="s">
        <v>11</v>
      </c>
      <c r="D56" s="110" t="s">
        <v>428</v>
      </c>
      <c r="E56" s="140" t="s">
        <v>864</v>
      </c>
      <c r="F56" s="112"/>
      <c r="G56" s="112"/>
      <c r="H56" s="112"/>
      <c r="I56" s="107"/>
      <c r="J56" s="267">
        <v>305.8</v>
      </c>
      <c r="K56" s="112">
        <v>305.8</v>
      </c>
      <c r="L56" s="267">
        <v>305.8</v>
      </c>
      <c r="M56" s="266">
        <f t="shared" si="0"/>
        <v>100</v>
      </c>
    </row>
    <row r="57" spans="1:13" s="127" customFormat="1" ht="44.25" customHeight="1">
      <c r="A57" s="32" t="s">
        <v>693</v>
      </c>
      <c r="B57" s="109">
        <v>903</v>
      </c>
      <c r="C57" s="110" t="s">
        <v>11</v>
      </c>
      <c r="D57" s="110" t="s">
        <v>428</v>
      </c>
      <c r="E57" s="140" t="s">
        <v>694</v>
      </c>
      <c r="F57" s="112"/>
      <c r="G57" s="112"/>
      <c r="H57" s="112"/>
      <c r="I57" s="107"/>
      <c r="J57" s="267">
        <v>3617.8</v>
      </c>
      <c r="K57" s="112">
        <v>3617.9</v>
      </c>
      <c r="L57" s="267">
        <v>3617.8</v>
      </c>
      <c r="M57" s="266">
        <f t="shared" si="0"/>
        <v>100</v>
      </c>
    </row>
    <row r="58" spans="1:13" s="127" customFormat="1" ht="26.25">
      <c r="A58" s="141" t="s">
        <v>177</v>
      </c>
      <c r="B58" s="130"/>
      <c r="C58" s="119"/>
      <c r="D58" s="119"/>
      <c r="E58" s="142" t="s">
        <v>178</v>
      </c>
      <c r="F58" s="121">
        <f>F59</f>
        <v>41</v>
      </c>
      <c r="G58" s="121">
        <f>G59</f>
        <v>0</v>
      </c>
      <c r="H58" s="121">
        <f>H59</f>
        <v>41</v>
      </c>
      <c r="I58" s="107" t="e">
        <f>SUM(#REF!-H58)</f>
        <v>#REF!</v>
      </c>
      <c r="J58" s="268">
        <f>J59</f>
        <v>35.6</v>
      </c>
      <c r="K58" s="121">
        <f>K59</f>
        <v>38</v>
      </c>
      <c r="L58" s="268">
        <f>L59</f>
        <v>35.6</v>
      </c>
      <c r="M58" s="266">
        <f t="shared" si="0"/>
        <v>100</v>
      </c>
    </row>
    <row r="59" spans="1:13" s="127" customFormat="1" ht="39">
      <c r="A59" s="125" t="s">
        <v>179</v>
      </c>
      <c r="B59" s="109">
        <v>903</v>
      </c>
      <c r="C59" s="110" t="s">
        <v>11</v>
      </c>
      <c r="D59" s="110" t="s">
        <v>428</v>
      </c>
      <c r="E59" s="140" t="s">
        <v>180</v>
      </c>
      <c r="F59" s="112">
        <v>41</v>
      </c>
      <c r="G59" s="112"/>
      <c r="H59" s="112">
        <v>41</v>
      </c>
      <c r="I59" s="107" t="e">
        <f>SUM(#REF!-H59)</f>
        <v>#REF!</v>
      </c>
      <c r="J59" s="267">
        <v>35.6</v>
      </c>
      <c r="K59" s="112">
        <v>38</v>
      </c>
      <c r="L59" s="267">
        <v>35.6</v>
      </c>
      <c r="M59" s="266">
        <f t="shared" si="0"/>
        <v>100</v>
      </c>
    </row>
    <row r="60" spans="1:13" s="127" customFormat="1" ht="25.5">
      <c r="A60" s="143" t="s">
        <v>187</v>
      </c>
      <c r="B60" s="130"/>
      <c r="C60" s="119"/>
      <c r="D60" s="119"/>
      <c r="E60" s="120" t="s">
        <v>188</v>
      </c>
      <c r="F60" s="121">
        <f>SUM(F61:F65)</f>
        <v>2838.5</v>
      </c>
      <c r="G60" s="121">
        <f>SUM(G61:G65)</f>
        <v>0</v>
      </c>
      <c r="H60" s="121">
        <f>SUM(H61:H65)</f>
        <v>2838.5</v>
      </c>
      <c r="I60" s="107" t="e">
        <f>SUM(#REF!-H60)</f>
        <v>#REF!</v>
      </c>
      <c r="J60" s="268">
        <f>SUM(J61:J66)</f>
        <v>2728.2000000000003</v>
      </c>
      <c r="K60" s="121">
        <f>SUM(K61:K66)</f>
        <v>3372.3</v>
      </c>
      <c r="L60" s="268">
        <f>SUM(L61:L66)</f>
        <v>2619</v>
      </c>
      <c r="M60" s="266">
        <f t="shared" si="0"/>
        <v>95.997360897294911</v>
      </c>
    </row>
    <row r="61" spans="1:13" s="127" customFormat="1" ht="26.25">
      <c r="A61" s="125" t="s">
        <v>333</v>
      </c>
      <c r="B61" s="109">
        <v>903</v>
      </c>
      <c r="C61" s="110" t="s">
        <v>11</v>
      </c>
      <c r="D61" s="110" t="s">
        <v>79</v>
      </c>
      <c r="E61" s="140" t="s">
        <v>189</v>
      </c>
      <c r="F61" s="112">
        <v>1215.5</v>
      </c>
      <c r="G61" s="112"/>
      <c r="H61" s="112">
        <v>1215.5</v>
      </c>
      <c r="I61" s="107" t="e">
        <f>SUM(#REF!-H61)</f>
        <v>#REF!</v>
      </c>
      <c r="J61" s="267">
        <v>996.6</v>
      </c>
      <c r="K61" s="112">
        <v>1111.9000000000001</v>
      </c>
      <c r="L61" s="267">
        <v>993.7</v>
      </c>
      <c r="M61" s="266">
        <f t="shared" si="0"/>
        <v>99.709010636162958</v>
      </c>
    </row>
    <row r="62" spans="1:13" s="127" customFormat="1" ht="25.5">
      <c r="A62" s="108" t="s">
        <v>338</v>
      </c>
      <c r="B62" s="109">
        <v>903</v>
      </c>
      <c r="C62" s="110" t="s">
        <v>11</v>
      </c>
      <c r="D62" s="110" t="s">
        <v>79</v>
      </c>
      <c r="E62" s="140" t="s">
        <v>190</v>
      </c>
      <c r="F62" s="112">
        <v>48.5</v>
      </c>
      <c r="G62" s="112"/>
      <c r="H62" s="112">
        <v>48.5</v>
      </c>
      <c r="I62" s="107" t="e">
        <f>SUM(#REF!-H62)</f>
        <v>#REF!</v>
      </c>
      <c r="J62" s="267">
        <v>27</v>
      </c>
      <c r="K62" s="112">
        <v>66.400000000000006</v>
      </c>
      <c r="L62" s="267">
        <v>27</v>
      </c>
      <c r="M62" s="266">
        <f t="shared" si="0"/>
        <v>100</v>
      </c>
    </row>
    <row r="63" spans="1:13" s="127" customFormat="1" ht="26.25">
      <c r="A63" s="125" t="s">
        <v>191</v>
      </c>
      <c r="B63" s="109">
        <v>903</v>
      </c>
      <c r="C63" s="110" t="s">
        <v>11</v>
      </c>
      <c r="D63" s="110" t="s">
        <v>79</v>
      </c>
      <c r="E63" s="140" t="s">
        <v>192</v>
      </c>
      <c r="F63" s="112">
        <v>1303.3</v>
      </c>
      <c r="G63" s="112">
        <v>-2.2000000000000002</v>
      </c>
      <c r="H63" s="112">
        <v>1301.0999999999999</v>
      </c>
      <c r="I63" s="107" t="e">
        <f>SUM(#REF!-H63)</f>
        <v>#REF!</v>
      </c>
      <c r="J63" s="267">
        <v>1372.8</v>
      </c>
      <c r="K63" s="112">
        <v>1862.2</v>
      </c>
      <c r="L63" s="267">
        <v>1266.5</v>
      </c>
      <c r="M63" s="266">
        <f t="shared" si="0"/>
        <v>92.256701631701631</v>
      </c>
    </row>
    <row r="64" spans="1:13" s="127" customFormat="1" ht="26.25">
      <c r="A64" s="125" t="s">
        <v>343</v>
      </c>
      <c r="B64" s="109">
        <v>903</v>
      </c>
      <c r="C64" s="110" t="s">
        <v>11</v>
      </c>
      <c r="D64" s="110" t="s">
        <v>79</v>
      </c>
      <c r="E64" s="140" t="s">
        <v>193</v>
      </c>
      <c r="F64" s="112">
        <v>141</v>
      </c>
      <c r="G64" s="112"/>
      <c r="H64" s="112">
        <v>141</v>
      </c>
      <c r="I64" s="107" t="e">
        <f>SUM(#REF!-H64)</f>
        <v>#REF!</v>
      </c>
      <c r="J64" s="267">
        <v>285.3</v>
      </c>
      <c r="K64" s="112">
        <v>285.3</v>
      </c>
      <c r="L64" s="267">
        <v>285.3</v>
      </c>
      <c r="M64" s="266">
        <f t="shared" si="0"/>
        <v>100</v>
      </c>
    </row>
    <row r="65" spans="1:13" s="127" customFormat="1" ht="39">
      <c r="A65" s="125" t="s">
        <v>8</v>
      </c>
      <c r="B65" s="109">
        <v>903</v>
      </c>
      <c r="C65" s="110" t="s">
        <v>11</v>
      </c>
      <c r="D65" s="110" t="s">
        <v>79</v>
      </c>
      <c r="E65" s="140" t="s">
        <v>194</v>
      </c>
      <c r="F65" s="112"/>
      <c r="G65" s="112"/>
      <c r="H65" s="112"/>
      <c r="I65" s="107" t="e">
        <f>SUM(#REF!-H65)</f>
        <v>#REF!</v>
      </c>
      <c r="J65" s="267">
        <v>2.8</v>
      </c>
      <c r="K65" s="112">
        <v>0</v>
      </c>
      <c r="L65" s="267">
        <v>2.8</v>
      </c>
      <c r="M65" s="266">
        <f t="shared" si="0"/>
        <v>100</v>
      </c>
    </row>
    <row r="66" spans="1:13" s="127" customFormat="1" ht="38.25" customHeight="1">
      <c r="A66" s="125" t="s">
        <v>874</v>
      </c>
      <c r="B66" s="109">
        <v>903</v>
      </c>
      <c r="C66" s="110" t="s">
        <v>11</v>
      </c>
      <c r="D66" s="110" t="s">
        <v>79</v>
      </c>
      <c r="E66" s="140" t="s">
        <v>885</v>
      </c>
      <c r="F66" s="112"/>
      <c r="G66" s="112"/>
      <c r="H66" s="112"/>
      <c r="I66" s="107"/>
      <c r="J66" s="267">
        <v>43.7</v>
      </c>
      <c r="K66" s="112">
        <v>43.7</v>
      </c>
      <c r="L66" s="267">
        <v>43.7</v>
      </c>
      <c r="M66" s="266">
        <f t="shared" ref="M66:M112" si="1">L66/J66*100</f>
        <v>100</v>
      </c>
    </row>
    <row r="67" spans="1:13" s="116" customFormat="1" ht="25.5">
      <c r="A67" s="103" t="s">
        <v>722</v>
      </c>
      <c r="B67" s="115"/>
      <c r="C67" s="106"/>
      <c r="D67" s="106"/>
      <c r="E67" s="106" t="s">
        <v>201</v>
      </c>
      <c r="F67" s="107">
        <f>F68+F71+F75+F78+F82</f>
        <v>36100.200000000004</v>
      </c>
      <c r="G67" s="107">
        <f>G68+G71+G75+G78+G82</f>
        <v>587.79999999999995</v>
      </c>
      <c r="H67" s="107">
        <f>H68+H71+H75+H78+H82</f>
        <v>36688.000000000007</v>
      </c>
      <c r="I67" s="107" t="e">
        <f>SUM(#REF!-H67)</f>
        <v>#REF!</v>
      </c>
      <c r="J67" s="266">
        <f>J68+J71+J75+J78+J82</f>
        <v>56444.3</v>
      </c>
      <c r="K67" s="107">
        <f>K68+K71+K75+K78+K82</f>
        <v>59523</v>
      </c>
      <c r="L67" s="266">
        <f>L68+L71+L75+L78+L82</f>
        <v>48171.69999999999</v>
      </c>
      <c r="M67" s="266">
        <f t="shared" si="1"/>
        <v>85.343781391566537</v>
      </c>
    </row>
    <row r="68" spans="1:13" s="116" customFormat="1" ht="38.25">
      <c r="A68" s="144" t="s">
        <v>495</v>
      </c>
      <c r="B68" s="118"/>
      <c r="C68" s="145"/>
      <c r="D68" s="145"/>
      <c r="E68" s="146" t="s">
        <v>496</v>
      </c>
      <c r="F68" s="139">
        <f>SUM(F69:F70)</f>
        <v>15454.8</v>
      </c>
      <c r="G68" s="139">
        <f>SUM(G69:G70)</f>
        <v>500</v>
      </c>
      <c r="H68" s="139">
        <f>SUM(H69:H70)</f>
        <v>15954.8</v>
      </c>
      <c r="I68" s="107" t="e">
        <f>SUM(#REF!-H68)</f>
        <v>#REF!</v>
      </c>
      <c r="J68" s="272">
        <f>SUM(J69:J70)</f>
        <v>19373.599999999999</v>
      </c>
      <c r="K68" s="139">
        <f>SUM(K69:K70)</f>
        <v>20079</v>
      </c>
      <c r="L68" s="272">
        <f>SUM(L69:L70)</f>
        <v>14714.699999999999</v>
      </c>
      <c r="M68" s="266">
        <f t="shared" si="1"/>
        <v>75.952326877813107</v>
      </c>
    </row>
    <row r="69" spans="1:13" s="113" customFormat="1" ht="25.5">
      <c r="A69" s="147" t="s">
        <v>497</v>
      </c>
      <c r="B69" s="109">
        <v>904</v>
      </c>
      <c r="C69" s="110" t="s">
        <v>403</v>
      </c>
      <c r="D69" s="110" t="s">
        <v>330</v>
      </c>
      <c r="E69" s="111" t="s">
        <v>498</v>
      </c>
      <c r="F69" s="112">
        <v>12954.5</v>
      </c>
      <c r="G69" s="112">
        <v>466</v>
      </c>
      <c r="H69" s="112">
        <v>13420.5</v>
      </c>
      <c r="I69" s="107" t="e">
        <f>SUM(#REF!-H69)</f>
        <v>#REF!</v>
      </c>
      <c r="J69" s="267">
        <v>17910.8</v>
      </c>
      <c r="K69" s="112">
        <v>18568.400000000001</v>
      </c>
      <c r="L69" s="267">
        <v>13251.9</v>
      </c>
      <c r="M69" s="266">
        <f t="shared" si="1"/>
        <v>73.988319896375373</v>
      </c>
    </row>
    <row r="70" spans="1:13" s="113" customFormat="1" ht="25.5">
      <c r="A70" s="148" t="s">
        <v>499</v>
      </c>
      <c r="B70" s="109">
        <v>904</v>
      </c>
      <c r="C70" s="110" t="s">
        <v>403</v>
      </c>
      <c r="D70" s="110" t="s">
        <v>330</v>
      </c>
      <c r="E70" s="111" t="s">
        <v>500</v>
      </c>
      <c r="F70" s="112">
        <v>1810.3</v>
      </c>
      <c r="G70" s="112"/>
      <c r="H70" s="112">
        <v>1810.3</v>
      </c>
      <c r="I70" s="107" t="e">
        <f>SUM(#REF!-H70)</f>
        <v>#REF!</v>
      </c>
      <c r="J70" s="267">
        <v>1462.8</v>
      </c>
      <c r="K70" s="112">
        <v>1510.6</v>
      </c>
      <c r="L70" s="267">
        <v>1462.8</v>
      </c>
      <c r="M70" s="266">
        <f t="shared" si="1"/>
        <v>100</v>
      </c>
    </row>
    <row r="71" spans="1:13" ht="25.5">
      <c r="A71" s="117" t="s">
        <v>504</v>
      </c>
      <c r="B71" s="128"/>
      <c r="C71" s="119"/>
      <c r="D71" s="119"/>
      <c r="E71" s="146" t="s">
        <v>695</v>
      </c>
      <c r="F71" s="121">
        <f>SUM(F72:F72)</f>
        <v>8430</v>
      </c>
      <c r="G71" s="121">
        <f>SUM(G72:G72)</f>
        <v>88</v>
      </c>
      <c r="H71" s="121">
        <f>SUM(H72:H72)</f>
        <v>8518</v>
      </c>
      <c r="I71" s="107" t="e">
        <f>SUM(#REF!-H71)</f>
        <v>#REF!</v>
      </c>
      <c r="J71" s="268">
        <f>SUM(J72:J74)</f>
        <v>10353.5</v>
      </c>
      <c r="K71" s="121">
        <f>SUM(K72:K73)</f>
        <v>10459.5</v>
      </c>
      <c r="L71" s="268">
        <f>SUM(L72:L74)</f>
        <v>8434</v>
      </c>
      <c r="M71" s="266">
        <f t="shared" si="1"/>
        <v>81.460375718356119</v>
      </c>
    </row>
    <row r="72" spans="1:13" s="113" customFormat="1" ht="25.5">
      <c r="A72" s="147" t="s">
        <v>506</v>
      </c>
      <c r="B72" s="109">
        <v>904</v>
      </c>
      <c r="C72" s="110" t="s">
        <v>403</v>
      </c>
      <c r="D72" s="110" t="s">
        <v>330</v>
      </c>
      <c r="E72" s="111" t="s">
        <v>507</v>
      </c>
      <c r="F72" s="112">
        <v>7870</v>
      </c>
      <c r="G72" s="112">
        <v>79.3</v>
      </c>
      <c r="H72" s="112">
        <v>7949.3</v>
      </c>
      <c r="I72" s="107" t="e">
        <f>SUM(#REF!-H72)</f>
        <v>#REF!</v>
      </c>
      <c r="J72" s="267">
        <v>10199.700000000001</v>
      </c>
      <c r="K72" s="112">
        <v>10348.700000000001</v>
      </c>
      <c r="L72" s="267">
        <v>8280.2000000000007</v>
      </c>
      <c r="M72" s="266">
        <f t="shared" si="1"/>
        <v>81.180819043697355</v>
      </c>
    </row>
    <row r="73" spans="1:13" s="113" customFormat="1" ht="25.5">
      <c r="A73" s="147" t="s">
        <v>872</v>
      </c>
      <c r="B73" s="109">
        <v>904</v>
      </c>
      <c r="C73" s="110" t="s">
        <v>403</v>
      </c>
      <c r="D73" s="110" t="s">
        <v>330</v>
      </c>
      <c r="E73" s="111" t="s">
        <v>871</v>
      </c>
      <c r="F73" s="112"/>
      <c r="G73" s="112"/>
      <c r="H73" s="112"/>
      <c r="I73" s="107"/>
      <c r="J73" s="267">
        <v>110.8</v>
      </c>
      <c r="K73" s="112">
        <v>110.8</v>
      </c>
      <c r="L73" s="267">
        <v>110.8</v>
      </c>
      <c r="M73" s="266">
        <f t="shared" si="1"/>
        <v>100</v>
      </c>
    </row>
    <row r="74" spans="1:13" s="113" customFormat="1" ht="38.25">
      <c r="A74" s="39" t="s">
        <v>909</v>
      </c>
      <c r="B74" s="109">
        <v>904</v>
      </c>
      <c r="C74" s="110" t="s">
        <v>403</v>
      </c>
      <c r="D74" s="110" t="s">
        <v>330</v>
      </c>
      <c r="E74" s="111" t="s">
        <v>908</v>
      </c>
      <c r="F74" s="112"/>
      <c r="G74" s="112"/>
      <c r="H74" s="112"/>
      <c r="I74" s="107"/>
      <c r="J74" s="267">
        <v>43</v>
      </c>
      <c r="K74" s="112"/>
      <c r="L74" s="267">
        <v>43</v>
      </c>
      <c r="M74" s="266">
        <f t="shared" si="1"/>
        <v>100</v>
      </c>
    </row>
    <row r="75" spans="1:13" ht="32.25" customHeight="1">
      <c r="A75" s="129" t="s">
        <v>202</v>
      </c>
      <c r="B75" s="128"/>
      <c r="C75" s="119"/>
      <c r="D75" s="119"/>
      <c r="E75" s="119" t="s">
        <v>203</v>
      </c>
      <c r="F75" s="121">
        <f>SUM(F76:F77)</f>
        <v>9036</v>
      </c>
      <c r="G75" s="121">
        <f>SUM(G76:G77)</f>
        <v>0</v>
      </c>
      <c r="H75" s="121">
        <f>SUM(H76:H77)</f>
        <v>9036</v>
      </c>
      <c r="I75" s="107" t="e">
        <f>SUM(#REF!-H75)</f>
        <v>#REF!</v>
      </c>
      <c r="J75" s="268">
        <f>SUM(J76:J77)</f>
        <v>22855.4</v>
      </c>
      <c r="K75" s="121">
        <f>SUM(K76:K77)</f>
        <v>23681.4</v>
      </c>
      <c r="L75" s="268">
        <f>SUM(L76:L77)</f>
        <v>21438.199999999997</v>
      </c>
      <c r="M75" s="266">
        <f t="shared" si="1"/>
        <v>93.799277194886088</v>
      </c>
    </row>
    <row r="76" spans="1:13" s="113" customFormat="1" ht="25.5">
      <c r="A76" s="147" t="s">
        <v>481</v>
      </c>
      <c r="B76" s="109">
        <v>904</v>
      </c>
      <c r="C76" s="110" t="s">
        <v>11</v>
      </c>
      <c r="D76" s="110" t="s">
        <v>331</v>
      </c>
      <c r="E76" s="111" t="s">
        <v>482</v>
      </c>
      <c r="F76" s="112">
        <v>9036</v>
      </c>
      <c r="G76" s="112"/>
      <c r="H76" s="112">
        <v>9036</v>
      </c>
      <c r="I76" s="107" t="e">
        <f>SUM(#REF!-H76)</f>
        <v>#REF!</v>
      </c>
      <c r="J76" s="267">
        <v>10940</v>
      </c>
      <c r="K76" s="112">
        <v>11768.2</v>
      </c>
      <c r="L76" s="267">
        <v>9522.7999999999993</v>
      </c>
      <c r="M76" s="266">
        <f t="shared" si="1"/>
        <v>87.045703839122481</v>
      </c>
    </row>
    <row r="77" spans="1:13" s="113" customFormat="1">
      <c r="A77" s="39" t="s">
        <v>821</v>
      </c>
      <c r="B77" s="109">
        <v>904</v>
      </c>
      <c r="C77" s="110" t="s">
        <v>11</v>
      </c>
      <c r="D77" s="110" t="s">
        <v>331</v>
      </c>
      <c r="E77" s="40" t="s">
        <v>822</v>
      </c>
      <c r="F77" s="112"/>
      <c r="G77" s="112"/>
      <c r="H77" s="112"/>
      <c r="I77" s="107" t="e">
        <f>SUM(#REF!-H77)</f>
        <v>#REF!</v>
      </c>
      <c r="J77" s="267">
        <v>11915.4</v>
      </c>
      <c r="K77" s="112">
        <v>11913.2</v>
      </c>
      <c r="L77" s="267">
        <v>11915.4</v>
      </c>
      <c r="M77" s="266">
        <f t="shared" si="1"/>
        <v>100</v>
      </c>
    </row>
    <row r="78" spans="1:13" s="116" customFormat="1" ht="25.5">
      <c r="A78" s="129" t="s">
        <v>569</v>
      </c>
      <c r="B78" s="118"/>
      <c r="C78" s="119"/>
      <c r="D78" s="119"/>
      <c r="E78" s="146" t="s">
        <v>570</v>
      </c>
      <c r="F78" s="139">
        <f>SUM(F79:F81)</f>
        <v>1343.5</v>
      </c>
      <c r="G78" s="139">
        <f>SUM(G79:G81)</f>
        <v>1.3</v>
      </c>
      <c r="H78" s="139">
        <f>SUM(H79:H81)</f>
        <v>1344.8</v>
      </c>
      <c r="I78" s="107" t="e">
        <f>SUM(#REF!-H78)</f>
        <v>#REF!</v>
      </c>
      <c r="J78" s="272">
        <f>SUM(J79:J81)</f>
        <v>1097.8</v>
      </c>
      <c r="K78" s="139">
        <f>SUM(K79:K81)</f>
        <v>1435.7</v>
      </c>
      <c r="L78" s="272">
        <f>SUM(L79:L81)</f>
        <v>1071.1000000000001</v>
      </c>
      <c r="M78" s="266">
        <f t="shared" si="1"/>
        <v>97.567862998724735</v>
      </c>
    </row>
    <row r="79" spans="1:13" s="113" customFormat="1" ht="25.5">
      <c r="A79" s="149" t="s">
        <v>333</v>
      </c>
      <c r="B79" s="109">
        <v>904</v>
      </c>
      <c r="C79" s="150" t="s">
        <v>403</v>
      </c>
      <c r="D79" s="150" t="s">
        <v>345</v>
      </c>
      <c r="E79" s="151" t="s">
        <v>571</v>
      </c>
      <c r="F79" s="112">
        <v>1270</v>
      </c>
      <c r="G79" s="112"/>
      <c r="H79" s="112">
        <v>1270</v>
      </c>
      <c r="I79" s="107" t="e">
        <f>SUM(#REF!-H79)</f>
        <v>#REF!</v>
      </c>
      <c r="J79" s="267">
        <v>994.8</v>
      </c>
      <c r="K79" s="112">
        <v>1353.5</v>
      </c>
      <c r="L79" s="267">
        <v>975.8</v>
      </c>
      <c r="M79" s="266">
        <f t="shared" si="1"/>
        <v>98.090068355448338</v>
      </c>
    </row>
    <row r="80" spans="1:13" s="113" customFormat="1" ht="25.5">
      <c r="A80" s="152" t="s">
        <v>338</v>
      </c>
      <c r="B80" s="109">
        <v>904</v>
      </c>
      <c r="C80" s="153" t="s">
        <v>403</v>
      </c>
      <c r="D80" s="153" t="s">
        <v>345</v>
      </c>
      <c r="E80" s="111" t="s">
        <v>572</v>
      </c>
      <c r="F80" s="112">
        <v>23.5</v>
      </c>
      <c r="G80" s="112">
        <v>0.3</v>
      </c>
      <c r="H80" s="112">
        <v>23.8</v>
      </c>
      <c r="I80" s="107" t="e">
        <f>SUM(#REF!-H80)</f>
        <v>#REF!</v>
      </c>
      <c r="J80" s="267">
        <v>72.099999999999994</v>
      </c>
      <c r="K80" s="112">
        <v>51.3</v>
      </c>
      <c r="L80" s="267">
        <v>64.400000000000006</v>
      </c>
      <c r="M80" s="266">
        <f t="shared" si="1"/>
        <v>89.320388349514573</v>
      </c>
    </row>
    <row r="81" spans="1:13" s="113" customFormat="1" ht="42" customHeight="1">
      <c r="A81" s="253" t="s">
        <v>874</v>
      </c>
      <c r="B81" s="109">
        <v>904</v>
      </c>
      <c r="C81" s="155" t="s">
        <v>403</v>
      </c>
      <c r="D81" s="155" t="s">
        <v>345</v>
      </c>
      <c r="E81" s="212" t="s">
        <v>886</v>
      </c>
      <c r="F81" s="112"/>
      <c r="G81" s="112"/>
      <c r="H81" s="112"/>
      <c r="I81" s="107"/>
      <c r="J81" s="267">
        <v>30.9</v>
      </c>
      <c r="K81" s="112">
        <v>30.9</v>
      </c>
      <c r="L81" s="267">
        <v>30.9</v>
      </c>
      <c r="M81" s="266">
        <f t="shared" si="1"/>
        <v>100</v>
      </c>
    </row>
    <row r="82" spans="1:13" s="113" customFormat="1" ht="25.5">
      <c r="A82" s="156" t="s">
        <v>510</v>
      </c>
      <c r="B82" s="130"/>
      <c r="C82" s="157"/>
      <c r="D82" s="157"/>
      <c r="E82" s="158" t="s">
        <v>511</v>
      </c>
      <c r="F82" s="131">
        <f>SUM(F83:F83)</f>
        <v>1835.9</v>
      </c>
      <c r="G82" s="131">
        <f>SUM(G83:G83)</f>
        <v>-1.5</v>
      </c>
      <c r="H82" s="131">
        <f>SUM(H83:H83)</f>
        <v>1834.4</v>
      </c>
      <c r="I82" s="107" t="e">
        <f>SUM(#REF!-H82)</f>
        <v>#REF!</v>
      </c>
      <c r="J82" s="270">
        <f>SUM(J83:J83)</f>
        <v>2764</v>
      </c>
      <c r="K82" s="131">
        <f>SUM(K83:K83)</f>
        <v>3867.4</v>
      </c>
      <c r="L82" s="270">
        <f>SUM(L83:L83)</f>
        <v>2513.6999999999998</v>
      </c>
      <c r="M82" s="266">
        <f t="shared" si="1"/>
        <v>90.94428364688855</v>
      </c>
    </row>
    <row r="83" spans="1:13" s="113" customFormat="1" ht="38.25">
      <c r="A83" s="152" t="s">
        <v>512</v>
      </c>
      <c r="B83" s="109">
        <v>904</v>
      </c>
      <c r="C83" s="153" t="s">
        <v>403</v>
      </c>
      <c r="D83" s="153" t="s">
        <v>330</v>
      </c>
      <c r="E83" s="154" t="s">
        <v>513</v>
      </c>
      <c r="F83" s="112">
        <v>1835.9</v>
      </c>
      <c r="G83" s="112">
        <v>-1.5</v>
      </c>
      <c r="H83" s="112">
        <v>1834.4</v>
      </c>
      <c r="I83" s="107" t="e">
        <f>SUM(#REF!-H83)</f>
        <v>#REF!</v>
      </c>
      <c r="J83" s="267">
        <v>2764</v>
      </c>
      <c r="K83" s="112">
        <v>3867.4</v>
      </c>
      <c r="L83" s="267">
        <v>2513.6999999999998</v>
      </c>
      <c r="M83" s="266">
        <f t="shared" si="1"/>
        <v>90.94428364688855</v>
      </c>
    </row>
    <row r="84" spans="1:13" s="116" customFormat="1" ht="38.25">
      <c r="A84" s="103" t="s">
        <v>404</v>
      </c>
      <c r="B84" s="115"/>
      <c r="C84" s="106"/>
      <c r="D84" s="106"/>
      <c r="E84" s="106" t="s">
        <v>405</v>
      </c>
      <c r="F84" s="107">
        <f>SUM(F85:F88)</f>
        <v>22659.600000000002</v>
      </c>
      <c r="G84" s="107">
        <f>SUM(G85:G88)</f>
        <v>3063.6</v>
      </c>
      <c r="H84" s="107">
        <f>SUM(H85:H88)</f>
        <v>25723.200000000001</v>
      </c>
      <c r="I84" s="107" t="e">
        <f>SUM(#REF!-H84)</f>
        <v>#REF!</v>
      </c>
      <c r="J84" s="266">
        <f>SUM(J85:J88)</f>
        <v>34705.299999999996</v>
      </c>
      <c r="K84" s="107">
        <f>SUM(K85:K88)</f>
        <v>33326.1</v>
      </c>
      <c r="L84" s="266">
        <f>SUM(L85:L88)</f>
        <v>29223.3</v>
      </c>
      <c r="M84" s="266">
        <f t="shared" si="1"/>
        <v>84.204141730513797</v>
      </c>
    </row>
    <row r="85" spans="1:13" s="113" customFormat="1" ht="51">
      <c r="A85" s="125" t="s">
        <v>409</v>
      </c>
      <c r="B85" s="109">
        <v>901</v>
      </c>
      <c r="C85" s="110" t="s">
        <v>345</v>
      </c>
      <c r="D85" s="110" t="s">
        <v>79</v>
      </c>
      <c r="E85" s="140" t="s">
        <v>410</v>
      </c>
      <c r="F85" s="112">
        <v>9240.2000000000007</v>
      </c>
      <c r="G85" s="112"/>
      <c r="H85" s="112">
        <v>9240.2000000000007</v>
      </c>
      <c r="I85" s="107" t="e">
        <f>SUM(#REF!-H85)</f>
        <v>#REF!</v>
      </c>
      <c r="J85" s="267">
        <v>9646.2999999999993</v>
      </c>
      <c r="K85" s="112">
        <v>9646.2999999999993</v>
      </c>
      <c r="L85" s="267">
        <v>6479.8</v>
      </c>
      <c r="M85" s="266">
        <f t="shared" si="1"/>
        <v>67.173942340586564</v>
      </c>
    </row>
    <row r="86" spans="1:13" s="113" customFormat="1" ht="25.5">
      <c r="A86" s="152" t="s">
        <v>406</v>
      </c>
      <c r="B86" s="109">
        <v>901</v>
      </c>
      <c r="C86" s="153" t="s">
        <v>345</v>
      </c>
      <c r="D86" s="153" t="s">
        <v>403</v>
      </c>
      <c r="E86" s="111" t="s">
        <v>407</v>
      </c>
      <c r="F86" s="112">
        <v>7892.2</v>
      </c>
      <c r="G86" s="112"/>
      <c r="H86" s="112">
        <v>7892.2</v>
      </c>
      <c r="I86" s="107" t="e">
        <f>SUM(#REF!-H86)</f>
        <v>#REF!</v>
      </c>
      <c r="J86" s="267">
        <v>9434.2999999999993</v>
      </c>
      <c r="K86" s="112">
        <v>9434.2999999999993</v>
      </c>
      <c r="L86" s="267">
        <v>8317.7000000000007</v>
      </c>
      <c r="M86" s="266">
        <f t="shared" si="1"/>
        <v>88.164463712199108</v>
      </c>
    </row>
    <row r="87" spans="1:13" s="113" customFormat="1" ht="63.75">
      <c r="A87" s="152" t="s">
        <v>411</v>
      </c>
      <c r="B87" s="109">
        <v>901</v>
      </c>
      <c r="C87" s="153" t="s">
        <v>345</v>
      </c>
      <c r="D87" s="153" t="s">
        <v>79</v>
      </c>
      <c r="E87" s="111" t="s">
        <v>412</v>
      </c>
      <c r="F87" s="112">
        <v>5527.2</v>
      </c>
      <c r="G87" s="112"/>
      <c r="H87" s="112">
        <v>5527.2</v>
      </c>
      <c r="I87" s="107" t="e">
        <f>SUM(#REF!-H87)</f>
        <v>#REF!</v>
      </c>
      <c r="J87" s="267">
        <v>9009.6</v>
      </c>
      <c r="K87" s="112">
        <v>8827.7999999999993</v>
      </c>
      <c r="L87" s="267">
        <v>9009.6</v>
      </c>
      <c r="M87" s="266">
        <f t="shared" si="1"/>
        <v>100</v>
      </c>
    </row>
    <row r="88" spans="1:13" s="113" customFormat="1" ht="51">
      <c r="A88" s="148" t="s">
        <v>418</v>
      </c>
      <c r="B88" s="109">
        <v>901</v>
      </c>
      <c r="C88" s="110" t="s">
        <v>345</v>
      </c>
      <c r="D88" s="110" t="s">
        <v>79</v>
      </c>
      <c r="E88" s="140" t="s">
        <v>419</v>
      </c>
      <c r="F88" s="112"/>
      <c r="G88" s="112">
        <v>3063.6</v>
      </c>
      <c r="H88" s="112">
        <v>3063.6</v>
      </c>
      <c r="I88" s="107" t="e">
        <f>SUM(#REF!-H88)</f>
        <v>#REF!</v>
      </c>
      <c r="J88" s="267">
        <v>6615.1</v>
      </c>
      <c r="K88" s="112">
        <v>5417.7</v>
      </c>
      <c r="L88" s="267">
        <v>5416.2</v>
      </c>
      <c r="M88" s="266">
        <f t="shared" si="1"/>
        <v>81.876313283245906</v>
      </c>
    </row>
    <row r="89" spans="1:13" s="113" customFormat="1" ht="18.75" customHeight="1">
      <c r="A89" s="227" t="s">
        <v>906</v>
      </c>
      <c r="B89" s="104"/>
      <c r="C89" s="228"/>
      <c r="D89" s="228"/>
      <c r="E89" s="229" t="s">
        <v>812</v>
      </c>
      <c r="F89" s="196"/>
      <c r="G89" s="196"/>
      <c r="H89" s="196"/>
      <c r="I89" s="107"/>
      <c r="J89" s="273">
        <f>J91+J90</f>
        <v>124.4</v>
      </c>
      <c r="K89" s="196">
        <f>K91</f>
        <v>112.7</v>
      </c>
      <c r="L89" s="273">
        <f>L91+L90</f>
        <v>11.7</v>
      </c>
      <c r="M89" s="266">
        <f t="shared" si="1"/>
        <v>9.4051446945337602</v>
      </c>
    </row>
    <row r="90" spans="1:13" s="113" customFormat="1" ht="22.5" customHeight="1">
      <c r="A90" s="43" t="s">
        <v>907</v>
      </c>
      <c r="B90" s="109">
        <v>901</v>
      </c>
      <c r="C90" s="153" t="s">
        <v>330</v>
      </c>
      <c r="D90" s="153" t="s">
        <v>19</v>
      </c>
      <c r="E90" s="111" t="s">
        <v>876</v>
      </c>
      <c r="F90" s="123"/>
      <c r="G90" s="123"/>
      <c r="H90" s="123"/>
      <c r="I90" s="235"/>
      <c r="J90" s="269">
        <v>9.5</v>
      </c>
      <c r="K90" s="196"/>
      <c r="L90" s="269">
        <v>9.5</v>
      </c>
      <c r="M90" s="266">
        <f t="shared" si="1"/>
        <v>100</v>
      </c>
    </row>
    <row r="91" spans="1:13" s="113" customFormat="1" ht="34.5" customHeight="1">
      <c r="A91" s="43" t="s">
        <v>811</v>
      </c>
      <c r="B91" s="109">
        <v>901</v>
      </c>
      <c r="C91" s="153" t="s">
        <v>330</v>
      </c>
      <c r="D91" s="153" t="s">
        <v>19</v>
      </c>
      <c r="E91" s="111" t="s">
        <v>750</v>
      </c>
      <c r="F91" s="112"/>
      <c r="G91" s="112"/>
      <c r="H91" s="112"/>
      <c r="I91" s="107"/>
      <c r="J91" s="267">
        <v>114.9</v>
      </c>
      <c r="K91" s="112">
        <v>112.7</v>
      </c>
      <c r="L91" s="267">
        <v>2.2000000000000002</v>
      </c>
      <c r="M91" s="266">
        <f t="shared" si="1"/>
        <v>1.9147084421235856</v>
      </c>
    </row>
    <row r="92" spans="1:13" s="161" customFormat="1" ht="51">
      <c r="A92" s="159" t="s">
        <v>346</v>
      </c>
      <c r="B92" s="115"/>
      <c r="C92" s="160"/>
      <c r="D92" s="160"/>
      <c r="E92" s="106" t="s">
        <v>347</v>
      </c>
      <c r="F92" s="107">
        <f>F93+F101+F103</f>
        <v>3833.8</v>
      </c>
      <c r="G92" s="107">
        <f>G93+G101+G103</f>
        <v>0</v>
      </c>
      <c r="H92" s="107">
        <f>H93+H101+H103</f>
        <v>3833.8</v>
      </c>
      <c r="I92" s="107" t="e">
        <f>SUM(#REF!-H92)</f>
        <v>#REF!</v>
      </c>
      <c r="J92" s="266">
        <f>J93+J101+J103</f>
        <v>708.4</v>
      </c>
      <c r="K92" s="107">
        <f>K93+K101+K103</f>
        <v>1203.5999999999999</v>
      </c>
      <c r="L92" s="266">
        <f>L93+L101+L103</f>
        <v>657.4</v>
      </c>
      <c r="M92" s="266">
        <f t="shared" si="1"/>
        <v>92.800677583286287</v>
      </c>
    </row>
    <row r="93" spans="1:13" s="116" customFormat="1" ht="38.25">
      <c r="A93" s="162" t="s">
        <v>25</v>
      </c>
      <c r="B93" s="118"/>
      <c r="C93" s="163"/>
      <c r="D93" s="163"/>
      <c r="E93" s="119" t="s">
        <v>26</v>
      </c>
      <c r="F93" s="121">
        <f>SUM(F94:F100)</f>
        <v>653.70000000000005</v>
      </c>
      <c r="G93" s="121">
        <f>SUM(G94:G100)</f>
        <v>0</v>
      </c>
      <c r="H93" s="121">
        <f>SUM(H94:H100)</f>
        <v>653.70000000000005</v>
      </c>
      <c r="I93" s="107" t="e">
        <f>SUM(#REF!-H93)</f>
        <v>#REF!</v>
      </c>
      <c r="J93" s="268">
        <f>SUM(J94:J100)</f>
        <v>627.4</v>
      </c>
      <c r="K93" s="121">
        <f>SUM(K94:K100)</f>
        <v>669.5</v>
      </c>
      <c r="L93" s="268">
        <f>SUM(L94:L100)</f>
        <v>576.4</v>
      </c>
      <c r="M93" s="266">
        <f t="shared" si="1"/>
        <v>91.871214536181071</v>
      </c>
    </row>
    <row r="94" spans="1:13" s="113" customFormat="1" ht="25.5">
      <c r="A94" s="108" t="s">
        <v>717</v>
      </c>
      <c r="B94" s="109">
        <v>901</v>
      </c>
      <c r="C94" s="110" t="s">
        <v>330</v>
      </c>
      <c r="D94" s="110" t="s">
        <v>19</v>
      </c>
      <c r="E94" s="111" t="s">
        <v>27</v>
      </c>
      <c r="F94" s="112"/>
      <c r="G94" s="112"/>
      <c r="H94" s="112"/>
      <c r="I94" s="107" t="e">
        <f>SUM(#REF!-H94)</f>
        <v>#REF!</v>
      </c>
      <c r="J94" s="267">
        <v>11.4</v>
      </c>
      <c r="K94" s="112">
        <v>68</v>
      </c>
      <c r="L94" s="267">
        <v>11.4</v>
      </c>
      <c r="M94" s="266">
        <f t="shared" si="1"/>
        <v>100</v>
      </c>
    </row>
    <row r="95" spans="1:13" s="113" customFormat="1" ht="25.5">
      <c r="A95" s="108" t="s">
        <v>637</v>
      </c>
      <c r="B95" s="109">
        <v>903</v>
      </c>
      <c r="C95" s="110" t="s">
        <v>11</v>
      </c>
      <c r="D95" s="110" t="s">
        <v>330</v>
      </c>
      <c r="E95" s="111" t="s">
        <v>27</v>
      </c>
      <c r="F95" s="112">
        <v>10.3</v>
      </c>
      <c r="G95" s="112"/>
      <c r="H95" s="112">
        <v>10.3</v>
      </c>
      <c r="I95" s="107" t="e">
        <f>SUM(#REF!-H95)</f>
        <v>#REF!</v>
      </c>
      <c r="J95" s="267">
        <v>11.3</v>
      </c>
      <c r="K95" s="112">
        <v>11.3</v>
      </c>
      <c r="L95" s="267">
        <v>0</v>
      </c>
      <c r="M95" s="266">
        <f t="shared" si="1"/>
        <v>0</v>
      </c>
    </row>
    <row r="96" spans="1:13" s="113" customFormat="1" ht="25.5">
      <c r="A96" s="108" t="s">
        <v>717</v>
      </c>
      <c r="B96" s="109">
        <v>903</v>
      </c>
      <c r="C96" s="110" t="s">
        <v>11</v>
      </c>
      <c r="D96" s="110" t="s">
        <v>428</v>
      </c>
      <c r="E96" s="111" t="s">
        <v>27</v>
      </c>
      <c r="F96" s="112"/>
      <c r="G96" s="112"/>
      <c r="H96" s="112"/>
      <c r="I96" s="107" t="e">
        <f>SUM(#REF!-H96)</f>
        <v>#REF!</v>
      </c>
      <c r="J96" s="267"/>
      <c r="K96" s="112"/>
      <c r="L96" s="267"/>
      <c r="M96" s="266"/>
    </row>
    <row r="97" spans="1:13" s="113" customFormat="1" ht="25.5">
      <c r="A97" s="108" t="s">
        <v>637</v>
      </c>
      <c r="B97" s="109">
        <v>904</v>
      </c>
      <c r="C97" s="110" t="s">
        <v>403</v>
      </c>
      <c r="D97" s="110" t="s">
        <v>330</v>
      </c>
      <c r="E97" s="111" t="s">
        <v>27</v>
      </c>
      <c r="F97" s="112"/>
      <c r="G97" s="112"/>
      <c r="H97" s="112"/>
      <c r="I97" s="107" t="e">
        <f>SUM(#REF!-H97)</f>
        <v>#REF!</v>
      </c>
      <c r="J97" s="267">
        <v>5</v>
      </c>
      <c r="K97" s="112">
        <v>5</v>
      </c>
      <c r="L97" s="267">
        <v>5</v>
      </c>
      <c r="M97" s="266">
        <f t="shared" si="1"/>
        <v>100</v>
      </c>
    </row>
    <row r="98" spans="1:13" s="113" customFormat="1" ht="64.5" customHeight="1">
      <c r="A98" s="108" t="s">
        <v>986</v>
      </c>
      <c r="B98" s="109">
        <v>901</v>
      </c>
      <c r="C98" s="110" t="s">
        <v>445</v>
      </c>
      <c r="D98" s="110" t="s">
        <v>331</v>
      </c>
      <c r="E98" s="111" t="s">
        <v>447</v>
      </c>
      <c r="F98" s="112">
        <v>142.4</v>
      </c>
      <c r="G98" s="112"/>
      <c r="H98" s="112">
        <v>142.4</v>
      </c>
      <c r="I98" s="107" t="e">
        <f>SUM(#REF!-H98)</f>
        <v>#REF!</v>
      </c>
      <c r="J98" s="267">
        <v>134.69999999999999</v>
      </c>
      <c r="K98" s="112">
        <v>95</v>
      </c>
      <c r="L98" s="267">
        <v>96.1</v>
      </c>
      <c r="M98" s="266">
        <f t="shared" si="1"/>
        <v>71.343726800296963</v>
      </c>
    </row>
    <row r="99" spans="1:13" s="113" customFormat="1">
      <c r="A99" s="152" t="s">
        <v>134</v>
      </c>
      <c r="B99" s="109">
        <v>902</v>
      </c>
      <c r="C99" s="153" t="s">
        <v>445</v>
      </c>
      <c r="D99" s="153" t="s">
        <v>330</v>
      </c>
      <c r="E99" s="111" t="s">
        <v>135</v>
      </c>
      <c r="F99" s="112">
        <v>450</v>
      </c>
      <c r="G99" s="112"/>
      <c r="H99" s="112">
        <v>450</v>
      </c>
      <c r="I99" s="107" t="e">
        <f>SUM(#REF!-H99)</f>
        <v>#REF!</v>
      </c>
      <c r="J99" s="267">
        <v>381.5</v>
      </c>
      <c r="K99" s="112">
        <v>406.2</v>
      </c>
      <c r="L99" s="267">
        <v>380.4</v>
      </c>
      <c r="M99" s="266">
        <f t="shared" si="1"/>
        <v>99.711664482306688</v>
      </c>
    </row>
    <row r="100" spans="1:13" s="113" customFormat="1" ht="25.5">
      <c r="A100" s="152" t="s">
        <v>450</v>
      </c>
      <c r="B100" s="109">
        <v>901</v>
      </c>
      <c r="C100" s="153" t="s">
        <v>445</v>
      </c>
      <c r="D100" s="153" t="s">
        <v>331</v>
      </c>
      <c r="E100" s="111" t="s">
        <v>696</v>
      </c>
      <c r="F100" s="112">
        <v>51</v>
      </c>
      <c r="G100" s="112"/>
      <c r="H100" s="112">
        <v>51</v>
      </c>
      <c r="I100" s="107" t="e">
        <f>SUM(#REF!-H100)</f>
        <v>#REF!</v>
      </c>
      <c r="J100" s="267">
        <v>83.5</v>
      </c>
      <c r="K100" s="112">
        <v>84</v>
      </c>
      <c r="L100" s="267">
        <v>83.5</v>
      </c>
      <c r="M100" s="266">
        <f t="shared" si="1"/>
        <v>100</v>
      </c>
    </row>
    <row r="101" spans="1:13" s="116" customFormat="1" ht="25.5">
      <c r="A101" s="117" t="s">
        <v>28</v>
      </c>
      <c r="B101" s="118"/>
      <c r="C101" s="119"/>
      <c r="D101" s="119"/>
      <c r="E101" s="146" t="s">
        <v>29</v>
      </c>
      <c r="F101" s="121">
        <f>F102</f>
        <v>0</v>
      </c>
      <c r="G101" s="121">
        <f>G102</f>
        <v>0</v>
      </c>
      <c r="H101" s="121">
        <f>H102</f>
        <v>0</v>
      </c>
      <c r="I101" s="107" t="e">
        <f>SUM(#REF!-H101)</f>
        <v>#REF!</v>
      </c>
      <c r="J101" s="268">
        <f>J102</f>
        <v>0</v>
      </c>
      <c r="K101" s="121">
        <f>K102</f>
        <v>116</v>
      </c>
      <c r="L101" s="268">
        <f>L102</f>
        <v>0</v>
      </c>
      <c r="M101" s="266"/>
    </row>
    <row r="102" spans="1:13" s="113" customFormat="1" ht="25.5">
      <c r="A102" s="108" t="s">
        <v>30</v>
      </c>
      <c r="B102" s="109"/>
      <c r="C102" s="110"/>
      <c r="D102" s="110"/>
      <c r="E102" s="111"/>
      <c r="F102" s="112"/>
      <c r="G102" s="112"/>
      <c r="H102" s="112"/>
      <c r="I102" s="107"/>
      <c r="J102" s="267"/>
      <c r="K102" s="112">
        <v>116</v>
      </c>
      <c r="L102" s="267">
        <v>0</v>
      </c>
      <c r="M102" s="266"/>
    </row>
    <row r="103" spans="1:13" s="116" customFormat="1" ht="38.25">
      <c r="A103" s="162" t="s">
        <v>697</v>
      </c>
      <c r="B103" s="118"/>
      <c r="C103" s="163"/>
      <c r="D103" s="163"/>
      <c r="E103" s="146" t="s">
        <v>349</v>
      </c>
      <c r="F103" s="121">
        <f>SUM(F104:F104)</f>
        <v>3180.1</v>
      </c>
      <c r="G103" s="121">
        <f>SUM(G104:G104)</f>
        <v>0</v>
      </c>
      <c r="H103" s="121">
        <f>SUM(H104:H104)</f>
        <v>3180.1</v>
      </c>
      <c r="I103" s="107" t="e">
        <f>SUM(#REF!-H103)</f>
        <v>#REF!</v>
      </c>
      <c r="J103" s="268">
        <f>SUM(J104:J104)+J105+J106</f>
        <v>81</v>
      </c>
      <c r="K103" s="121">
        <f>SUM(K104:K104)+K105+K106</f>
        <v>418.1</v>
      </c>
      <c r="L103" s="268">
        <f>SUM(L104:L104)+L105+L106</f>
        <v>81</v>
      </c>
      <c r="M103" s="266">
        <f t="shared" si="1"/>
        <v>100</v>
      </c>
    </row>
    <row r="104" spans="1:13" s="113" customFormat="1" ht="38.25">
      <c r="A104" s="108" t="s">
        <v>698</v>
      </c>
      <c r="B104" s="109">
        <v>901</v>
      </c>
      <c r="C104" s="110" t="s">
        <v>330</v>
      </c>
      <c r="D104" s="110" t="s">
        <v>19</v>
      </c>
      <c r="E104" s="166" t="s">
        <v>32</v>
      </c>
      <c r="F104" s="112"/>
      <c r="G104" s="112"/>
      <c r="H104" s="112"/>
      <c r="I104" s="107" t="e">
        <f>SUM(#REF!-H104)</f>
        <v>#REF!</v>
      </c>
      <c r="J104" s="267">
        <v>14.3</v>
      </c>
      <c r="K104" s="112">
        <v>296.5</v>
      </c>
      <c r="L104" s="267">
        <v>14.3</v>
      </c>
      <c r="M104" s="266">
        <f t="shared" si="1"/>
        <v>100</v>
      </c>
    </row>
    <row r="105" spans="1:13" s="113" customFormat="1" ht="38.25">
      <c r="A105" s="167" t="s">
        <v>699</v>
      </c>
      <c r="B105" s="109">
        <v>904</v>
      </c>
      <c r="C105" s="110" t="s">
        <v>11</v>
      </c>
      <c r="D105" s="110" t="s">
        <v>11</v>
      </c>
      <c r="E105" s="168">
        <v>1039972390</v>
      </c>
      <c r="F105" s="112"/>
      <c r="G105" s="112"/>
      <c r="H105" s="112"/>
      <c r="I105" s="107"/>
      <c r="J105" s="267">
        <v>16.7</v>
      </c>
      <c r="K105" s="112">
        <v>16.600000000000001</v>
      </c>
      <c r="L105" s="267">
        <v>16.7</v>
      </c>
      <c r="M105" s="266">
        <f t="shared" si="1"/>
        <v>100</v>
      </c>
    </row>
    <row r="106" spans="1:13" s="113" customFormat="1" ht="38.25">
      <c r="A106" s="167" t="s">
        <v>699</v>
      </c>
      <c r="B106" s="109">
        <v>904</v>
      </c>
      <c r="C106" s="110" t="s">
        <v>403</v>
      </c>
      <c r="D106" s="110" t="s">
        <v>330</v>
      </c>
      <c r="E106" s="168">
        <v>1039972390</v>
      </c>
      <c r="F106" s="112"/>
      <c r="G106" s="112"/>
      <c r="H106" s="112"/>
      <c r="I106" s="107"/>
      <c r="J106" s="267">
        <v>50</v>
      </c>
      <c r="K106" s="112">
        <v>50</v>
      </c>
      <c r="L106" s="267">
        <v>50</v>
      </c>
      <c r="M106" s="266">
        <f t="shared" si="1"/>
        <v>100</v>
      </c>
    </row>
    <row r="107" spans="1:13" s="116" customFormat="1" ht="25.5">
      <c r="A107" s="103" t="s">
        <v>486</v>
      </c>
      <c r="B107" s="115"/>
      <c r="C107" s="106"/>
      <c r="D107" s="106"/>
      <c r="E107" s="106" t="s">
        <v>567</v>
      </c>
      <c r="F107" s="107">
        <f>SUM(F108:F109)</f>
        <v>1544.7</v>
      </c>
      <c r="G107" s="107">
        <f>SUM(G108:G109)</f>
        <v>32.6</v>
      </c>
      <c r="H107" s="107">
        <f>SUM(H108:H109)</f>
        <v>1577.3</v>
      </c>
      <c r="I107" s="107" t="e">
        <f>SUM(#REF!-H107)</f>
        <v>#REF!</v>
      </c>
      <c r="J107" s="266">
        <f>SUM(J108:J109)</f>
        <v>2298.6</v>
      </c>
      <c r="K107" s="107">
        <f>SUM(K108:K109)</f>
        <v>2503.8999999999996</v>
      </c>
      <c r="L107" s="266">
        <f>SUM(L108:L109)</f>
        <v>1925.6000000000001</v>
      </c>
      <c r="M107" s="266">
        <f t="shared" si="1"/>
        <v>83.772731227703829</v>
      </c>
    </row>
    <row r="108" spans="1:13" s="113" customFormat="1" ht="25.5">
      <c r="A108" s="147" t="s">
        <v>490</v>
      </c>
      <c r="B108" s="109">
        <v>904</v>
      </c>
      <c r="C108" s="110" t="s">
        <v>11</v>
      </c>
      <c r="D108" s="110" t="s">
        <v>11</v>
      </c>
      <c r="E108" s="111" t="s">
        <v>491</v>
      </c>
      <c r="F108" s="112">
        <v>1453.7</v>
      </c>
      <c r="G108" s="112">
        <v>0.5</v>
      </c>
      <c r="H108" s="112">
        <v>1454.2</v>
      </c>
      <c r="I108" s="107" t="e">
        <f>SUM(#REF!-H108)</f>
        <v>#REF!</v>
      </c>
      <c r="J108" s="267">
        <v>2227.9</v>
      </c>
      <c r="K108" s="112">
        <v>2291.6999999999998</v>
      </c>
      <c r="L108" s="267">
        <v>1859.2</v>
      </c>
      <c r="M108" s="266">
        <f t="shared" si="1"/>
        <v>83.450783248799326</v>
      </c>
    </row>
    <row r="109" spans="1:13" s="113" customFormat="1" ht="25.5">
      <c r="A109" s="125" t="s">
        <v>488</v>
      </c>
      <c r="B109" s="109">
        <v>904</v>
      </c>
      <c r="C109" s="110" t="s">
        <v>11</v>
      </c>
      <c r="D109" s="110" t="s">
        <v>11</v>
      </c>
      <c r="E109" s="111" t="s">
        <v>489</v>
      </c>
      <c r="F109" s="112">
        <v>41</v>
      </c>
      <c r="G109" s="112">
        <v>5</v>
      </c>
      <c r="H109" s="112">
        <v>46</v>
      </c>
      <c r="I109" s="107" t="e">
        <f>SUM(#REF!-H109)</f>
        <v>#REF!</v>
      </c>
      <c r="J109" s="267">
        <v>70.7</v>
      </c>
      <c r="K109" s="112">
        <v>212.2</v>
      </c>
      <c r="L109" s="267">
        <v>66.400000000000006</v>
      </c>
      <c r="M109" s="266">
        <f t="shared" si="1"/>
        <v>93.917963224893924</v>
      </c>
    </row>
    <row r="110" spans="1:13" s="113" customFormat="1" ht="36.75" thickBot="1">
      <c r="A110" s="209" t="s">
        <v>700</v>
      </c>
      <c r="B110" s="104"/>
      <c r="C110" s="106"/>
      <c r="D110" s="106"/>
      <c r="E110" s="106" t="s">
        <v>415</v>
      </c>
      <c r="F110" s="104">
        <f>SUM(F111:F111)</f>
        <v>0</v>
      </c>
      <c r="G110" s="104">
        <f>SUM(G111:G111)</f>
        <v>0</v>
      </c>
      <c r="H110" s="104">
        <f>SUM(H111:H111)</f>
        <v>0</v>
      </c>
      <c r="I110" s="107" t="e">
        <f>SUM(#REF!-H110)</f>
        <v>#REF!</v>
      </c>
      <c r="J110" s="274">
        <f>SUM(J111:J111)</f>
        <v>0</v>
      </c>
      <c r="K110" s="169">
        <f>SUM(K111:K111)</f>
        <v>0</v>
      </c>
      <c r="L110" s="274">
        <f>SUM(L111:L111)</f>
        <v>0</v>
      </c>
      <c r="M110" s="266"/>
    </row>
    <row r="111" spans="1:13" s="113" customFormat="1" ht="26.25" customHeight="1">
      <c r="A111" s="143" t="s">
        <v>734</v>
      </c>
      <c r="B111" s="109"/>
      <c r="C111" s="155"/>
      <c r="D111" s="155"/>
      <c r="E111" s="213"/>
      <c r="F111" s="112"/>
      <c r="G111" s="112"/>
      <c r="H111" s="112"/>
      <c r="I111" s="107" t="e">
        <f>SUM(#REF!-H111)</f>
        <v>#REF!</v>
      </c>
      <c r="J111" s="267">
        <v>0</v>
      </c>
      <c r="K111" s="112">
        <v>0</v>
      </c>
      <c r="L111" s="267">
        <v>0</v>
      </c>
      <c r="M111" s="266"/>
    </row>
    <row r="112" spans="1:13" s="116" customFormat="1" ht="25.5">
      <c r="A112" s="170" t="s">
        <v>724</v>
      </c>
      <c r="B112" s="171"/>
      <c r="C112" s="106"/>
      <c r="D112" s="106"/>
      <c r="E112" s="172" t="s">
        <v>461</v>
      </c>
      <c r="F112" s="171">
        <f>SUM(F113:F114)</f>
        <v>404.5</v>
      </c>
      <c r="G112" s="171">
        <f>SUM(G113:G114)</f>
        <v>45.4</v>
      </c>
      <c r="H112" s="171">
        <f>SUM(H113:H114)</f>
        <v>449.9</v>
      </c>
      <c r="I112" s="107" t="e">
        <f>SUM(#REF!-H112)</f>
        <v>#REF!</v>
      </c>
      <c r="J112" s="243">
        <f>SUM(J113:J114)</f>
        <v>333</v>
      </c>
      <c r="K112" s="171">
        <f>SUM(K113:K114)</f>
        <v>424</v>
      </c>
      <c r="L112" s="243">
        <f>SUM(L113:L114)</f>
        <v>306.5</v>
      </c>
      <c r="M112" s="266">
        <f t="shared" si="1"/>
        <v>92.042042042042041</v>
      </c>
    </row>
    <row r="113" spans="1:13" s="165" customFormat="1" ht="38.25">
      <c r="A113" s="125" t="s">
        <v>701</v>
      </c>
      <c r="B113" s="122">
        <v>903</v>
      </c>
      <c r="C113" s="110" t="s">
        <v>459</v>
      </c>
      <c r="D113" s="110" t="s">
        <v>400</v>
      </c>
      <c r="E113" s="111" t="s">
        <v>109</v>
      </c>
      <c r="F113" s="122"/>
      <c r="G113" s="122"/>
      <c r="H113" s="122"/>
      <c r="I113" s="107" t="e">
        <f>SUM(#REF!-H113)</f>
        <v>#REF!</v>
      </c>
      <c r="J113" s="275">
        <v>20.8</v>
      </c>
      <c r="K113" s="122">
        <v>20.8</v>
      </c>
      <c r="L113" s="275">
        <v>20.8</v>
      </c>
      <c r="M113" s="266">
        <f t="shared" ref="M113:M150" si="2">L113/J113*100</f>
        <v>100</v>
      </c>
    </row>
    <row r="114" spans="1:13" s="113" customFormat="1" ht="38.25">
      <c r="A114" s="125" t="s">
        <v>701</v>
      </c>
      <c r="B114" s="122">
        <v>904</v>
      </c>
      <c r="C114" s="110" t="s">
        <v>459</v>
      </c>
      <c r="D114" s="110" t="s">
        <v>400</v>
      </c>
      <c r="E114" s="111" t="s">
        <v>109</v>
      </c>
      <c r="F114" s="112">
        <v>404.5</v>
      </c>
      <c r="G114" s="112">
        <v>45.4</v>
      </c>
      <c r="H114" s="112">
        <v>449.9</v>
      </c>
      <c r="I114" s="107" t="e">
        <f>SUM(#REF!-H114)</f>
        <v>#REF!</v>
      </c>
      <c r="J114" s="267">
        <v>312.2</v>
      </c>
      <c r="K114" s="112">
        <v>403.2</v>
      </c>
      <c r="L114" s="267">
        <v>285.7</v>
      </c>
      <c r="M114" s="266">
        <f t="shared" si="2"/>
        <v>91.51185137732223</v>
      </c>
    </row>
    <row r="115" spans="1:13" s="113" customFormat="1" ht="51">
      <c r="A115" s="173" t="s">
        <v>702</v>
      </c>
      <c r="B115" s="171"/>
      <c r="C115" s="160"/>
      <c r="D115" s="160"/>
      <c r="E115" s="174" t="s">
        <v>703</v>
      </c>
      <c r="F115" s="107">
        <f>F116</f>
        <v>0</v>
      </c>
      <c r="G115" s="107">
        <f>G116</f>
        <v>0</v>
      </c>
      <c r="H115" s="107">
        <f>H116</f>
        <v>0</v>
      </c>
      <c r="I115" s="107" t="e">
        <f>SUM(#REF!-H115)</f>
        <v>#REF!</v>
      </c>
      <c r="J115" s="266">
        <f>J116</f>
        <v>0</v>
      </c>
      <c r="K115" s="107">
        <f>K116</f>
        <v>0</v>
      </c>
      <c r="L115" s="266">
        <f>L116</f>
        <v>0</v>
      </c>
      <c r="M115" s="266"/>
    </row>
    <row r="116" spans="1:13" s="113" customFormat="1" ht="51">
      <c r="A116" s="185" t="s">
        <v>704</v>
      </c>
      <c r="B116" s="122"/>
      <c r="C116" s="175"/>
      <c r="D116" s="175"/>
      <c r="E116" s="176"/>
      <c r="F116" s="112"/>
      <c r="G116" s="112"/>
      <c r="H116" s="112"/>
      <c r="I116" s="107" t="e">
        <f>SUM(#REF!-H116)</f>
        <v>#REF!</v>
      </c>
      <c r="J116" s="267"/>
      <c r="K116" s="112"/>
      <c r="L116" s="267"/>
      <c r="M116" s="266"/>
    </row>
    <row r="117" spans="1:13" s="116" customFormat="1" ht="38.25">
      <c r="A117" s="170" t="s">
        <v>65</v>
      </c>
      <c r="B117" s="171"/>
      <c r="C117" s="106"/>
      <c r="D117" s="106"/>
      <c r="E117" s="172" t="s">
        <v>66</v>
      </c>
      <c r="F117" s="177">
        <f>F118+F120+F123+F126</f>
        <v>5594.3</v>
      </c>
      <c r="G117" s="177">
        <f>G118+G120+G123+G126</f>
        <v>1592.9</v>
      </c>
      <c r="H117" s="177">
        <f>H118+H120+H123+H126</f>
        <v>7187.2000000000007</v>
      </c>
      <c r="I117" s="107" t="e">
        <f>SUM(#REF!-H117)</f>
        <v>#REF!</v>
      </c>
      <c r="J117" s="243">
        <f>J118+J120+J123+J126</f>
        <v>15150.9</v>
      </c>
      <c r="K117" s="177">
        <f>K118+K120+K123+K126</f>
        <v>14712.5</v>
      </c>
      <c r="L117" s="243">
        <f>L118+L120+L123+L126</f>
        <v>15058.3</v>
      </c>
      <c r="M117" s="266">
        <f t="shared" si="2"/>
        <v>99.388815185896533</v>
      </c>
    </row>
    <row r="118" spans="1:13" s="116" customFormat="1" ht="25.5">
      <c r="A118" s="117" t="s">
        <v>129</v>
      </c>
      <c r="B118" s="178"/>
      <c r="C118" s="119"/>
      <c r="D118" s="119"/>
      <c r="E118" s="146" t="s">
        <v>130</v>
      </c>
      <c r="F118" s="179">
        <f>F119</f>
        <v>0</v>
      </c>
      <c r="G118" s="179">
        <f>G119</f>
        <v>0</v>
      </c>
      <c r="H118" s="179">
        <f>H119</f>
        <v>0</v>
      </c>
      <c r="I118" s="107" t="e">
        <f>SUM(#REF!-H118)</f>
        <v>#REF!</v>
      </c>
      <c r="J118" s="276">
        <f>J119</f>
        <v>0</v>
      </c>
      <c r="K118" s="179">
        <f>K119</f>
        <v>0</v>
      </c>
      <c r="L118" s="276">
        <f>L119</f>
        <v>0</v>
      </c>
      <c r="M118" s="266"/>
    </row>
    <row r="119" spans="1:13" s="113" customFormat="1" ht="53.25" customHeight="1">
      <c r="A119" s="108" t="s">
        <v>131</v>
      </c>
      <c r="B119" s="122"/>
      <c r="C119" s="110"/>
      <c r="D119" s="110"/>
      <c r="E119" s="111"/>
      <c r="F119" s="122"/>
      <c r="G119" s="122"/>
      <c r="H119" s="122"/>
      <c r="I119" s="107"/>
      <c r="J119" s="275"/>
      <c r="K119" s="122"/>
      <c r="L119" s="275"/>
      <c r="M119" s="266"/>
    </row>
    <row r="120" spans="1:13" s="116" customFormat="1" ht="25.5">
      <c r="A120" s="129" t="s">
        <v>67</v>
      </c>
      <c r="B120" s="178"/>
      <c r="C120" s="119"/>
      <c r="D120" s="119"/>
      <c r="E120" s="119" t="s">
        <v>68</v>
      </c>
      <c r="F120" s="179">
        <f>SUM(F121:F122)</f>
        <v>64.8</v>
      </c>
      <c r="G120" s="179">
        <f>SUM(G121:G122)</f>
        <v>1800</v>
      </c>
      <c r="H120" s="179">
        <f>SUM(H121:H122)</f>
        <v>1864.8</v>
      </c>
      <c r="I120" s="107" t="e">
        <f>SUM(#REF!-H120)</f>
        <v>#REF!</v>
      </c>
      <c r="J120" s="276">
        <f>SUM(J121:J122)</f>
        <v>9804</v>
      </c>
      <c r="K120" s="179">
        <f>SUM(K121:K122)</f>
        <v>9184.4</v>
      </c>
      <c r="L120" s="276">
        <f>SUM(L121:L122)</f>
        <v>9804</v>
      </c>
      <c r="M120" s="266">
        <f t="shared" si="2"/>
        <v>100</v>
      </c>
    </row>
    <row r="121" spans="1:13" s="124" customFormat="1" ht="13.5">
      <c r="A121" s="108" t="s">
        <v>69</v>
      </c>
      <c r="B121" s="122">
        <v>902</v>
      </c>
      <c r="C121" s="110" t="s">
        <v>138</v>
      </c>
      <c r="D121" s="110" t="s">
        <v>331</v>
      </c>
      <c r="E121" s="126" t="s">
        <v>70</v>
      </c>
      <c r="F121" s="122"/>
      <c r="G121" s="122">
        <v>1800</v>
      </c>
      <c r="H121" s="122">
        <v>1800</v>
      </c>
      <c r="I121" s="107" t="e">
        <f>SUM(#REF!-H121)</f>
        <v>#REF!</v>
      </c>
      <c r="J121" s="275">
        <v>9696</v>
      </c>
      <c r="K121" s="122">
        <v>9130.4</v>
      </c>
      <c r="L121" s="275">
        <v>9696</v>
      </c>
      <c r="M121" s="266">
        <f t="shared" si="2"/>
        <v>100</v>
      </c>
    </row>
    <row r="122" spans="1:13" s="113" customFormat="1">
      <c r="A122" s="108" t="s">
        <v>69</v>
      </c>
      <c r="B122" s="122">
        <v>901</v>
      </c>
      <c r="C122" s="110" t="s">
        <v>330</v>
      </c>
      <c r="D122" s="110" t="s">
        <v>19</v>
      </c>
      <c r="E122" s="126" t="s">
        <v>70</v>
      </c>
      <c r="F122" s="122">
        <v>64.8</v>
      </c>
      <c r="G122" s="122"/>
      <c r="H122" s="122">
        <v>64.8</v>
      </c>
      <c r="I122" s="107" t="e">
        <f>SUM(#REF!-H122)</f>
        <v>#REF!</v>
      </c>
      <c r="J122" s="275">
        <v>108</v>
      </c>
      <c r="K122" s="122">
        <v>54</v>
      </c>
      <c r="L122" s="275">
        <v>108</v>
      </c>
      <c r="M122" s="266">
        <f t="shared" si="2"/>
        <v>100</v>
      </c>
    </row>
    <row r="123" spans="1:13" s="116" customFormat="1" ht="25.5">
      <c r="A123" s="129" t="s">
        <v>110</v>
      </c>
      <c r="B123" s="178"/>
      <c r="C123" s="119"/>
      <c r="D123" s="119"/>
      <c r="E123" s="119" t="s">
        <v>111</v>
      </c>
      <c r="F123" s="179">
        <f>SUM(F124:F125)</f>
        <v>2509</v>
      </c>
      <c r="G123" s="179">
        <f>SUM(G124:G125)</f>
        <v>0</v>
      </c>
      <c r="H123" s="179">
        <f>SUM(H124:H125)</f>
        <v>2509</v>
      </c>
      <c r="I123" s="107" t="e">
        <f>SUM(#REF!-H123)</f>
        <v>#REF!</v>
      </c>
      <c r="J123" s="276">
        <f>SUM(J124:J125)</f>
        <v>2606.2999999999997</v>
      </c>
      <c r="K123" s="179">
        <f>SUM(K124:K125)</f>
        <v>2606.2999999999997</v>
      </c>
      <c r="L123" s="276">
        <f>SUM(L124:L125)</f>
        <v>2606.2999999999997</v>
      </c>
      <c r="M123" s="266">
        <f t="shared" si="2"/>
        <v>100</v>
      </c>
    </row>
    <row r="124" spans="1:13" s="113" customFormat="1">
      <c r="A124" s="125" t="s">
        <v>112</v>
      </c>
      <c r="B124" s="122">
        <v>901</v>
      </c>
      <c r="C124" s="110" t="s">
        <v>19</v>
      </c>
      <c r="D124" s="110" t="s">
        <v>330</v>
      </c>
      <c r="E124" s="111" t="s">
        <v>113</v>
      </c>
      <c r="F124" s="122">
        <v>2313.8000000000002</v>
      </c>
      <c r="G124" s="122"/>
      <c r="H124" s="122">
        <v>2313.8000000000002</v>
      </c>
      <c r="I124" s="107" t="e">
        <f>SUM(#REF!-H124)</f>
        <v>#REF!</v>
      </c>
      <c r="J124" s="275">
        <v>2595.6999999999998</v>
      </c>
      <c r="K124" s="122">
        <v>2595.6999999999998</v>
      </c>
      <c r="L124" s="275">
        <v>2595.6999999999998</v>
      </c>
      <c r="M124" s="266">
        <f t="shared" si="2"/>
        <v>100</v>
      </c>
    </row>
    <row r="125" spans="1:13" s="113" customFormat="1">
      <c r="A125" s="125" t="s">
        <v>112</v>
      </c>
      <c r="B125" s="122">
        <v>902</v>
      </c>
      <c r="C125" s="110" t="s">
        <v>19</v>
      </c>
      <c r="D125" s="110" t="s">
        <v>330</v>
      </c>
      <c r="E125" s="111" t="s">
        <v>113</v>
      </c>
      <c r="F125" s="112">
        <v>195.2</v>
      </c>
      <c r="G125" s="112"/>
      <c r="H125" s="112">
        <v>195.2</v>
      </c>
      <c r="I125" s="107" t="e">
        <f>SUM(#REF!-H125)</f>
        <v>#REF!</v>
      </c>
      <c r="J125" s="267">
        <v>10.6</v>
      </c>
      <c r="K125" s="112">
        <v>10.6</v>
      </c>
      <c r="L125" s="267">
        <v>10.6</v>
      </c>
      <c r="M125" s="266">
        <f t="shared" si="2"/>
        <v>100</v>
      </c>
    </row>
    <row r="126" spans="1:13" s="113" customFormat="1" ht="51">
      <c r="A126" s="144" t="s">
        <v>123</v>
      </c>
      <c r="B126" s="180"/>
      <c r="C126" s="145"/>
      <c r="D126" s="145"/>
      <c r="E126" s="181" t="s">
        <v>124</v>
      </c>
      <c r="F126" s="121">
        <f>SUM(F127:F129)</f>
        <v>3020.5</v>
      </c>
      <c r="G126" s="121">
        <f>SUM(G127:G129)</f>
        <v>-207.1</v>
      </c>
      <c r="H126" s="121">
        <f>SUM(H127:H129)</f>
        <v>2813.4</v>
      </c>
      <c r="I126" s="107" t="e">
        <f>SUM(#REF!-H126)</f>
        <v>#REF!</v>
      </c>
      <c r="J126" s="268">
        <f>SUM(J127:J129)</f>
        <v>2740.6000000000004</v>
      </c>
      <c r="K126" s="121">
        <f>SUM(K127:K129)</f>
        <v>2921.8</v>
      </c>
      <c r="L126" s="268">
        <f>SUM(L127:L129)</f>
        <v>2648.0000000000005</v>
      </c>
      <c r="M126" s="266">
        <f t="shared" si="2"/>
        <v>96.621177844267677</v>
      </c>
    </row>
    <row r="127" spans="1:13" s="113" customFormat="1" ht="25.5">
      <c r="A127" s="152" t="s">
        <v>333</v>
      </c>
      <c r="B127" s="122">
        <v>902</v>
      </c>
      <c r="C127" s="153" t="s">
        <v>330</v>
      </c>
      <c r="D127" s="153" t="s">
        <v>436</v>
      </c>
      <c r="E127" s="154" t="s">
        <v>125</v>
      </c>
      <c r="F127" s="112">
        <v>2405</v>
      </c>
      <c r="G127" s="112"/>
      <c r="H127" s="112">
        <v>2405</v>
      </c>
      <c r="I127" s="107" t="e">
        <f>SUM(#REF!-H127)</f>
        <v>#REF!</v>
      </c>
      <c r="J127" s="267">
        <v>2584.5</v>
      </c>
      <c r="K127" s="112">
        <v>2695</v>
      </c>
      <c r="L127" s="267">
        <v>2499.8000000000002</v>
      </c>
      <c r="M127" s="266">
        <f t="shared" si="2"/>
        <v>96.72277036177212</v>
      </c>
    </row>
    <row r="128" spans="1:13" s="113" customFormat="1" ht="51">
      <c r="A128" s="152" t="s">
        <v>874</v>
      </c>
      <c r="B128" s="122">
        <v>902</v>
      </c>
      <c r="C128" s="153" t="s">
        <v>330</v>
      </c>
      <c r="D128" s="153" t="s">
        <v>436</v>
      </c>
      <c r="E128" s="154" t="s">
        <v>884</v>
      </c>
      <c r="F128" s="112"/>
      <c r="G128" s="112"/>
      <c r="H128" s="112"/>
      <c r="I128" s="107"/>
      <c r="J128" s="267">
        <v>89.8</v>
      </c>
      <c r="K128" s="112">
        <v>89.8</v>
      </c>
      <c r="L128" s="267">
        <v>89.8</v>
      </c>
      <c r="M128" s="266">
        <f t="shared" si="2"/>
        <v>100</v>
      </c>
    </row>
    <row r="129" spans="1:13" s="113" customFormat="1" ht="25.5">
      <c r="A129" s="152" t="s">
        <v>338</v>
      </c>
      <c r="B129" s="122">
        <v>902</v>
      </c>
      <c r="C129" s="153" t="s">
        <v>330</v>
      </c>
      <c r="D129" s="153" t="s">
        <v>436</v>
      </c>
      <c r="E129" s="111" t="s">
        <v>126</v>
      </c>
      <c r="F129" s="112">
        <v>388</v>
      </c>
      <c r="G129" s="112">
        <v>-207.1</v>
      </c>
      <c r="H129" s="112">
        <v>180.9</v>
      </c>
      <c r="I129" s="107" t="e">
        <f>SUM(#REF!-H129)</f>
        <v>#REF!</v>
      </c>
      <c r="J129" s="267">
        <v>66.3</v>
      </c>
      <c r="K129" s="112">
        <v>137</v>
      </c>
      <c r="L129" s="267">
        <v>58.4</v>
      </c>
      <c r="M129" s="266">
        <f t="shared" si="2"/>
        <v>88.08446455505279</v>
      </c>
    </row>
    <row r="130" spans="1:13" s="116" customFormat="1" ht="40.5">
      <c r="A130" s="182" t="s">
        <v>440</v>
      </c>
      <c r="B130" s="171"/>
      <c r="C130" s="183"/>
      <c r="D130" s="183"/>
      <c r="E130" s="172" t="s">
        <v>441</v>
      </c>
      <c r="F130" s="171">
        <f>F131</f>
        <v>25</v>
      </c>
      <c r="G130" s="171">
        <f>G131</f>
        <v>50</v>
      </c>
      <c r="H130" s="171">
        <f>H131</f>
        <v>75</v>
      </c>
      <c r="I130" s="107" t="e">
        <f>SUM(#REF!-H130)</f>
        <v>#REF!</v>
      </c>
      <c r="J130" s="243">
        <f>J131</f>
        <v>9.1999999999999993</v>
      </c>
      <c r="K130" s="243">
        <f>K131</f>
        <v>20</v>
      </c>
      <c r="L130" s="243">
        <f>L131</f>
        <v>9.1999999999999993</v>
      </c>
      <c r="M130" s="266">
        <f t="shared" si="2"/>
        <v>100</v>
      </c>
    </row>
    <row r="131" spans="1:13" s="113" customFormat="1" ht="51">
      <c r="A131" s="108" t="s">
        <v>442</v>
      </c>
      <c r="B131" s="109"/>
      <c r="C131" s="110"/>
      <c r="D131" s="110"/>
      <c r="E131" s="184"/>
      <c r="F131" s="112">
        <v>25</v>
      </c>
      <c r="G131" s="112">
        <v>50</v>
      </c>
      <c r="H131" s="112">
        <v>75</v>
      </c>
      <c r="I131" s="107" t="e">
        <f>SUM(#REF!-H131)</f>
        <v>#REF!</v>
      </c>
      <c r="J131" s="267">
        <v>9.1999999999999993</v>
      </c>
      <c r="K131" s="112">
        <v>20</v>
      </c>
      <c r="L131" s="267">
        <v>9.1999999999999993</v>
      </c>
      <c r="M131" s="266">
        <f t="shared" si="2"/>
        <v>100</v>
      </c>
    </row>
    <row r="132" spans="1:13" s="116" customFormat="1" ht="38.25">
      <c r="A132" s="103" t="s">
        <v>705</v>
      </c>
      <c r="B132" s="171"/>
      <c r="C132" s="106"/>
      <c r="D132" s="106"/>
      <c r="E132" s="172" t="s">
        <v>706</v>
      </c>
      <c r="F132" s="177">
        <f>SUM(F133:F133)</f>
        <v>0</v>
      </c>
      <c r="G132" s="177">
        <f>SUM(G133:G133)</f>
        <v>0</v>
      </c>
      <c r="H132" s="177">
        <f>SUM(H133:H133)</f>
        <v>0</v>
      </c>
      <c r="I132" s="107" t="e">
        <f>SUM(#REF!-H132)</f>
        <v>#REF!</v>
      </c>
      <c r="J132" s="243">
        <f>SUM(J133:J133)</f>
        <v>0</v>
      </c>
      <c r="K132" s="177">
        <f>SUM(K133:K133)</f>
        <v>0</v>
      </c>
      <c r="L132" s="243">
        <f>SUM(L133:L133)</f>
        <v>0</v>
      </c>
      <c r="M132" s="266"/>
    </row>
    <row r="133" spans="1:13" s="113" customFormat="1" ht="38.25">
      <c r="A133" s="185" t="s">
        <v>707</v>
      </c>
      <c r="B133" s="122"/>
      <c r="C133" s="164"/>
      <c r="D133" s="164"/>
      <c r="E133" s="111"/>
      <c r="F133" s="112"/>
      <c r="G133" s="112"/>
      <c r="H133" s="112"/>
      <c r="I133" s="107" t="e">
        <f>SUM(#REF!-H133)</f>
        <v>#REF!</v>
      </c>
      <c r="J133" s="267"/>
      <c r="K133" s="112"/>
      <c r="L133" s="267"/>
      <c r="M133" s="266"/>
    </row>
    <row r="134" spans="1:13" s="116" customFormat="1" ht="76.5">
      <c r="A134" s="103" t="s">
        <v>649</v>
      </c>
      <c r="B134" s="171"/>
      <c r="C134" s="106"/>
      <c r="D134" s="106"/>
      <c r="E134" s="172" t="s">
        <v>37</v>
      </c>
      <c r="F134" s="171">
        <f>SUM(F135:F135)</f>
        <v>60</v>
      </c>
      <c r="G134" s="171">
        <f>SUM(G135:G135)</f>
        <v>0</v>
      </c>
      <c r="H134" s="171">
        <f>SUM(H135:H135)</f>
        <v>70</v>
      </c>
      <c r="I134" s="107" t="e">
        <f>SUM(#REF!-H134)</f>
        <v>#REF!</v>
      </c>
      <c r="J134" s="243">
        <f>SUM(J135:J135)</f>
        <v>2</v>
      </c>
      <c r="K134" s="243">
        <f>SUM(K135:K135)</f>
        <v>93</v>
      </c>
      <c r="L134" s="243">
        <f>SUM(L135:L135)</f>
        <v>2</v>
      </c>
      <c r="M134" s="266">
        <f t="shared" si="2"/>
        <v>100</v>
      </c>
    </row>
    <row r="135" spans="1:13" s="113" customFormat="1" ht="51">
      <c r="A135" s="108" t="s">
        <v>619</v>
      </c>
      <c r="B135" s="122">
        <v>901</v>
      </c>
      <c r="C135" s="110" t="s">
        <v>330</v>
      </c>
      <c r="D135" s="110" t="s">
        <v>19</v>
      </c>
      <c r="E135" s="110" t="s">
        <v>38</v>
      </c>
      <c r="F135" s="112"/>
      <c r="G135" s="112"/>
      <c r="H135" s="112">
        <v>10</v>
      </c>
      <c r="I135" s="107" t="e">
        <f>SUM(#REF!-H135)</f>
        <v>#REF!</v>
      </c>
      <c r="J135" s="267">
        <v>2</v>
      </c>
      <c r="K135" s="112">
        <v>27.5</v>
      </c>
      <c r="L135" s="267">
        <v>2</v>
      </c>
      <c r="M135" s="266">
        <f t="shared" si="2"/>
        <v>100</v>
      </c>
    </row>
    <row r="136" spans="1:13" s="116" customFormat="1" ht="38.25">
      <c r="A136" s="103" t="s">
        <v>725</v>
      </c>
      <c r="B136" s="171"/>
      <c r="C136" s="106"/>
      <c r="D136" s="106"/>
      <c r="E136" s="172" t="s">
        <v>75</v>
      </c>
      <c r="F136" s="107">
        <f>SUM(F137:F137)</f>
        <v>0</v>
      </c>
      <c r="G136" s="107">
        <f>SUM(G137:G137)</f>
        <v>0</v>
      </c>
      <c r="H136" s="107">
        <f>SUM(H137:H137)</f>
        <v>0</v>
      </c>
      <c r="I136" s="107" t="e">
        <f>SUM(#REF!-H136)</f>
        <v>#REF!</v>
      </c>
      <c r="J136" s="266">
        <f>SUM(J137:J137)</f>
        <v>0</v>
      </c>
      <c r="K136" s="107">
        <f>SUM(K137:K137)</f>
        <v>0</v>
      </c>
      <c r="L136" s="266">
        <f>SUM(L137:L137)</f>
        <v>0</v>
      </c>
      <c r="M136" s="266"/>
    </row>
    <row r="137" spans="1:13" s="113" customFormat="1" ht="39.75" customHeight="1">
      <c r="A137" s="108" t="s">
        <v>726</v>
      </c>
      <c r="B137" s="109"/>
      <c r="C137" s="110"/>
      <c r="D137" s="110"/>
      <c r="E137" s="110"/>
      <c r="F137" s="112"/>
      <c r="G137" s="112"/>
      <c r="H137" s="112"/>
      <c r="I137" s="107" t="e">
        <f>SUM(#REF!-H137)</f>
        <v>#REF!</v>
      </c>
      <c r="J137" s="267"/>
      <c r="K137" s="112"/>
      <c r="L137" s="267"/>
      <c r="M137" s="266"/>
    </row>
    <row r="138" spans="1:13" s="116" customFormat="1" ht="76.5">
      <c r="A138" s="103" t="s">
        <v>727</v>
      </c>
      <c r="B138" s="171"/>
      <c r="C138" s="106"/>
      <c r="D138" s="106"/>
      <c r="E138" s="172" t="s">
        <v>453</v>
      </c>
      <c r="F138" s="169">
        <f>SUM(F139:F140)</f>
        <v>50</v>
      </c>
      <c r="G138" s="169">
        <f>SUM(G139:G140)</f>
        <v>0</v>
      </c>
      <c r="H138" s="169">
        <f>SUM(H139:H140)</f>
        <v>50</v>
      </c>
      <c r="I138" s="107" t="e">
        <f>SUM(#REF!-H138)</f>
        <v>#REF!</v>
      </c>
      <c r="J138" s="274">
        <f>SUM(J139:J140)</f>
        <v>50.6</v>
      </c>
      <c r="K138" s="169">
        <f>SUM(K139:K140)</f>
        <v>50</v>
      </c>
      <c r="L138" s="274">
        <f>SUM(L139:L140)</f>
        <v>50.6</v>
      </c>
      <c r="M138" s="266">
        <f t="shared" si="2"/>
        <v>100</v>
      </c>
    </row>
    <row r="139" spans="1:13" s="113" customFormat="1" ht="68.25" customHeight="1">
      <c r="A139" s="108" t="s">
        <v>728</v>
      </c>
      <c r="B139" s="109">
        <v>901</v>
      </c>
      <c r="C139" s="110" t="s">
        <v>445</v>
      </c>
      <c r="D139" s="110" t="s">
        <v>436</v>
      </c>
      <c r="E139" s="110" t="s">
        <v>454</v>
      </c>
      <c r="F139" s="112">
        <v>50</v>
      </c>
      <c r="G139" s="112"/>
      <c r="H139" s="112">
        <v>50</v>
      </c>
      <c r="I139" s="107" t="e">
        <f>SUM(#REF!-H139)</f>
        <v>#REF!</v>
      </c>
      <c r="J139" s="267">
        <v>50.6</v>
      </c>
      <c r="K139" s="112">
        <v>50</v>
      </c>
      <c r="L139" s="267">
        <v>50.6</v>
      </c>
      <c r="M139" s="266">
        <f t="shared" si="2"/>
        <v>100</v>
      </c>
    </row>
    <row r="140" spans="1:13" s="113" customFormat="1" ht="60.75" customHeight="1">
      <c r="A140" s="108" t="s">
        <v>708</v>
      </c>
      <c r="B140" s="109">
        <v>901</v>
      </c>
      <c r="C140" s="110" t="s">
        <v>445</v>
      </c>
      <c r="D140" s="110" t="s">
        <v>436</v>
      </c>
      <c r="E140" s="186" t="s">
        <v>709</v>
      </c>
      <c r="F140" s="112"/>
      <c r="G140" s="112"/>
      <c r="H140" s="112"/>
      <c r="I140" s="107" t="e">
        <f>SUM(#REF!-H140)</f>
        <v>#REF!</v>
      </c>
      <c r="J140" s="267"/>
      <c r="K140" s="112"/>
      <c r="L140" s="267"/>
      <c r="M140" s="266"/>
    </row>
    <row r="141" spans="1:13" s="116" customFormat="1" ht="51">
      <c r="A141" s="103" t="s">
        <v>182</v>
      </c>
      <c r="B141" s="171"/>
      <c r="C141" s="106"/>
      <c r="D141" s="106"/>
      <c r="E141" s="172" t="s">
        <v>183</v>
      </c>
      <c r="F141" s="107">
        <f>SUM(#REF!)</f>
        <v>0</v>
      </c>
      <c r="G141" s="107">
        <f>SUM(#REF!)</f>
        <v>0</v>
      </c>
      <c r="H141" s="107">
        <f>SUM(#REF!)</f>
        <v>0</v>
      </c>
      <c r="I141" s="107" t="e">
        <f>SUM(#REF!-H141)</f>
        <v>#REF!</v>
      </c>
      <c r="J141" s="266">
        <f>SUM(#REF!)</f>
        <v>0</v>
      </c>
      <c r="K141" s="107">
        <f>SUM(#REF!)</f>
        <v>0</v>
      </c>
      <c r="L141" s="266">
        <f>SUM(#REF!)</f>
        <v>0</v>
      </c>
      <c r="M141" s="266"/>
    </row>
    <row r="142" spans="1:13" s="113" customFormat="1" ht="38.25">
      <c r="A142" s="187" t="s">
        <v>710</v>
      </c>
      <c r="B142" s="104"/>
      <c r="C142" s="188"/>
      <c r="D142" s="188"/>
      <c r="E142" s="189" t="s">
        <v>13</v>
      </c>
      <c r="F142" s="169">
        <f>SUM(F143:F145)</f>
        <v>770</v>
      </c>
      <c r="G142" s="169">
        <f>SUM(G143:G145)</f>
        <v>0</v>
      </c>
      <c r="H142" s="169">
        <f>SUM(H143:H145)</f>
        <v>770</v>
      </c>
      <c r="I142" s="107" t="e">
        <f>SUM(#REF!-H142)</f>
        <v>#REF!</v>
      </c>
      <c r="J142" s="274">
        <f>SUM(J143:J145)</f>
        <v>96.6</v>
      </c>
      <c r="K142" s="169">
        <f>SUM(K143:K145)</f>
        <v>54.6</v>
      </c>
      <c r="L142" s="274">
        <f>SUM(L143:L145)</f>
        <v>96.6</v>
      </c>
      <c r="M142" s="266">
        <f t="shared" si="2"/>
        <v>100</v>
      </c>
    </row>
    <row r="143" spans="1:13" s="113" customFormat="1" ht="25.5">
      <c r="A143" s="108" t="s">
        <v>97</v>
      </c>
      <c r="B143" s="109">
        <v>901</v>
      </c>
      <c r="C143" s="110" t="s">
        <v>330</v>
      </c>
      <c r="D143" s="110" t="s">
        <v>11</v>
      </c>
      <c r="E143" s="111" t="s">
        <v>98</v>
      </c>
      <c r="F143" s="112">
        <v>549.6</v>
      </c>
      <c r="G143" s="112"/>
      <c r="H143" s="112">
        <v>549.6</v>
      </c>
      <c r="I143" s="107" t="e">
        <f>SUM(#REF!-H143)</f>
        <v>#REF!</v>
      </c>
      <c r="J143" s="267">
        <v>10</v>
      </c>
      <c r="K143" s="112"/>
      <c r="L143" s="267">
        <v>10</v>
      </c>
      <c r="M143" s="266">
        <f t="shared" si="2"/>
        <v>100</v>
      </c>
    </row>
    <row r="144" spans="1:13" s="113" customFormat="1" ht="17.25" customHeight="1">
      <c r="A144" s="108" t="s">
        <v>14</v>
      </c>
      <c r="B144" s="109">
        <v>902</v>
      </c>
      <c r="C144" s="110" t="s">
        <v>330</v>
      </c>
      <c r="D144" s="110" t="s">
        <v>19</v>
      </c>
      <c r="E144" s="111" t="s">
        <v>15</v>
      </c>
      <c r="F144" s="112">
        <v>100.4</v>
      </c>
      <c r="G144" s="112"/>
      <c r="H144" s="112">
        <v>100.4</v>
      </c>
      <c r="I144" s="107" t="e">
        <f>SUM(#REF!-H144)</f>
        <v>#REF!</v>
      </c>
      <c r="J144" s="267">
        <v>32</v>
      </c>
      <c r="K144" s="112"/>
      <c r="L144" s="267">
        <v>32</v>
      </c>
      <c r="M144" s="266">
        <f t="shared" si="2"/>
        <v>100</v>
      </c>
    </row>
    <row r="145" spans="1:13" s="113" customFormat="1" ht="46.5" customHeight="1">
      <c r="A145" s="108" t="s">
        <v>14</v>
      </c>
      <c r="B145" s="109">
        <v>901</v>
      </c>
      <c r="C145" s="110" t="s">
        <v>330</v>
      </c>
      <c r="D145" s="110" t="s">
        <v>19</v>
      </c>
      <c r="E145" s="111" t="s">
        <v>15</v>
      </c>
      <c r="F145" s="112">
        <v>120</v>
      </c>
      <c r="G145" s="112"/>
      <c r="H145" s="112">
        <v>120</v>
      </c>
      <c r="I145" s="107" t="e">
        <f>SUM(#REF!-H145)</f>
        <v>#REF!</v>
      </c>
      <c r="J145" s="267">
        <v>54.6</v>
      </c>
      <c r="K145" s="112">
        <v>54.6</v>
      </c>
      <c r="L145" s="267">
        <v>54.6</v>
      </c>
      <c r="M145" s="266">
        <f t="shared" si="2"/>
        <v>100</v>
      </c>
    </row>
    <row r="146" spans="1:13" ht="51">
      <c r="A146" s="191" t="s">
        <v>613</v>
      </c>
      <c r="B146" s="192"/>
      <c r="C146" s="188"/>
      <c r="D146" s="188"/>
      <c r="E146" s="105" t="s">
        <v>615</v>
      </c>
      <c r="F146" s="169">
        <f>SUM(F147)</f>
        <v>261.5</v>
      </c>
      <c r="G146" s="169">
        <f>SUM(G147)</f>
        <v>76</v>
      </c>
      <c r="H146" s="169">
        <f>SUM(H147)</f>
        <v>337.5</v>
      </c>
      <c r="I146" s="107" t="e">
        <f>SUM(#REF!-H146)</f>
        <v>#REF!</v>
      </c>
      <c r="J146" s="274">
        <f>SUM(J147)</f>
        <v>771.5</v>
      </c>
      <c r="K146" s="169">
        <f>SUM(K147)</f>
        <v>473.6</v>
      </c>
      <c r="L146" s="274">
        <f>SUM(L147)</f>
        <v>727</v>
      </c>
      <c r="M146" s="266">
        <f t="shared" si="2"/>
        <v>94.23201555411535</v>
      </c>
    </row>
    <row r="147" spans="1:13" ht="51">
      <c r="A147" s="190" t="s">
        <v>711</v>
      </c>
      <c r="B147" s="193">
        <v>901</v>
      </c>
      <c r="C147" s="194" t="s">
        <v>345</v>
      </c>
      <c r="D147" s="194" t="s">
        <v>421</v>
      </c>
      <c r="E147" s="195" t="s">
        <v>615</v>
      </c>
      <c r="F147" s="123">
        <v>261.5</v>
      </c>
      <c r="G147" s="123">
        <v>76</v>
      </c>
      <c r="H147" s="123">
        <v>337.5</v>
      </c>
      <c r="I147" s="107" t="e">
        <f>SUM(#REF!-H147)</f>
        <v>#REF!</v>
      </c>
      <c r="J147" s="269">
        <v>771.5</v>
      </c>
      <c r="K147" s="123">
        <v>473.6</v>
      </c>
      <c r="L147" s="269">
        <v>727</v>
      </c>
      <c r="M147" s="266">
        <f t="shared" si="2"/>
        <v>94.23201555411535</v>
      </c>
    </row>
    <row r="148" spans="1:13">
      <c r="A148" s="191"/>
      <c r="B148" s="192"/>
      <c r="C148" s="188"/>
      <c r="D148" s="188"/>
      <c r="E148" s="105"/>
      <c r="F148" s="196"/>
      <c r="G148" s="196"/>
      <c r="H148" s="196"/>
      <c r="I148" s="107" t="e">
        <f>SUM(#REF!-H148)</f>
        <v>#REF!</v>
      </c>
      <c r="J148" s="273"/>
      <c r="K148" s="196"/>
      <c r="L148" s="273"/>
      <c r="M148" s="266"/>
    </row>
    <row r="149" spans="1:13">
      <c r="A149" s="191"/>
      <c r="B149" s="192"/>
      <c r="C149" s="188"/>
      <c r="D149" s="188"/>
      <c r="E149" s="105"/>
      <c r="F149" s="196"/>
      <c r="G149" s="196"/>
      <c r="H149" s="196"/>
      <c r="I149" s="107" t="e">
        <f>SUM(#REF!-H149)</f>
        <v>#REF!</v>
      </c>
      <c r="J149" s="273"/>
      <c r="K149" s="196"/>
      <c r="L149" s="273"/>
      <c r="M149" s="266"/>
    </row>
    <row r="150" spans="1:13" s="116" customFormat="1">
      <c r="A150" s="170" t="s">
        <v>568</v>
      </c>
      <c r="B150" s="171"/>
      <c r="C150" s="106"/>
      <c r="D150" s="106"/>
      <c r="E150" s="172"/>
      <c r="F150" s="177">
        <f>F12+F17+F30+F32+F34+F37+F40+F67+F84+F92+F107+F112+F117+F132+F130+F134+F136+F138+F141+F110+F115+F142+F146</f>
        <v>247902.69999999998</v>
      </c>
      <c r="G150" s="177">
        <f>G12+G17+G30+G32+G34+G37+G40+G67+G84+G92+G107+G112+G117+G132+G130+G134+G136+G138+G141+G110+G115+G142+G146</f>
        <v>5487.9</v>
      </c>
      <c r="H150" s="177">
        <f>H12+H17+H30+H32+H34+H37+H40+H67+H84+H92+H107+H112+H117+H132+H130+H134+H136+H138+H141+H110+H115+H142+H146</f>
        <v>253400.69999999998</v>
      </c>
      <c r="I150" s="107" t="e">
        <f>SUM(#REF!-H150)</f>
        <v>#REF!</v>
      </c>
      <c r="J150" s="243">
        <f>J12+J17+J30+J32+J34+J37+J40+J67+J84+J92+J107+J112+J117+J132+J130+J134+J136+J138+J141+J110+J115+J142+J146+J89</f>
        <v>275826.40000000002</v>
      </c>
      <c r="K150" s="177">
        <f>K12+K17+K30+K32+K34+K37+K40+K67+K84+K92+K107+K112+K117+K132+K130+K134+K136+K138+K141+K110+K115+K142+K146+K89</f>
        <v>286478.39999999991</v>
      </c>
      <c r="L150" s="243">
        <f>L12+L17+L30+L32+L34+L37+L40+L67+L84+L92+L107+L112+L117+L132+L130+L134+L136+L138+L141+L110+L115+L142+L146+L89</f>
        <v>258539.80000000002</v>
      </c>
      <c r="M150" s="266">
        <f t="shared" si="2"/>
        <v>93.732797150671573</v>
      </c>
    </row>
  </sheetData>
  <autoFilter ref="A11:I150"/>
  <mergeCells count="8">
    <mergeCell ref="A9:E9"/>
    <mergeCell ref="A5:M5"/>
    <mergeCell ref="A6:M6"/>
    <mergeCell ref="B7:M7"/>
    <mergeCell ref="A1:M1"/>
    <mergeCell ref="A2:M2"/>
    <mergeCell ref="A3:M3"/>
    <mergeCell ref="B4:M4"/>
  </mergeCells>
  <printOptions horizontalCentered="1"/>
  <pageMargins left="0.78740157480314965" right="0.78740157480314965" top="0.59055118110236227" bottom="0.78740157480314965" header="0.31496062992125984" footer="0.31496062992125984"/>
  <pageSetup paperSize="9" scale="58" fitToHeight="0" orientation="portrait" horizontalDpi="200" verticalDpi="200" r:id="rId1"/>
  <colBreaks count="1" manualBreakCount="1">
    <brk id="15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Z33"/>
  <sheetViews>
    <sheetView view="pageBreakPreview" topLeftCell="A11" zoomScale="60" workbookViewId="0">
      <selection activeCell="O11" sqref="O11:Q33"/>
    </sheetView>
  </sheetViews>
  <sheetFormatPr defaultColWidth="9.140625" defaultRowHeight="12.75"/>
  <cols>
    <col min="1" max="1" width="60.140625" style="16" customWidth="1"/>
    <col min="2" max="2" width="22.7109375" style="2" customWidth="1"/>
    <col min="3" max="3" width="0.42578125" style="202" hidden="1" customWidth="1"/>
    <col min="4" max="4" width="11.85546875" style="202" hidden="1" customWidth="1"/>
    <col min="5" max="5" width="0.140625" style="202" hidden="1" customWidth="1"/>
    <col min="6" max="6" width="11.85546875" style="202" hidden="1" customWidth="1"/>
    <col min="7" max="7" width="0.140625" style="202" hidden="1" customWidth="1"/>
    <col min="8" max="12" width="11.85546875" style="202" hidden="1" customWidth="1"/>
    <col min="13" max="14" width="0.140625" style="202" hidden="1" customWidth="1"/>
    <col min="15" max="16" width="11.85546875" style="202" customWidth="1"/>
    <col min="17" max="17" width="10" style="202" customWidth="1"/>
    <col min="18" max="16384" width="9.140625" style="1"/>
  </cols>
  <sheetData>
    <row r="1" spans="1:26" s="22" customFormat="1">
      <c r="A1" s="365" t="s">
        <v>982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5"/>
      <c r="M1" s="365"/>
      <c r="N1" s="365"/>
      <c r="O1" s="365"/>
      <c r="P1" s="365"/>
      <c r="Q1" s="365"/>
      <c r="R1" s="322"/>
      <c r="S1" s="322"/>
      <c r="T1" s="322"/>
      <c r="U1" s="322"/>
      <c r="V1" s="322"/>
      <c r="W1" s="322"/>
      <c r="X1" s="322"/>
      <c r="Y1" s="322"/>
      <c r="Z1" s="322"/>
    </row>
    <row r="2" spans="1:26" s="22" customFormat="1">
      <c r="A2" s="365" t="s">
        <v>317</v>
      </c>
      <c r="B2" s="365"/>
      <c r="C2" s="365"/>
      <c r="D2" s="365"/>
      <c r="E2" s="365"/>
      <c r="F2" s="365"/>
      <c r="G2" s="365"/>
      <c r="H2" s="365"/>
      <c r="I2" s="365"/>
      <c r="J2" s="365"/>
      <c r="K2" s="365"/>
      <c r="L2" s="365"/>
      <c r="M2" s="365"/>
      <c r="N2" s="365"/>
      <c r="O2" s="365"/>
      <c r="P2" s="365"/>
      <c r="Q2" s="365"/>
      <c r="R2" s="322"/>
      <c r="S2" s="322"/>
      <c r="T2" s="322"/>
      <c r="U2" s="322"/>
      <c r="V2" s="322"/>
      <c r="W2" s="322"/>
      <c r="X2" s="322"/>
      <c r="Y2" s="322"/>
      <c r="Z2" s="322"/>
    </row>
    <row r="3" spans="1:26" s="22" customFormat="1">
      <c r="A3" s="365" t="s">
        <v>318</v>
      </c>
      <c r="B3" s="365"/>
      <c r="C3" s="365"/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  <c r="O3" s="365"/>
      <c r="P3" s="365"/>
      <c r="Q3" s="365"/>
      <c r="R3" s="322"/>
      <c r="S3" s="322"/>
      <c r="T3" s="322"/>
      <c r="U3" s="322"/>
      <c r="V3" s="322"/>
      <c r="W3" s="322"/>
      <c r="X3" s="322"/>
      <c r="Y3" s="322"/>
      <c r="Z3" s="322"/>
    </row>
    <row r="4" spans="1:26" s="22" customFormat="1" ht="12.75" customHeight="1">
      <c r="A4" s="41"/>
      <c r="B4" s="365" t="s">
        <v>987</v>
      </c>
      <c r="C4" s="365"/>
      <c r="D4" s="365"/>
      <c r="E4" s="365"/>
      <c r="F4" s="365"/>
      <c r="G4" s="365"/>
      <c r="H4" s="365"/>
      <c r="I4" s="365"/>
      <c r="J4" s="365"/>
      <c r="K4" s="365"/>
      <c r="L4" s="365"/>
      <c r="M4" s="365"/>
      <c r="N4" s="365"/>
      <c r="O4" s="365"/>
      <c r="P4" s="365"/>
      <c r="Q4" s="365"/>
      <c r="R4" s="322"/>
      <c r="S4" s="322"/>
      <c r="T4" s="322"/>
      <c r="U4" s="322"/>
      <c r="V4" s="322"/>
      <c r="W4" s="322"/>
      <c r="X4" s="322"/>
      <c r="Y4" s="322"/>
      <c r="Z4" s="322"/>
    </row>
    <row r="5" spans="1:26" s="22" customFormat="1">
      <c r="A5" s="365" t="s">
        <v>990</v>
      </c>
      <c r="B5" s="365"/>
      <c r="C5" s="365"/>
      <c r="D5" s="365"/>
      <c r="E5" s="365"/>
      <c r="F5" s="365"/>
      <c r="G5" s="365"/>
      <c r="H5" s="365"/>
      <c r="I5" s="365"/>
      <c r="J5" s="365"/>
      <c r="K5" s="365"/>
      <c r="L5" s="365"/>
      <c r="M5" s="365"/>
      <c r="N5" s="365"/>
      <c r="O5" s="365"/>
      <c r="P5" s="365"/>
      <c r="Q5" s="365"/>
      <c r="R5" s="322"/>
      <c r="S5" s="322"/>
      <c r="T5" s="322"/>
      <c r="U5" s="322"/>
      <c r="V5" s="322"/>
      <c r="W5" s="322"/>
      <c r="X5" s="322"/>
      <c r="Y5" s="322"/>
      <c r="Z5" s="322"/>
    </row>
    <row r="6" spans="1:26" s="22" customFormat="1">
      <c r="A6" s="365" t="s">
        <v>810</v>
      </c>
      <c r="B6" s="365"/>
      <c r="C6" s="365"/>
      <c r="D6" s="365"/>
      <c r="E6" s="365"/>
      <c r="F6" s="365"/>
      <c r="G6" s="365"/>
      <c r="H6" s="365"/>
      <c r="I6" s="365"/>
      <c r="J6" s="365"/>
      <c r="K6" s="365"/>
      <c r="L6" s="365"/>
      <c r="M6" s="365"/>
      <c r="N6" s="365"/>
      <c r="O6" s="365"/>
      <c r="P6" s="365"/>
      <c r="Q6" s="365"/>
      <c r="R6" s="322"/>
      <c r="S6" s="322"/>
      <c r="T6" s="322"/>
      <c r="U6" s="322"/>
      <c r="V6" s="322"/>
      <c r="W6" s="322"/>
      <c r="X6" s="322"/>
      <c r="Y6" s="322"/>
      <c r="Z6" s="322"/>
    </row>
    <row r="7" spans="1:26" s="22" customFormat="1" ht="12.75" customHeight="1">
      <c r="A7" s="41"/>
      <c r="B7" s="365" t="s">
        <v>973</v>
      </c>
      <c r="C7" s="365"/>
      <c r="D7" s="365"/>
      <c r="E7" s="365"/>
      <c r="F7" s="365"/>
      <c r="G7" s="365"/>
      <c r="H7" s="365"/>
      <c r="I7" s="365"/>
      <c r="J7" s="365"/>
      <c r="K7" s="365"/>
      <c r="L7" s="365"/>
      <c r="M7" s="365"/>
      <c r="N7" s="365"/>
      <c r="O7" s="365"/>
      <c r="P7" s="365"/>
      <c r="Q7" s="365"/>
      <c r="R7" s="322"/>
      <c r="S7" s="322"/>
      <c r="T7" s="322"/>
      <c r="U7" s="322"/>
      <c r="V7" s="322"/>
      <c r="W7" s="322"/>
      <c r="X7" s="322"/>
      <c r="Y7" s="322"/>
      <c r="Z7" s="322"/>
    </row>
    <row r="8" spans="1:26" ht="24.75" customHeight="1">
      <c r="A8" s="416" t="s">
        <v>977</v>
      </c>
      <c r="B8" s="417"/>
    </row>
    <row r="9" spans="1:26">
      <c r="A9" s="416"/>
      <c r="B9" s="418"/>
    </row>
    <row r="10" spans="1:26">
      <c r="A10" s="18"/>
      <c r="B10" s="19"/>
      <c r="C10" s="197" t="s">
        <v>311</v>
      </c>
      <c r="D10" s="197" t="s">
        <v>311</v>
      </c>
      <c r="E10" s="197" t="s">
        <v>311</v>
      </c>
      <c r="F10" s="197" t="s">
        <v>311</v>
      </c>
      <c r="G10" s="197" t="s">
        <v>311</v>
      </c>
      <c r="H10" s="197" t="s">
        <v>311</v>
      </c>
      <c r="I10" s="197" t="s">
        <v>311</v>
      </c>
      <c r="J10" s="197" t="s">
        <v>311</v>
      </c>
      <c r="K10" s="197" t="s">
        <v>311</v>
      </c>
      <c r="L10" s="197" t="s">
        <v>311</v>
      </c>
      <c r="M10" s="197" t="s">
        <v>311</v>
      </c>
      <c r="N10" s="197" t="s">
        <v>311</v>
      </c>
      <c r="O10" s="197"/>
      <c r="P10" s="197"/>
      <c r="Q10" s="197" t="s">
        <v>311</v>
      </c>
    </row>
    <row r="11" spans="1:26" ht="32.25" customHeight="1">
      <c r="A11" s="230" t="s">
        <v>365</v>
      </c>
      <c r="B11" s="231" t="s">
        <v>312</v>
      </c>
      <c r="C11" s="232" t="s">
        <v>807</v>
      </c>
      <c r="D11" s="232" t="s">
        <v>807</v>
      </c>
      <c r="E11" s="232" t="s">
        <v>813</v>
      </c>
      <c r="F11" s="232" t="s">
        <v>813</v>
      </c>
      <c r="G11" s="232" t="s">
        <v>813</v>
      </c>
      <c r="H11" s="232" t="s">
        <v>813</v>
      </c>
      <c r="I11" s="232" t="s">
        <v>813</v>
      </c>
      <c r="J11" s="232" t="s">
        <v>813</v>
      </c>
      <c r="K11" s="232" t="s">
        <v>813</v>
      </c>
      <c r="L11" s="232" t="s">
        <v>813</v>
      </c>
      <c r="M11" s="232" t="s">
        <v>813</v>
      </c>
      <c r="N11" s="232" t="s">
        <v>813</v>
      </c>
      <c r="O11" s="449" t="s">
        <v>971</v>
      </c>
      <c r="P11" s="449" t="s">
        <v>964</v>
      </c>
      <c r="Q11" s="449" t="s">
        <v>962</v>
      </c>
    </row>
    <row r="12" spans="1:26" s="11" customFormat="1" ht="17.25" customHeight="1">
      <c r="A12" s="14" t="s">
        <v>313</v>
      </c>
      <c r="B12" s="13"/>
      <c r="C12" s="204">
        <f t="shared" ref="C12:I12" si="0">C13+C25</f>
        <v>3560.0999999999767</v>
      </c>
      <c r="D12" s="204">
        <f t="shared" si="0"/>
        <v>0</v>
      </c>
      <c r="E12" s="204">
        <f t="shared" si="0"/>
        <v>3560</v>
      </c>
      <c r="F12" s="204">
        <f t="shared" si="0"/>
        <v>0</v>
      </c>
      <c r="G12" s="204">
        <f t="shared" si="0"/>
        <v>3560</v>
      </c>
      <c r="H12" s="204">
        <f t="shared" si="0"/>
        <v>0</v>
      </c>
      <c r="I12" s="204">
        <f t="shared" si="0"/>
        <v>3560</v>
      </c>
      <c r="J12" s="204" t="e">
        <f>SUM(#REF!-I12)</f>
        <v>#REF!</v>
      </c>
      <c r="K12" s="204">
        <f t="shared" ref="K12:P12" si="1">K13+K25</f>
        <v>1780.1999999999534</v>
      </c>
      <c r="L12" s="204">
        <f t="shared" si="1"/>
        <v>1780.1999999999534</v>
      </c>
      <c r="M12" s="204">
        <f t="shared" si="1"/>
        <v>1780.2000000000116</v>
      </c>
      <c r="N12" s="204">
        <f t="shared" si="1"/>
        <v>-2158.8000000000002</v>
      </c>
      <c r="O12" s="204">
        <f t="shared" si="1"/>
        <v>1780.2000000000116</v>
      </c>
      <c r="P12" s="204">
        <f t="shared" si="1"/>
        <v>-570.29999999998836</v>
      </c>
      <c r="Q12" s="204">
        <f>P12/O12*100</f>
        <v>-32.035726322884209</v>
      </c>
    </row>
    <row r="13" spans="1:26" s="11" customFormat="1" ht="24.75" customHeight="1">
      <c r="A13" s="218" t="s">
        <v>314</v>
      </c>
      <c r="B13" s="9" t="s">
        <v>766</v>
      </c>
      <c r="C13" s="205">
        <f t="shared" ref="C13:I13" si="2">C14+C19</f>
        <v>-5459</v>
      </c>
      <c r="D13" s="205">
        <f t="shared" si="2"/>
        <v>0</v>
      </c>
      <c r="E13" s="205">
        <f t="shared" si="2"/>
        <v>-367</v>
      </c>
      <c r="F13" s="205">
        <f t="shared" si="2"/>
        <v>0</v>
      </c>
      <c r="G13" s="205">
        <f t="shared" si="2"/>
        <v>-2158</v>
      </c>
      <c r="H13" s="205">
        <f t="shared" si="2"/>
        <v>0</v>
      </c>
      <c r="I13" s="205">
        <f t="shared" si="2"/>
        <v>-2158</v>
      </c>
      <c r="J13" s="204" t="e">
        <f>SUM(#REF!-I13)</f>
        <v>#REF!</v>
      </c>
      <c r="K13" s="205">
        <f t="shared" ref="K13:P13" si="3">K14+K19</f>
        <v>-2158</v>
      </c>
      <c r="L13" s="205">
        <f t="shared" si="3"/>
        <v>-2158</v>
      </c>
      <c r="M13" s="205">
        <f t="shared" si="3"/>
        <v>-2158</v>
      </c>
      <c r="N13" s="205">
        <f t="shared" si="3"/>
        <v>-5058</v>
      </c>
      <c r="O13" s="205">
        <f t="shared" si="3"/>
        <v>-2900</v>
      </c>
      <c r="P13" s="205">
        <f t="shared" si="3"/>
        <v>-2900</v>
      </c>
      <c r="Q13" s="204">
        <f t="shared" ref="Q13:Q33" si="4">P13/O13*100</f>
        <v>100</v>
      </c>
    </row>
    <row r="14" spans="1:26" s="11" customFormat="1">
      <c r="A14" s="20" t="s">
        <v>315</v>
      </c>
      <c r="B14" s="9" t="s">
        <v>767</v>
      </c>
      <c r="C14" s="205">
        <f t="shared" ref="C14:I14" si="5">C15+C17</f>
        <v>1791</v>
      </c>
      <c r="D14" s="205">
        <f t="shared" si="5"/>
        <v>0</v>
      </c>
      <c r="E14" s="205">
        <f t="shared" si="5"/>
        <v>1791</v>
      </c>
      <c r="F14" s="205">
        <f t="shared" si="5"/>
        <v>0</v>
      </c>
      <c r="G14" s="205">
        <f t="shared" si="5"/>
        <v>0</v>
      </c>
      <c r="H14" s="205">
        <f t="shared" si="5"/>
        <v>0</v>
      </c>
      <c r="I14" s="205">
        <f t="shared" si="5"/>
        <v>0</v>
      </c>
      <c r="J14" s="204" t="e">
        <f>SUM(#REF!-I14)</f>
        <v>#REF!</v>
      </c>
      <c r="K14" s="205">
        <f t="shared" ref="K14:P14" si="6">K15+K17</f>
        <v>0</v>
      </c>
      <c r="L14" s="205">
        <f t="shared" si="6"/>
        <v>0</v>
      </c>
      <c r="M14" s="205">
        <f t="shared" si="6"/>
        <v>0</v>
      </c>
      <c r="N14" s="205">
        <f t="shared" si="6"/>
        <v>-2900</v>
      </c>
      <c r="O14" s="205">
        <f t="shared" si="6"/>
        <v>-742</v>
      </c>
      <c r="P14" s="205">
        <f t="shared" si="6"/>
        <v>-742</v>
      </c>
      <c r="Q14" s="204">
        <f t="shared" si="4"/>
        <v>100</v>
      </c>
    </row>
    <row r="15" spans="1:26" s="11" customFormat="1" ht="25.5">
      <c r="A15" s="6" t="s">
        <v>752</v>
      </c>
      <c r="B15" s="221" t="s">
        <v>768</v>
      </c>
      <c r="C15" s="206">
        <f t="shared" ref="C15:P15" si="7">C16</f>
        <v>1791</v>
      </c>
      <c r="D15" s="206">
        <f t="shared" si="7"/>
        <v>0</v>
      </c>
      <c r="E15" s="206">
        <f t="shared" si="7"/>
        <v>1791</v>
      </c>
      <c r="F15" s="206">
        <f t="shared" si="7"/>
        <v>0</v>
      </c>
      <c r="G15" s="206">
        <f t="shared" si="7"/>
        <v>0</v>
      </c>
      <c r="H15" s="206">
        <f t="shared" si="7"/>
        <v>0</v>
      </c>
      <c r="I15" s="206">
        <f t="shared" si="7"/>
        <v>0</v>
      </c>
      <c r="J15" s="204" t="e">
        <f>SUM(#REF!-I15)</f>
        <v>#REF!</v>
      </c>
      <c r="K15" s="206">
        <f t="shared" si="7"/>
        <v>0</v>
      </c>
      <c r="L15" s="206">
        <f t="shared" si="7"/>
        <v>0</v>
      </c>
      <c r="M15" s="206">
        <f t="shared" si="7"/>
        <v>0</v>
      </c>
      <c r="N15" s="206">
        <f t="shared" si="7"/>
        <v>0</v>
      </c>
      <c r="O15" s="205">
        <f t="shared" si="7"/>
        <v>0</v>
      </c>
      <c r="P15" s="205">
        <f t="shared" si="7"/>
        <v>0</v>
      </c>
      <c r="Q15" s="204"/>
    </row>
    <row r="16" spans="1:26" s="11" customFormat="1" ht="25.5">
      <c r="A16" s="4" t="s">
        <v>753</v>
      </c>
      <c r="B16" s="221" t="s">
        <v>769</v>
      </c>
      <c r="C16" s="206">
        <v>1791</v>
      </c>
      <c r="D16" s="206"/>
      <c r="E16" s="206">
        <v>1791</v>
      </c>
      <c r="F16" s="206"/>
      <c r="G16" s="206"/>
      <c r="H16" s="206"/>
      <c r="I16" s="206"/>
      <c r="J16" s="204" t="e">
        <f>SUM(#REF!-I16)</f>
        <v>#REF!</v>
      </c>
      <c r="K16" s="206"/>
      <c r="L16" s="206"/>
      <c r="M16" s="206"/>
      <c r="N16" s="206"/>
      <c r="O16" s="205"/>
      <c r="P16" s="205"/>
      <c r="Q16" s="204"/>
    </row>
    <row r="17" spans="1:17" s="11" customFormat="1" ht="25.5">
      <c r="A17" s="4" t="s">
        <v>316</v>
      </c>
      <c r="B17" s="221" t="s">
        <v>770</v>
      </c>
      <c r="C17" s="206">
        <f t="shared" ref="C17:P17" si="8">C18</f>
        <v>0</v>
      </c>
      <c r="D17" s="206">
        <f t="shared" si="8"/>
        <v>0</v>
      </c>
      <c r="E17" s="206">
        <f t="shared" si="8"/>
        <v>0</v>
      </c>
      <c r="F17" s="206">
        <f t="shared" si="8"/>
        <v>0</v>
      </c>
      <c r="G17" s="206">
        <f t="shared" si="8"/>
        <v>0</v>
      </c>
      <c r="H17" s="206">
        <f t="shared" si="8"/>
        <v>0</v>
      </c>
      <c r="I17" s="206">
        <f t="shared" si="8"/>
        <v>0</v>
      </c>
      <c r="J17" s="204" t="e">
        <f>SUM(#REF!-I17)</f>
        <v>#REF!</v>
      </c>
      <c r="K17" s="206">
        <f t="shared" si="8"/>
        <v>0</v>
      </c>
      <c r="L17" s="206">
        <f t="shared" si="8"/>
        <v>0</v>
      </c>
      <c r="M17" s="206">
        <f t="shared" si="8"/>
        <v>0</v>
      </c>
      <c r="N17" s="206">
        <f t="shared" si="8"/>
        <v>-2900</v>
      </c>
      <c r="O17" s="205">
        <f t="shared" si="8"/>
        <v>-742</v>
      </c>
      <c r="P17" s="205">
        <f t="shared" si="8"/>
        <v>-742</v>
      </c>
      <c r="Q17" s="204">
        <f t="shared" si="4"/>
        <v>100</v>
      </c>
    </row>
    <row r="18" spans="1:17" s="11" customFormat="1" ht="25.5">
      <c r="A18" s="4" t="s">
        <v>475</v>
      </c>
      <c r="B18" s="221" t="s">
        <v>474</v>
      </c>
      <c r="C18" s="206"/>
      <c r="D18" s="206"/>
      <c r="E18" s="206"/>
      <c r="F18" s="206"/>
      <c r="G18" s="206"/>
      <c r="H18" s="206"/>
      <c r="I18" s="206"/>
      <c r="J18" s="204" t="e">
        <f>SUM(#REF!-I18)</f>
        <v>#REF!</v>
      </c>
      <c r="K18" s="206"/>
      <c r="L18" s="206"/>
      <c r="M18" s="206"/>
      <c r="N18" s="206">
        <v>-2900</v>
      </c>
      <c r="O18" s="450">
        <v>-742</v>
      </c>
      <c r="P18" s="450">
        <v>-742</v>
      </c>
      <c r="Q18" s="204">
        <f t="shared" si="4"/>
        <v>100</v>
      </c>
    </row>
    <row r="19" spans="1:17" s="11" customFormat="1" ht="25.5">
      <c r="A19" s="14" t="s">
        <v>754</v>
      </c>
      <c r="B19" s="221" t="s">
        <v>771</v>
      </c>
      <c r="C19" s="206">
        <f t="shared" ref="C19:I19" si="9">C23+C21</f>
        <v>-7250</v>
      </c>
      <c r="D19" s="206">
        <f t="shared" si="9"/>
        <v>0</v>
      </c>
      <c r="E19" s="205">
        <f t="shared" si="9"/>
        <v>-2158</v>
      </c>
      <c r="F19" s="205">
        <f t="shared" si="9"/>
        <v>0</v>
      </c>
      <c r="G19" s="205">
        <f t="shared" si="9"/>
        <v>-2158</v>
      </c>
      <c r="H19" s="205">
        <f t="shared" si="9"/>
        <v>0</v>
      </c>
      <c r="I19" s="205">
        <f t="shared" si="9"/>
        <v>-2158</v>
      </c>
      <c r="J19" s="204" t="e">
        <f>SUM(#REF!-I19)</f>
        <v>#REF!</v>
      </c>
      <c r="K19" s="205">
        <f t="shared" ref="K19:P19" si="10">K23+K21</f>
        <v>-2158</v>
      </c>
      <c r="L19" s="205">
        <f t="shared" si="10"/>
        <v>-2158</v>
      </c>
      <c r="M19" s="205">
        <f t="shared" si="10"/>
        <v>-2158</v>
      </c>
      <c r="N19" s="205">
        <f t="shared" si="10"/>
        <v>-2158</v>
      </c>
      <c r="O19" s="205">
        <f t="shared" si="10"/>
        <v>-2158</v>
      </c>
      <c r="P19" s="205">
        <f t="shared" si="10"/>
        <v>-2158</v>
      </c>
      <c r="Q19" s="204">
        <f t="shared" si="4"/>
        <v>100</v>
      </c>
    </row>
    <row r="20" spans="1:17" s="11" customFormat="1" ht="25.5">
      <c r="A20" s="4" t="s">
        <v>783</v>
      </c>
      <c r="B20" s="221" t="s">
        <v>784</v>
      </c>
      <c r="C20" s="206"/>
      <c r="D20" s="206"/>
      <c r="E20" s="206"/>
      <c r="F20" s="206"/>
      <c r="G20" s="206"/>
      <c r="H20" s="206"/>
      <c r="I20" s="206"/>
      <c r="J20" s="204" t="e">
        <f>SUM(#REF!-I20)</f>
        <v>#REF!</v>
      </c>
      <c r="K20" s="206"/>
      <c r="L20" s="206"/>
      <c r="M20" s="206"/>
      <c r="N20" s="206"/>
      <c r="O20" s="205"/>
      <c r="P20" s="205"/>
      <c r="Q20" s="204"/>
    </row>
    <row r="21" spans="1:17" s="11" customFormat="1" ht="25.5">
      <c r="A21" s="4" t="s">
        <v>755</v>
      </c>
      <c r="B21" s="221" t="s">
        <v>772</v>
      </c>
      <c r="C21" s="206">
        <f t="shared" ref="C21:P21" si="11">C22</f>
        <v>0</v>
      </c>
      <c r="D21" s="206">
        <f t="shared" si="11"/>
        <v>0</v>
      </c>
      <c r="E21" s="206">
        <f t="shared" si="11"/>
        <v>0</v>
      </c>
      <c r="F21" s="206">
        <f t="shared" si="11"/>
        <v>0</v>
      </c>
      <c r="G21" s="206">
        <f t="shared" si="11"/>
        <v>0</v>
      </c>
      <c r="H21" s="206">
        <f t="shared" si="11"/>
        <v>0</v>
      </c>
      <c r="I21" s="206">
        <f t="shared" si="11"/>
        <v>0</v>
      </c>
      <c r="J21" s="204" t="e">
        <f>SUM(#REF!-I21)</f>
        <v>#REF!</v>
      </c>
      <c r="K21" s="206">
        <f t="shared" si="11"/>
        <v>0</v>
      </c>
      <c r="L21" s="206">
        <f t="shared" si="11"/>
        <v>0</v>
      </c>
      <c r="M21" s="206">
        <f t="shared" si="11"/>
        <v>0</v>
      </c>
      <c r="N21" s="206">
        <f t="shared" si="11"/>
        <v>0</v>
      </c>
      <c r="O21" s="205">
        <f t="shared" si="11"/>
        <v>0</v>
      </c>
      <c r="P21" s="205">
        <f t="shared" si="11"/>
        <v>0</v>
      </c>
      <c r="Q21" s="204"/>
    </row>
    <row r="22" spans="1:17" s="11" customFormat="1" ht="38.25">
      <c r="A22" s="4" t="s">
        <v>756</v>
      </c>
      <c r="B22" s="221" t="s">
        <v>773</v>
      </c>
      <c r="C22" s="206"/>
      <c r="D22" s="206"/>
      <c r="E22" s="206"/>
      <c r="F22" s="206"/>
      <c r="G22" s="206"/>
      <c r="H22" s="206"/>
      <c r="I22" s="206"/>
      <c r="J22" s="204" t="e">
        <f>SUM(#REF!-I22)</f>
        <v>#REF!</v>
      </c>
      <c r="K22" s="206"/>
      <c r="L22" s="206"/>
      <c r="M22" s="206"/>
      <c r="N22" s="206"/>
      <c r="O22" s="205"/>
      <c r="P22" s="205"/>
      <c r="Q22" s="204"/>
    </row>
    <row r="23" spans="1:17" s="11" customFormat="1" ht="38.25">
      <c r="A23" s="6" t="s">
        <v>757</v>
      </c>
      <c r="B23" s="21" t="s">
        <v>774</v>
      </c>
      <c r="C23" s="206">
        <f t="shared" ref="C23:P23" si="12">C24</f>
        <v>-7250</v>
      </c>
      <c r="D23" s="206">
        <f t="shared" si="12"/>
        <v>0</v>
      </c>
      <c r="E23" s="206">
        <f t="shared" si="12"/>
        <v>-2158</v>
      </c>
      <c r="F23" s="206">
        <f t="shared" si="12"/>
        <v>0</v>
      </c>
      <c r="G23" s="206">
        <f t="shared" si="12"/>
        <v>-2158</v>
      </c>
      <c r="H23" s="206">
        <f t="shared" si="12"/>
        <v>0</v>
      </c>
      <c r="I23" s="206">
        <f t="shared" si="12"/>
        <v>-2158</v>
      </c>
      <c r="J23" s="204" t="e">
        <f>SUM(#REF!-I23)</f>
        <v>#REF!</v>
      </c>
      <c r="K23" s="206">
        <f t="shared" si="12"/>
        <v>-2158</v>
      </c>
      <c r="L23" s="206">
        <f t="shared" si="12"/>
        <v>-2158</v>
      </c>
      <c r="M23" s="206">
        <f t="shared" si="12"/>
        <v>-2158</v>
      </c>
      <c r="N23" s="206">
        <f t="shared" si="12"/>
        <v>-2158</v>
      </c>
      <c r="O23" s="205">
        <f t="shared" si="12"/>
        <v>-2158</v>
      </c>
      <c r="P23" s="205">
        <f t="shared" si="12"/>
        <v>-2158</v>
      </c>
      <c r="Q23" s="204">
        <f t="shared" si="4"/>
        <v>100</v>
      </c>
    </row>
    <row r="24" spans="1:17" s="11" customFormat="1" ht="38.25">
      <c r="A24" s="6" t="s">
        <v>758</v>
      </c>
      <c r="B24" s="15" t="s">
        <v>775</v>
      </c>
      <c r="C24" s="206">
        <v>-7250</v>
      </c>
      <c r="D24" s="206"/>
      <c r="E24" s="206">
        <v>-2158</v>
      </c>
      <c r="F24" s="206"/>
      <c r="G24" s="206">
        <v>-2158</v>
      </c>
      <c r="H24" s="206"/>
      <c r="I24" s="206">
        <v>-2158</v>
      </c>
      <c r="J24" s="204" t="e">
        <f>SUM(#REF!-I24)</f>
        <v>#REF!</v>
      </c>
      <c r="K24" s="206">
        <v>-2158</v>
      </c>
      <c r="L24" s="206">
        <v>-2158</v>
      </c>
      <c r="M24" s="206">
        <v>-2158</v>
      </c>
      <c r="N24" s="206">
        <v>-2158</v>
      </c>
      <c r="O24" s="205">
        <v>-2158</v>
      </c>
      <c r="P24" s="205">
        <v>-2158</v>
      </c>
      <c r="Q24" s="204">
        <f t="shared" si="4"/>
        <v>100</v>
      </c>
    </row>
    <row r="25" spans="1:17">
      <c r="A25" s="10" t="s">
        <v>765</v>
      </c>
      <c r="B25" s="21" t="s">
        <v>776</v>
      </c>
      <c r="C25" s="207">
        <f t="shared" ref="C25:I25" si="13">C26+C30</f>
        <v>9019.0999999999767</v>
      </c>
      <c r="D25" s="207">
        <f t="shared" si="13"/>
        <v>0</v>
      </c>
      <c r="E25" s="207">
        <f t="shared" si="13"/>
        <v>3927</v>
      </c>
      <c r="F25" s="207">
        <f t="shared" si="13"/>
        <v>0</v>
      </c>
      <c r="G25" s="207">
        <f t="shared" si="13"/>
        <v>5718</v>
      </c>
      <c r="H25" s="207">
        <f t="shared" si="13"/>
        <v>0</v>
      </c>
      <c r="I25" s="207">
        <f t="shared" si="13"/>
        <v>5718</v>
      </c>
      <c r="J25" s="204" t="e">
        <f>SUM(#REF!-I25)</f>
        <v>#REF!</v>
      </c>
      <c r="K25" s="207">
        <f t="shared" ref="K25:P25" si="14">K26+K30</f>
        <v>3938.1999999999534</v>
      </c>
      <c r="L25" s="207">
        <f t="shared" si="14"/>
        <v>3938.1999999999534</v>
      </c>
      <c r="M25" s="207">
        <f t="shared" si="14"/>
        <v>3938.2000000000116</v>
      </c>
      <c r="N25" s="207">
        <f t="shared" si="14"/>
        <v>2899.2</v>
      </c>
      <c r="O25" s="207">
        <f t="shared" si="14"/>
        <v>4680.2000000000116</v>
      </c>
      <c r="P25" s="207">
        <f t="shared" si="14"/>
        <v>2329.7000000000116</v>
      </c>
      <c r="Q25" s="204">
        <f t="shared" si="4"/>
        <v>49.777787274048244</v>
      </c>
    </row>
    <row r="26" spans="1:17">
      <c r="A26" s="5" t="s">
        <v>88</v>
      </c>
      <c r="B26" s="21" t="s">
        <v>777</v>
      </c>
      <c r="C26" s="203">
        <f t="shared" ref="C26:P28" si="15">C27</f>
        <v>-312925.40000000002</v>
      </c>
      <c r="D26" s="203">
        <f t="shared" si="15"/>
        <v>0</v>
      </c>
      <c r="E26" s="203">
        <f t="shared" si="15"/>
        <v>-319986.3</v>
      </c>
      <c r="F26" s="203">
        <f t="shared" si="15"/>
        <v>0</v>
      </c>
      <c r="G26" s="203">
        <f t="shared" si="15"/>
        <v>-326843.09999999998</v>
      </c>
      <c r="H26" s="203">
        <f t="shared" si="15"/>
        <v>0</v>
      </c>
      <c r="I26" s="203">
        <f t="shared" si="15"/>
        <v>-353060.9</v>
      </c>
      <c r="J26" s="204" t="e">
        <f>SUM(#REF!-I26)</f>
        <v>#REF!</v>
      </c>
      <c r="K26" s="203">
        <f t="shared" si="15"/>
        <v>-362028.4</v>
      </c>
      <c r="L26" s="203">
        <f t="shared" si="15"/>
        <v>-362028.4</v>
      </c>
      <c r="M26" s="203">
        <f t="shared" si="15"/>
        <v>-340056.3</v>
      </c>
      <c r="N26" s="203">
        <f t="shared" si="15"/>
        <v>-2900.8</v>
      </c>
      <c r="O26" s="207">
        <f t="shared" si="15"/>
        <v>-326126.8</v>
      </c>
      <c r="P26" s="207">
        <f t="shared" si="15"/>
        <v>-312887.09999999998</v>
      </c>
      <c r="Q26" s="204">
        <f t="shared" si="4"/>
        <v>95.94032137193264</v>
      </c>
    </row>
    <row r="27" spans="1:17">
      <c r="A27" s="5" t="s">
        <v>89</v>
      </c>
      <c r="B27" s="21" t="s">
        <v>778</v>
      </c>
      <c r="C27" s="203">
        <f t="shared" si="15"/>
        <v>-312925.40000000002</v>
      </c>
      <c r="D27" s="203">
        <f t="shared" si="15"/>
        <v>0</v>
      </c>
      <c r="E27" s="203">
        <f t="shared" si="15"/>
        <v>-319986.3</v>
      </c>
      <c r="F27" s="203">
        <f t="shared" si="15"/>
        <v>0</v>
      </c>
      <c r="G27" s="203">
        <f t="shared" si="15"/>
        <v>-326843.09999999998</v>
      </c>
      <c r="H27" s="203">
        <f t="shared" si="15"/>
        <v>0</v>
      </c>
      <c r="I27" s="203">
        <f t="shared" si="15"/>
        <v>-353060.9</v>
      </c>
      <c r="J27" s="204" t="e">
        <f>SUM(#REF!-I27)</f>
        <v>#REF!</v>
      </c>
      <c r="K27" s="203">
        <f t="shared" si="15"/>
        <v>-362028.4</v>
      </c>
      <c r="L27" s="203">
        <f t="shared" si="15"/>
        <v>-362028.4</v>
      </c>
      <c r="M27" s="203">
        <f t="shared" si="15"/>
        <v>-340056.3</v>
      </c>
      <c r="N27" s="203">
        <f t="shared" si="15"/>
        <v>-2900.8</v>
      </c>
      <c r="O27" s="207">
        <f t="shared" si="15"/>
        <v>-326126.8</v>
      </c>
      <c r="P27" s="207">
        <f t="shared" si="15"/>
        <v>-312887.09999999998</v>
      </c>
      <c r="Q27" s="204">
        <f t="shared" si="4"/>
        <v>95.94032137193264</v>
      </c>
    </row>
    <row r="28" spans="1:17">
      <c r="A28" s="5" t="s">
        <v>90</v>
      </c>
      <c r="B28" s="21" t="s">
        <v>779</v>
      </c>
      <c r="C28" s="203">
        <f t="shared" si="15"/>
        <v>-312925.40000000002</v>
      </c>
      <c r="D28" s="203">
        <f t="shared" si="15"/>
        <v>0</v>
      </c>
      <c r="E28" s="203">
        <f t="shared" si="15"/>
        <v>-319986.3</v>
      </c>
      <c r="F28" s="203">
        <f t="shared" si="15"/>
        <v>0</v>
      </c>
      <c r="G28" s="203">
        <f t="shared" si="15"/>
        <v>-326843.09999999998</v>
      </c>
      <c r="H28" s="203">
        <f t="shared" si="15"/>
        <v>0</v>
      </c>
      <c r="I28" s="203">
        <f t="shared" si="15"/>
        <v>-353060.9</v>
      </c>
      <c r="J28" s="204" t="e">
        <f>SUM(#REF!-I28)</f>
        <v>#REF!</v>
      </c>
      <c r="K28" s="203">
        <v>-362028.4</v>
      </c>
      <c r="L28" s="203">
        <v>-362028.4</v>
      </c>
      <c r="M28" s="203">
        <f>SUM(M29)</f>
        <v>-340056.3</v>
      </c>
      <c r="N28" s="203">
        <f>SUM(N29)</f>
        <v>-2900.8</v>
      </c>
      <c r="O28" s="207">
        <f>SUM(O29)</f>
        <v>-326126.8</v>
      </c>
      <c r="P28" s="207">
        <f>SUM(P29)</f>
        <v>-312887.09999999998</v>
      </c>
      <c r="Q28" s="204">
        <f t="shared" si="4"/>
        <v>95.94032137193264</v>
      </c>
    </row>
    <row r="29" spans="1:17" ht="25.5">
      <c r="A29" s="5" t="s">
        <v>518</v>
      </c>
      <c r="B29" s="21" t="s">
        <v>517</v>
      </c>
      <c r="C29" s="203">
        <v>-312925.40000000002</v>
      </c>
      <c r="D29" s="203"/>
      <c r="E29" s="203">
        <v>-319986.3</v>
      </c>
      <c r="F29" s="203"/>
      <c r="G29" s="203">
        <v>-326843.09999999998</v>
      </c>
      <c r="H29" s="203"/>
      <c r="I29" s="203">
        <v>-353060.9</v>
      </c>
      <c r="J29" s="207" t="e">
        <f>SUM(#REF!-I29)</f>
        <v>#REF!</v>
      </c>
      <c r="K29" s="203">
        <v>-357371.1</v>
      </c>
      <c r="L29" s="203">
        <v>-357371.1</v>
      </c>
      <c r="M29" s="203">
        <v>-340056.3</v>
      </c>
      <c r="N29" s="203">
        <v>-2900.8</v>
      </c>
      <c r="O29" s="207">
        <v>-326126.8</v>
      </c>
      <c r="P29" s="207">
        <v>-312887.09999999998</v>
      </c>
      <c r="Q29" s="204">
        <f t="shared" si="4"/>
        <v>95.94032137193264</v>
      </c>
    </row>
    <row r="30" spans="1:17">
      <c r="A30" s="5" t="s">
        <v>91</v>
      </c>
      <c r="B30" s="21" t="s">
        <v>780</v>
      </c>
      <c r="C30" s="203">
        <f t="shared" ref="C30:P32" si="16">C31</f>
        <v>321944.5</v>
      </c>
      <c r="D30" s="203">
        <f t="shared" si="16"/>
        <v>0</v>
      </c>
      <c r="E30" s="203">
        <f t="shared" si="16"/>
        <v>323913.3</v>
      </c>
      <c r="F30" s="203">
        <f t="shared" si="16"/>
        <v>0</v>
      </c>
      <c r="G30" s="203">
        <f t="shared" si="16"/>
        <v>332561.09999999998</v>
      </c>
      <c r="H30" s="203">
        <f t="shared" si="16"/>
        <v>0</v>
      </c>
      <c r="I30" s="203">
        <f t="shared" si="16"/>
        <v>358778.9</v>
      </c>
      <c r="J30" s="207" t="e">
        <f>SUM(#REF!-I30)</f>
        <v>#REF!</v>
      </c>
      <c r="K30" s="203">
        <f t="shared" si="16"/>
        <v>365966.6</v>
      </c>
      <c r="L30" s="203">
        <f t="shared" si="16"/>
        <v>365966.6</v>
      </c>
      <c r="M30" s="203">
        <f t="shared" si="16"/>
        <v>343994.5</v>
      </c>
      <c r="N30" s="203">
        <f t="shared" si="16"/>
        <v>5800</v>
      </c>
      <c r="O30" s="207">
        <f t="shared" si="16"/>
        <v>330807</v>
      </c>
      <c r="P30" s="207">
        <f t="shared" si="16"/>
        <v>315216.8</v>
      </c>
      <c r="Q30" s="204">
        <f t="shared" si="4"/>
        <v>95.287221854434762</v>
      </c>
    </row>
    <row r="31" spans="1:17">
      <c r="A31" s="5" t="s">
        <v>92</v>
      </c>
      <c r="B31" s="21" t="s">
        <v>781</v>
      </c>
      <c r="C31" s="203">
        <f t="shared" si="16"/>
        <v>321944.5</v>
      </c>
      <c r="D31" s="203">
        <f t="shared" si="16"/>
        <v>0</v>
      </c>
      <c r="E31" s="203">
        <f t="shared" si="16"/>
        <v>323913.3</v>
      </c>
      <c r="F31" s="203">
        <f t="shared" si="16"/>
        <v>0</v>
      </c>
      <c r="G31" s="203">
        <f t="shared" si="16"/>
        <v>332561.09999999998</v>
      </c>
      <c r="H31" s="203">
        <f t="shared" si="16"/>
        <v>0</v>
      </c>
      <c r="I31" s="203">
        <f t="shared" si="16"/>
        <v>358778.9</v>
      </c>
      <c r="J31" s="207" t="e">
        <f>SUM(#REF!-I31)</f>
        <v>#REF!</v>
      </c>
      <c r="K31" s="203">
        <f t="shared" si="16"/>
        <v>365966.6</v>
      </c>
      <c r="L31" s="203">
        <f t="shared" si="16"/>
        <v>365966.6</v>
      </c>
      <c r="M31" s="203">
        <f t="shared" si="16"/>
        <v>343994.5</v>
      </c>
      <c r="N31" s="203">
        <f t="shared" si="16"/>
        <v>5800</v>
      </c>
      <c r="O31" s="207">
        <f t="shared" si="16"/>
        <v>330807</v>
      </c>
      <c r="P31" s="207">
        <f t="shared" si="16"/>
        <v>315216.8</v>
      </c>
      <c r="Q31" s="204">
        <f t="shared" si="4"/>
        <v>95.287221854434762</v>
      </c>
    </row>
    <row r="32" spans="1:17">
      <c r="A32" s="5" t="s">
        <v>93</v>
      </c>
      <c r="B32" s="21" t="s">
        <v>782</v>
      </c>
      <c r="C32" s="203">
        <f t="shared" si="16"/>
        <v>321944.5</v>
      </c>
      <c r="D32" s="203">
        <f t="shared" si="16"/>
        <v>0</v>
      </c>
      <c r="E32" s="203">
        <f t="shared" si="16"/>
        <v>323913.3</v>
      </c>
      <c r="F32" s="203">
        <f t="shared" si="16"/>
        <v>0</v>
      </c>
      <c r="G32" s="203">
        <f t="shared" si="16"/>
        <v>332561.09999999998</v>
      </c>
      <c r="H32" s="203">
        <f t="shared" si="16"/>
        <v>0</v>
      </c>
      <c r="I32" s="203">
        <f t="shared" si="16"/>
        <v>358778.9</v>
      </c>
      <c r="J32" s="207" t="e">
        <f>SUM(#REF!-I32)</f>
        <v>#REF!</v>
      </c>
      <c r="K32" s="203">
        <f t="shared" si="16"/>
        <v>365966.6</v>
      </c>
      <c r="L32" s="203">
        <f t="shared" si="16"/>
        <v>365966.6</v>
      </c>
      <c r="M32" s="203">
        <f t="shared" si="16"/>
        <v>343994.5</v>
      </c>
      <c r="N32" s="203">
        <f t="shared" si="16"/>
        <v>5800</v>
      </c>
      <c r="O32" s="207">
        <f t="shared" si="16"/>
        <v>330807</v>
      </c>
      <c r="P32" s="207">
        <f t="shared" si="16"/>
        <v>315216.8</v>
      </c>
      <c r="Q32" s="204">
        <f t="shared" si="4"/>
        <v>95.287221854434762</v>
      </c>
    </row>
    <row r="33" spans="1:17" ht="25.5">
      <c r="A33" s="5" t="s">
        <v>759</v>
      </c>
      <c r="B33" s="21" t="s">
        <v>519</v>
      </c>
      <c r="C33" s="203">
        <v>321944.5</v>
      </c>
      <c r="D33" s="203"/>
      <c r="E33" s="203">
        <v>323913.3</v>
      </c>
      <c r="F33" s="203"/>
      <c r="G33" s="203">
        <v>332561.09999999998</v>
      </c>
      <c r="H33" s="203"/>
      <c r="I33" s="203">
        <v>358778.9</v>
      </c>
      <c r="J33" s="207" t="e">
        <f>SUM(#REF!-I33)</f>
        <v>#REF!</v>
      </c>
      <c r="K33" s="203">
        <v>365966.6</v>
      </c>
      <c r="L33" s="203">
        <v>365966.6</v>
      </c>
      <c r="M33" s="203">
        <v>343994.5</v>
      </c>
      <c r="N33" s="203">
        <v>5800</v>
      </c>
      <c r="O33" s="207">
        <f>327907+742+2158</f>
        <v>330807</v>
      </c>
      <c r="P33" s="207">
        <v>315216.8</v>
      </c>
      <c r="Q33" s="204">
        <f t="shared" si="4"/>
        <v>95.287221854434762</v>
      </c>
    </row>
  </sheetData>
  <mergeCells count="9">
    <mergeCell ref="A6:Q6"/>
    <mergeCell ref="B7:Q7"/>
    <mergeCell ref="A8:B8"/>
    <mergeCell ref="A9:B9"/>
    <mergeCell ref="A1:Q1"/>
    <mergeCell ref="A2:Q2"/>
    <mergeCell ref="A3:Q3"/>
    <mergeCell ref="B4:Q4"/>
    <mergeCell ref="A5:Q5"/>
  </mergeCells>
  <phoneticPr fontId="13" type="noConversion"/>
  <pageMargins left="0.70866141732283472" right="0.70866141732283472" top="0.74803149606299213" bottom="0.74803149606299213" header="0.31496062992125984" footer="0.31496062992125984"/>
  <pageSetup paperSize="9" scale="66" orientation="portrait" verticalDpi="20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Z25"/>
  <sheetViews>
    <sheetView view="pageBreakPreview" zoomScale="60" workbookViewId="0">
      <selection activeCell="A6" sqref="A6:I6"/>
    </sheetView>
  </sheetViews>
  <sheetFormatPr defaultColWidth="9.140625" defaultRowHeight="12.75"/>
  <cols>
    <col min="1" max="1" width="67.7109375" style="281" customWidth="1"/>
    <col min="2" max="5" width="0" style="279" hidden="1" customWidth="1"/>
    <col min="6" max="6" width="26.85546875" style="279" hidden="1" customWidth="1"/>
    <col min="7" max="9" width="11.28515625" style="282" customWidth="1"/>
    <col min="10" max="16384" width="9.140625" style="279"/>
  </cols>
  <sheetData>
    <row r="1" spans="1:26" s="22" customFormat="1">
      <c r="A1" s="365" t="s">
        <v>983</v>
      </c>
      <c r="B1" s="365"/>
      <c r="C1" s="365"/>
      <c r="D1" s="365"/>
      <c r="E1" s="365"/>
      <c r="F1" s="365"/>
      <c r="G1" s="365"/>
      <c r="H1" s="365"/>
      <c r="I1" s="365"/>
      <c r="J1" s="322"/>
      <c r="K1" s="322"/>
      <c r="L1" s="322"/>
      <c r="M1" s="322"/>
      <c r="N1" s="322"/>
      <c r="O1" s="322"/>
      <c r="P1" s="322"/>
      <c r="Q1" s="322"/>
      <c r="R1" s="322"/>
      <c r="S1" s="322"/>
      <c r="T1" s="322"/>
      <c r="U1" s="322"/>
      <c r="V1" s="322"/>
      <c r="W1" s="322"/>
      <c r="X1" s="322"/>
      <c r="Y1" s="322"/>
      <c r="Z1" s="322"/>
    </row>
    <row r="2" spans="1:26" s="22" customFormat="1">
      <c r="A2" s="365" t="s">
        <v>317</v>
      </c>
      <c r="B2" s="365"/>
      <c r="C2" s="365"/>
      <c r="D2" s="365"/>
      <c r="E2" s="365"/>
      <c r="F2" s="365"/>
      <c r="G2" s="365"/>
      <c r="H2" s="365"/>
      <c r="I2" s="365"/>
      <c r="J2" s="322"/>
      <c r="K2" s="322"/>
      <c r="L2" s="322"/>
      <c r="M2" s="322"/>
      <c r="N2" s="322"/>
      <c r="O2" s="322"/>
      <c r="P2" s="322"/>
      <c r="Q2" s="322"/>
      <c r="R2" s="322"/>
      <c r="S2" s="322"/>
      <c r="T2" s="322"/>
      <c r="U2" s="322"/>
      <c r="V2" s="322"/>
      <c r="W2" s="322"/>
      <c r="X2" s="322"/>
      <c r="Y2" s="322"/>
      <c r="Z2" s="322"/>
    </row>
    <row r="3" spans="1:26" s="22" customFormat="1">
      <c r="A3" s="365" t="s">
        <v>318</v>
      </c>
      <c r="B3" s="365"/>
      <c r="C3" s="365"/>
      <c r="D3" s="365"/>
      <c r="E3" s="365"/>
      <c r="F3" s="365"/>
      <c r="G3" s="365"/>
      <c r="H3" s="365"/>
      <c r="I3" s="365"/>
      <c r="J3" s="322"/>
      <c r="K3" s="322"/>
      <c r="L3" s="322"/>
      <c r="M3" s="322"/>
      <c r="N3" s="322"/>
      <c r="O3" s="322"/>
      <c r="P3" s="322"/>
      <c r="Q3" s="322"/>
      <c r="R3" s="322"/>
      <c r="S3" s="322"/>
      <c r="T3" s="322"/>
      <c r="U3" s="322"/>
      <c r="V3" s="322"/>
      <c r="W3" s="322"/>
      <c r="X3" s="322"/>
      <c r="Y3" s="322"/>
      <c r="Z3" s="322"/>
    </row>
    <row r="4" spans="1:26" s="22" customFormat="1" ht="12.75" customHeight="1">
      <c r="A4" s="419" t="s">
        <v>992</v>
      </c>
      <c r="B4" s="419"/>
      <c r="C4" s="419"/>
      <c r="D4" s="419"/>
      <c r="E4" s="419"/>
      <c r="F4" s="419"/>
      <c r="G4" s="419"/>
      <c r="H4" s="419"/>
      <c r="I4" s="419"/>
      <c r="J4" s="322"/>
      <c r="K4" s="322"/>
      <c r="L4" s="322"/>
      <c r="M4" s="322"/>
      <c r="N4" s="322"/>
      <c r="O4" s="322"/>
      <c r="P4" s="322"/>
      <c r="Q4" s="322"/>
      <c r="R4" s="322"/>
      <c r="S4" s="322"/>
      <c r="T4" s="322"/>
      <c r="U4" s="322"/>
      <c r="V4" s="322"/>
      <c r="W4" s="322"/>
      <c r="X4" s="322"/>
      <c r="Y4" s="322"/>
      <c r="Z4" s="322"/>
    </row>
    <row r="5" spans="1:26" s="22" customFormat="1">
      <c r="A5" s="365" t="s">
        <v>988</v>
      </c>
      <c r="B5" s="365"/>
      <c r="C5" s="365"/>
      <c r="D5" s="365"/>
      <c r="E5" s="365"/>
      <c r="F5" s="365"/>
      <c r="G5" s="365"/>
      <c r="H5" s="365"/>
      <c r="I5" s="365"/>
      <c r="J5" s="322"/>
      <c r="K5" s="322"/>
      <c r="L5" s="322"/>
      <c r="M5" s="322"/>
      <c r="N5" s="322"/>
      <c r="O5" s="322"/>
      <c r="P5" s="322"/>
      <c r="Q5" s="322"/>
      <c r="R5" s="322"/>
      <c r="S5" s="322"/>
      <c r="T5" s="322"/>
      <c r="U5" s="322"/>
      <c r="V5" s="322"/>
      <c r="W5" s="322"/>
      <c r="X5" s="322"/>
      <c r="Y5" s="322"/>
      <c r="Z5" s="322"/>
    </row>
    <row r="6" spans="1:26" s="22" customFormat="1">
      <c r="A6" s="365" t="s">
        <v>810</v>
      </c>
      <c r="B6" s="365"/>
      <c r="C6" s="365"/>
      <c r="D6" s="365"/>
      <c r="E6" s="365"/>
      <c r="F6" s="365"/>
      <c r="G6" s="365"/>
      <c r="H6" s="365"/>
      <c r="I6" s="365"/>
      <c r="J6" s="322"/>
      <c r="K6" s="322"/>
      <c r="L6" s="322"/>
      <c r="M6" s="322"/>
      <c r="N6" s="322"/>
      <c r="O6" s="322"/>
      <c r="P6" s="322"/>
      <c r="Q6" s="322"/>
      <c r="R6" s="322"/>
      <c r="S6" s="322"/>
      <c r="T6" s="322"/>
      <c r="U6" s="322"/>
      <c r="V6" s="322"/>
      <c r="W6" s="322"/>
      <c r="X6" s="322"/>
      <c r="Y6" s="322"/>
      <c r="Z6" s="322"/>
    </row>
    <row r="7" spans="1:26" s="22" customFormat="1" ht="12.75" customHeight="1">
      <c r="A7" s="365" t="s">
        <v>973</v>
      </c>
      <c r="B7" s="365"/>
      <c r="C7" s="365"/>
      <c r="D7" s="365"/>
      <c r="E7" s="365"/>
      <c r="F7" s="365"/>
      <c r="G7" s="365"/>
      <c r="H7" s="365"/>
      <c r="I7" s="365"/>
      <c r="J7" s="322"/>
      <c r="K7" s="322"/>
      <c r="L7" s="322"/>
      <c r="M7" s="322"/>
      <c r="N7" s="322"/>
      <c r="O7" s="322"/>
      <c r="P7" s="322"/>
      <c r="Q7" s="322"/>
      <c r="R7" s="322"/>
      <c r="S7" s="322"/>
      <c r="T7" s="322"/>
      <c r="U7" s="322"/>
      <c r="V7" s="322"/>
      <c r="W7" s="322"/>
      <c r="X7" s="322"/>
      <c r="Y7" s="322"/>
      <c r="Z7" s="322"/>
    </row>
    <row r="8" spans="1:26">
      <c r="A8" s="420"/>
      <c r="B8" s="421"/>
      <c r="C8" s="421"/>
      <c r="D8" s="421"/>
      <c r="E8" s="421"/>
      <c r="F8" s="421"/>
      <c r="G8" s="280"/>
      <c r="H8" s="280"/>
      <c r="I8" s="280"/>
    </row>
    <row r="9" spans="1:26">
      <c r="C9" s="420"/>
      <c r="D9" s="420"/>
      <c r="E9" s="420"/>
      <c r="F9" s="420"/>
      <c r="G9" s="280"/>
      <c r="H9" s="280"/>
      <c r="I9" s="280"/>
    </row>
    <row r="10" spans="1:26">
      <c r="A10" s="425" t="s">
        <v>978</v>
      </c>
      <c r="B10" s="425"/>
      <c r="C10" s="425"/>
      <c r="D10" s="425"/>
      <c r="E10" s="425"/>
      <c r="F10" s="425"/>
    </row>
    <row r="11" spans="1:26">
      <c r="A11" s="421"/>
      <c r="B11" s="421"/>
      <c r="C11" s="421"/>
      <c r="D11" s="421"/>
      <c r="E11" s="421"/>
      <c r="F11" s="421"/>
    </row>
    <row r="12" spans="1:26">
      <c r="F12" s="283"/>
      <c r="I12" s="282" t="s">
        <v>319</v>
      </c>
    </row>
    <row r="13" spans="1:26" s="355" customFormat="1" ht="27.75" customHeight="1">
      <c r="A13" s="426" t="s">
        <v>910</v>
      </c>
      <c r="B13" s="427"/>
      <c r="C13" s="427"/>
      <c r="D13" s="427"/>
      <c r="E13" s="427"/>
      <c r="F13" s="428"/>
      <c r="G13" s="277" t="s">
        <v>963</v>
      </c>
      <c r="H13" s="277" t="s">
        <v>964</v>
      </c>
      <c r="I13" s="277" t="s">
        <v>962</v>
      </c>
    </row>
    <row r="14" spans="1:26">
      <c r="A14" s="429" t="s">
        <v>911</v>
      </c>
      <c r="B14" s="429"/>
      <c r="C14" s="429"/>
      <c r="D14" s="429"/>
      <c r="E14" s="429"/>
      <c r="F14" s="429"/>
      <c r="G14" s="284">
        <f>G17+G16+G22+G23</f>
        <v>9822.2999999999993</v>
      </c>
      <c r="H14" s="284">
        <f>H17+H16+H22+H23</f>
        <v>9822.2999999999993</v>
      </c>
      <c r="I14" s="284">
        <f>H14/G14*100</f>
        <v>100</v>
      </c>
    </row>
    <row r="15" spans="1:26">
      <c r="A15" s="430" t="s">
        <v>912</v>
      </c>
      <c r="B15" s="430"/>
      <c r="C15" s="430"/>
      <c r="D15" s="430"/>
      <c r="E15" s="430"/>
      <c r="F15" s="430"/>
      <c r="G15" s="285"/>
      <c r="H15" s="285"/>
      <c r="I15" s="284"/>
    </row>
    <row r="16" spans="1:26" s="286" customFormat="1">
      <c r="A16" s="429" t="s">
        <v>913</v>
      </c>
      <c r="B16" s="429"/>
      <c r="C16" s="429"/>
      <c r="D16" s="429"/>
      <c r="E16" s="429"/>
      <c r="F16" s="429"/>
      <c r="G16" s="284"/>
      <c r="H16" s="284"/>
      <c r="I16" s="284"/>
    </row>
    <row r="17" spans="1:9" s="286" customFormat="1">
      <c r="A17" s="429" t="s">
        <v>914</v>
      </c>
      <c r="B17" s="429"/>
      <c r="C17" s="429"/>
      <c r="D17" s="429"/>
      <c r="E17" s="429"/>
      <c r="F17" s="429"/>
      <c r="G17" s="284">
        <f>SUM(G19:G21)</f>
        <v>126.3</v>
      </c>
      <c r="H17" s="284">
        <f>SUM(H19:H21)</f>
        <v>126.3</v>
      </c>
      <c r="I17" s="284">
        <f t="shared" ref="I17:I24" si="0">H17/G17*100</f>
        <v>100</v>
      </c>
    </row>
    <row r="18" spans="1:9" s="286" customFormat="1">
      <c r="A18" s="429" t="s">
        <v>915</v>
      </c>
      <c r="B18" s="430"/>
      <c r="C18" s="430"/>
      <c r="D18" s="430"/>
      <c r="E18" s="430"/>
      <c r="F18" s="430"/>
      <c r="G18" s="284"/>
      <c r="H18" s="284"/>
      <c r="I18" s="284"/>
    </row>
    <row r="19" spans="1:9" s="286" customFormat="1">
      <c r="A19" s="431" t="s">
        <v>916</v>
      </c>
      <c r="B19" s="431"/>
      <c r="C19" s="431"/>
      <c r="D19" s="431"/>
      <c r="E19" s="431"/>
      <c r="F19" s="431"/>
      <c r="G19" s="285">
        <v>18.3</v>
      </c>
      <c r="H19" s="285">
        <v>18.3</v>
      </c>
      <c r="I19" s="284">
        <f t="shared" si="0"/>
        <v>100</v>
      </c>
    </row>
    <row r="20" spans="1:9" s="286" customFormat="1">
      <c r="A20" s="287" t="s">
        <v>917</v>
      </c>
      <c r="B20" s="287"/>
      <c r="C20" s="287"/>
      <c r="D20" s="287"/>
      <c r="E20" s="287"/>
      <c r="F20" s="287"/>
      <c r="G20" s="285">
        <v>108</v>
      </c>
      <c r="H20" s="285">
        <v>108</v>
      </c>
      <c r="I20" s="284">
        <f t="shared" si="0"/>
        <v>100</v>
      </c>
    </row>
    <row r="21" spans="1:9" s="286" customFormat="1">
      <c r="A21" s="287"/>
      <c r="B21" s="287"/>
      <c r="C21" s="287"/>
      <c r="D21" s="287"/>
      <c r="E21" s="287"/>
      <c r="F21" s="287"/>
      <c r="G21" s="285"/>
      <c r="H21" s="285"/>
      <c r="I21" s="284"/>
    </row>
    <row r="22" spans="1:9" s="286" customFormat="1" ht="12" customHeight="1">
      <c r="A22" s="432" t="s">
        <v>918</v>
      </c>
      <c r="B22" s="432"/>
      <c r="C22" s="432"/>
      <c r="D22" s="432"/>
      <c r="E22" s="432"/>
      <c r="F22" s="432"/>
      <c r="G22" s="284"/>
      <c r="H22" s="284"/>
      <c r="I22" s="284"/>
    </row>
    <row r="23" spans="1:9" s="286" customFormat="1">
      <c r="A23" s="429" t="s">
        <v>919</v>
      </c>
      <c r="B23" s="429"/>
      <c r="C23" s="429"/>
      <c r="D23" s="429"/>
      <c r="E23" s="429"/>
      <c r="F23" s="429"/>
      <c r="G23" s="284">
        <f>SUM(G24:G25)</f>
        <v>9696</v>
      </c>
      <c r="H23" s="284">
        <f>SUM(H24:H25)</f>
        <v>9696</v>
      </c>
      <c r="I23" s="284">
        <f t="shared" si="0"/>
        <v>100</v>
      </c>
    </row>
    <row r="24" spans="1:9" s="286" customFormat="1">
      <c r="A24" s="433" t="s">
        <v>920</v>
      </c>
      <c r="B24" s="433"/>
      <c r="C24" s="433"/>
      <c r="D24" s="433"/>
      <c r="E24" s="433"/>
      <c r="F24" s="433"/>
      <c r="G24" s="285">
        <v>9696</v>
      </c>
      <c r="H24" s="285">
        <v>9696</v>
      </c>
      <c r="I24" s="284">
        <f t="shared" si="0"/>
        <v>100</v>
      </c>
    </row>
    <row r="25" spans="1:9" s="286" customFormat="1">
      <c r="A25" s="422" t="s">
        <v>921</v>
      </c>
      <c r="B25" s="423"/>
      <c r="C25" s="423"/>
      <c r="D25" s="423"/>
      <c r="E25" s="423"/>
      <c r="F25" s="424"/>
      <c r="G25" s="285"/>
      <c r="H25" s="285"/>
      <c r="I25" s="285"/>
    </row>
  </sheetData>
  <mergeCells count="21">
    <mergeCell ref="C9:F9"/>
    <mergeCell ref="A8:F8"/>
    <mergeCell ref="A25:F25"/>
    <mergeCell ref="A10:F11"/>
    <mergeCell ref="A13:F13"/>
    <mergeCell ref="A14:F14"/>
    <mergeCell ref="A15:F15"/>
    <mergeCell ref="A16:F16"/>
    <mergeCell ref="A17:F17"/>
    <mergeCell ref="A18:F18"/>
    <mergeCell ref="A19:F19"/>
    <mergeCell ref="A22:F22"/>
    <mergeCell ref="A23:F23"/>
    <mergeCell ref="A24:F24"/>
    <mergeCell ref="A6:I6"/>
    <mergeCell ref="A7:I7"/>
    <mergeCell ref="A1:I1"/>
    <mergeCell ref="A2:I2"/>
    <mergeCell ref="A3:I3"/>
    <mergeCell ref="A4:I4"/>
    <mergeCell ref="A5:I5"/>
  </mergeCells>
  <pageMargins left="0.7" right="0.7" top="0.75" bottom="0.75" header="0.3" footer="0.3"/>
  <pageSetup paperSize="9" scale="80" orientation="portrait" horizontalDpi="200" verticalDpi="20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G18"/>
  <sheetViews>
    <sheetView view="pageBreakPreview" zoomScale="60" workbookViewId="0">
      <selection activeCell="A6" sqref="A6:F6"/>
    </sheetView>
  </sheetViews>
  <sheetFormatPr defaultRowHeight="15"/>
  <cols>
    <col min="1" max="1" width="55.5703125" style="288" customWidth="1"/>
    <col min="2" max="2" width="12.140625" style="288" hidden="1" customWidth="1"/>
    <col min="3" max="3" width="0" style="288" hidden="1" customWidth="1"/>
    <col min="4" max="4" width="13.42578125" style="289" customWidth="1"/>
    <col min="5" max="5" width="13.28515625" style="289" customWidth="1"/>
    <col min="6" max="6" width="12.140625" style="289" customWidth="1"/>
    <col min="7" max="256" width="9.140625" style="288"/>
    <col min="257" max="257" width="62" style="288" customWidth="1"/>
    <col min="258" max="259" width="0" style="288" hidden="1" customWidth="1"/>
    <col min="260" max="260" width="11.28515625" style="288" customWidth="1"/>
    <col min="261" max="512" width="9.140625" style="288"/>
    <col min="513" max="513" width="62" style="288" customWidth="1"/>
    <col min="514" max="515" width="0" style="288" hidden="1" customWidth="1"/>
    <col min="516" max="516" width="11.28515625" style="288" customWidth="1"/>
    <col min="517" max="768" width="9.140625" style="288"/>
    <col min="769" max="769" width="62" style="288" customWidth="1"/>
    <col min="770" max="771" width="0" style="288" hidden="1" customWidth="1"/>
    <col min="772" max="772" width="11.28515625" style="288" customWidth="1"/>
    <col min="773" max="1024" width="9.140625" style="288"/>
    <col min="1025" max="1025" width="62" style="288" customWidth="1"/>
    <col min="1026" max="1027" width="0" style="288" hidden="1" customWidth="1"/>
    <col min="1028" max="1028" width="11.28515625" style="288" customWidth="1"/>
    <col min="1029" max="1280" width="9.140625" style="288"/>
    <col min="1281" max="1281" width="62" style="288" customWidth="1"/>
    <col min="1282" max="1283" width="0" style="288" hidden="1" customWidth="1"/>
    <col min="1284" max="1284" width="11.28515625" style="288" customWidth="1"/>
    <col min="1285" max="1536" width="9.140625" style="288"/>
    <col min="1537" max="1537" width="62" style="288" customWidth="1"/>
    <col min="1538" max="1539" width="0" style="288" hidden="1" customWidth="1"/>
    <col min="1540" max="1540" width="11.28515625" style="288" customWidth="1"/>
    <col min="1541" max="1792" width="9.140625" style="288"/>
    <col min="1793" max="1793" width="62" style="288" customWidth="1"/>
    <col min="1794" max="1795" width="0" style="288" hidden="1" customWidth="1"/>
    <col min="1796" max="1796" width="11.28515625" style="288" customWidth="1"/>
    <col min="1797" max="2048" width="9.140625" style="288"/>
    <col min="2049" max="2049" width="62" style="288" customWidth="1"/>
    <col min="2050" max="2051" width="0" style="288" hidden="1" customWidth="1"/>
    <col min="2052" max="2052" width="11.28515625" style="288" customWidth="1"/>
    <col min="2053" max="2304" width="9.140625" style="288"/>
    <col min="2305" max="2305" width="62" style="288" customWidth="1"/>
    <col min="2306" max="2307" width="0" style="288" hidden="1" customWidth="1"/>
    <col min="2308" max="2308" width="11.28515625" style="288" customWidth="1"/>
    <col min="2309" max="2560" width="9.140625" style="288"/>
    <col min="2561" max="2561" width="62" style="288" customWidth="1"/>
    <col min="2562" max="2563" width="0" style="288" hidden="1" customWidth="1"/>
    <col min="2564" max="2564" width="11.28515625" style="288" customWidth="1"/>
    <col min="2565" max="2816" width="9.140625" style="288"/>
    <col min="2817" max="2817" width="62" style="288" customWidth="1"/>
    <col min="2818" max="2819" width="0" style="288" hidden="1" customWidth="1"/>
    <col min="2820" max="2820" width="11.28515625" style="288" customWidth="1"/>
    <col min="2821" max="3072" width="9.140625" style="288"/>
    <col min="3073" max="3073" width="62" style="288" customWidth="1"/>
    <col min="3074" max="3075" width="0" style="288" hidden="1" customWidth="1"/>
    <col min="3076" max="3076" width="11.28515625" style="288" customWidth="1"/>
    <col min="3077" max="3328" width="9.140625" style="288"/>
    <col min="3329" max="3329" width="62" style="288" customWidth="1"/>
    <col min="3330" max="3331" width="0" style="288" hidden="1" customWidth="1"/>
    <col min="3332" max="3332" width="11.28515625" style="288" customWidth="1"/>
    <col min="3333" max="3584" width="9.140625" style="288"/>
    <col min="3585" max="3585" width="62" style="288" customWidth="1"/>
    <col min="3586" max="3587" width="0" style="288" hidden="1" customWidth="1"/>
    <col min="3588" max="3588" width="11.28515625" style="288" customWidth="1"/>
    <col min="3589" max="3840" width="9.140625" style="288"/>
    <col min="3841" max="3841" width="62" style="288" customWidth="1"/>
    <col min="3842" max="3843" width="0" style="288" hidden="1" customWidth="1"/>
    <col min="3844" max="3844" width="11.28515625" style="288" customWidth="1"/>
    <col min="3845" max="4096" width="9.140625" style="288"/>
    <col min="4097" max="4097" width="62" style="288" customWidth="1"/>
    <col min="4098" max="4099" width="0" style="288" hidden="1" customWidth="1"/>
    <col min="4100" max="4100" width="11.28515625" style="288" customWidth="1"/>
    <col min="4101" max="4352" width="9.140625" style="288"/>
    <col min="4353" max="4353" width="62" style="288" customWidth="1"/>
    <col min="4354" max="4355" width="0" style="288" hidden="1" customWidth="1"/>
    <col min="4356" max="4356" width="11.28515625" style="288" customWidth="1"/>
    <col min="4357" max="4608" width="9.140625" style="288"/>
    <col min="4609" max="4609" width="62" style="288" customWidth="1"/>
    <col min="4610" max="4611" width="0" style="288" hidden="1" customWidth="1"/>
    <col min="4612" max="4612" width="11.28515625" style="288" customWidth="1"/>
    <col min="4613" max="4864" width="9.140625" style="288"/>
    <col min="4865" max="4865" width="62" style="288" customWidth="1"/>
    <col min="4866" max="4867" width="0" style="288" hidden="1" customWidth="1"/>
    <col min="4868" max="4868" width="11.28515625" style="288" customWidth="1"/>
    <col min="4869" max="5120" width="9.140625" style="288"/>
    <col min="5121" max="5121" width="62" style="288" customWidth="1"/>
    <col min="5122" max="5123" width="0" style="288" hidden="1" customWidth="1"/>
    <col min="5124" max="5124" width="11.28515625" style="288" customWidth="1"/>
    <col min="5125" max="5376" width="9.140625" style="288"/>
    <col min="5377" max="5377" width="62" style="288" customWidth="1"/>
    <col min="5378" max="5379" width="0" style="288" hidden="1" customWidth="1"/>
    <col min="5380" max="5380" width="11.28515625" style="288" customWidth="1"/>
    <col min="5381" max="5632" width="9.140625" style="288"/>
    <col min="5633" max="5633" width="62" style="288" customWidth="1"/>
    <col min="5634" max="5635" width="0" style="288" hidden="1" customWidth="1"/>
    <col min="5636" max="5636" width="11.28515625" style="288" customWidth="1"/>
    <col min="5637" max="5888" width="9.140625" style="288"/>
    <col min="5889" max="5889" width="62" style="288" customWidth="1"/>
    <col min="5890" max="5891" width="0" style="288" hidden="1" customWidth="1"/>
    <col min="5892" max="5892" width="11.28515625" style="288" customWidth="1"/>
    <col min="5893" max="6144" width="9.140625" style="288"/>
    <col min="6145" max="6145" width="62" style="288" customWidth="1"/>
    <col min="6146" max="6147" width="0" style="288" hidden="1" customWidth="1"/>
    <col min="6148" max="6148" width="11.28515625" style="288" customWidth="1"/>
    <col min="6149" max="6400" width="9.140625" style="288"/>
    <col min="6401" max="6401" width="62" style="288" customWidth="1"/>
    <col min="6402" max="6403" width="0" style="288" hidden="1" customWidth="1"/>
    <col min="6404" max="6404" width="11.28515625" style="288" customWidth="1"/>
    <col min="6405" max="6656" width="9.140625" style="288"/>
    <col min="6657" max="6657" width="62" style="288" customWidth="1"/>
    <col min="6658" max="6659" width="0" style="288" hidden="1" customWidth="1"/>
    <col min="6660" max="6660" width="11.28515625" style="288" customWidth="1"/>
    <col min="6661" max="6912" width="9.140625" style="288"/>
    <col min="6913" max="6913" width="62" style="288" customWidth="1"/>
    <col min="6914" max="6915" width="0" style="288" hidden="1" customWidth="1"/>
    <col min="6916" max="6916" width="11.28515625" style="288" customWidth="1"/>
    <col min="6917" max="7168" width="9.140625" style="288"/>
    <col min="7169" max="7169" width="62" style="288" customWidth="1"/>
    <col min="7170" max="7171" width="0" style="288" hidden="1" customWidth="1"/>
    <col min="7172" max="7172" width="11.28515625" style="288" customWidth="1"/>
    <col min="7173" max="7424" width="9.140625" style="288"/>
    <col min="7425" max="7425" width="62" style="288" customWidth="1"/>
    <col min="7426" max="7427" width="0" style="288" hidden="1" customWidth="1"/>
    <col min="7428" max="7428" width="11.28515625" style="288" customWidth="1"/>
    <col min="7429" max="7680" width="9.140625" style="288"/>
    <col min="7681" max="7681" width="62" style="288" customWidth="1"/>
    <col min="7682" max="7683" width="0" style="288" hidden="1" customWidth="1"/>
    <col min="7684" max="7684" width="11.28515625" style="288" customWidth="1"/>
    <col min="7685" max="7936" width="9.140625" style="288"/>
    <col min="7937" max="7937" width="62" style="288" customWidth="1"/>
    <col min="7938" max="7939" width="0" style="288" hidden="1" customWidth="1"/>
    <col min="7940" max="7940" width="11.28515625" style="288" customWidth="1"/>
    <col min="7941" max="8192" width="9.140625" style="288"/>
    <col min="8193" max="8193" width="62" style="288" customWidth="1"/>
    <col min="8194" max="8195" width="0" style="288" hidden="1" customWidth="1"/>
    <col min="8196" max="8196" width="11.28515625" style="288" customWidth="1"/>
    <col min="8197" max="8448" width="9.140625" style="288"/>
    <col min="8449" max="8449" width="62" style="288" customWidth="1"/>
    <col min="8450" max="8451" width="0" style="288" hidden="1" customWidth="1"/>
    <col min="8452" max="8452" width="11.28515625" style="288" customWidth="1"/>
    <col min="8453" max="8704" width="9.140625" style="288"/>
    <col min="8705" max="8705" width="62" style="288" customWidth="1"/>
    <col min="8706" max="8707" width="0" style="288" hidden="1" customWidth="1"/>
    <col min="8708" max="8708" width="11.28515625" style="288" customWidth="1"/>
    <col min="8709" max="8960" width="9.140625" style="288"/>
    <col min="8961" max="8961" width="62" style="288" customWidth="1"/>
    <col min="8962" max="8963" width="0" style="288" hidden="1" customWidth="1"/>
    <col min="8964" max="8964" width="11.28515625" style="288" customWidth="1"/>
    <col min="8965" max="9216" width="9.140625" style="288"/>
    <col min="9217" max="9217" width="62" style="288" customWidth="1"/>
    <col min="9218" max="9219" width="0" style="288" hidden="1" customWidth="1"/>
    <col min="9220" max="9220" width="11.28515625" style="288" customWidth="1"/>
    <col min="9221" max="9472" width="9.140625" style="288"/>
    <col min="9473" max="9473" width="62" style="288" customWidth="1"/>
    <col min="9474" max="9475" width="0" style="288" hidden="1" customWidth="1"/>
    <col min="9476" max="9476" width="11.28515625" style="288" customWidth="1"/>
    <col min="9477" max="9728" width="9.140625" style="288"/>
    <col min="9729" max="9729" width="62" style="288" customWidth="1"/>
    <col min="9730" max="9731" width="0" style="288" hidden="1" customWidth="1"/>
    <col min="9732" max="9732" width="11.28515625" style="288" customWidth="1"/>
    <col min="9733" max="9984" width="9.140625" style="288"/>
    <col min="9985" max="9985" width="62" style="288" customWidth="1"/>
    <col min="9986" max="9987" width="0" style="288" hidden="1" customWidth="1"/>
    <col min="9988" max="9988" width="11.28515625" style="288" customWidth="1"/>
    <col min="9989" max="10240" width="9.140625" style="288"/>
    <col min="10241" max="10241" width="62" style="288" customWidth="1"/>
    <col min="10242" max="10243" width="0" style="288" hidden="1" customWidth="1"/>
    <col min="10244" max="10244" width="11.28515625" style="288" customWidth="1"/>
    <col min="10245" max="10496" width="9.140625" style="288"/>
    <col min="10497" max="10497" width="62" style="288" customWidth="1"/>
    <col min="10498" max="10499" width="0" style="288" hidden="1" customWidth="1"/>
    <col min="10500" max="10500" width="11.28515625" style="288" customWidth="1"/>
    <col min="10501" max="10752" width="9.140625" style="288"/>
    <col min="10753" max="10753" width="62" style="288" customWidth="1"/>
    <col min="10754" max="10755" width="0" style="288" hidden="1" customWidth="1"/>
    <col min="10756" max="10756" width="11.28515625" style="288" customWidth="1"/>
    <col min="10757" max="11008" width="9.140625" style="288"/>
    <col min="11009" max="11009" width="62" style="288" customWidth="1"/>
    <col min="11010" max="11011" width="0" style="288" hidden="1" customWidth="1"/>
    <col min="11012" max="11012" width="11.28515625" style="288" customWidth="1"/>
    <col min="11013" max="11264" width="9.140625" style="288"/>
    <col min="11265" max="11265" width="62" style="288" customWidth="1"/>
    <col min="11266" max="11267" width="0" style="288" hidden="1" customWidth="1"/>
    <col min="11268" max="11268" width="11.28515625" style="288" customWidth="1"/>
    <col min="11269" max="11520" width="9.140625" style="288"/>
    <col min="11521" max="11521" width="62" style="288" customWidth="1"/>
    <col min="11522" max="11523" width="0" style="288" hidden="1" customWidth="1"/>
    <col min="11524" max="11524" width="11.28515625" style="288" customWidth="1"/>
    <col min="11525" max="11776" width="9.140625" style="288"/>
    <col min="11777" max="11777" width="62" style="288" customWidth="1"/>
    <col min="11778" max="11779" width="0" style="288" hidden="1" customWidth="1"/>
    <col min="11780" max="11780" width="11.28515625" style="288" customWidth="1"/>
    <col min="11781" max="12032" width="9.140625" style="288"/>
    <col min="12033" max="12033" width="62" style="288" customWidth="1"/>
    <col min="12034" max="12035" width="0" style="288" hidden="1" customWidth="1"/>
    <col min="12036" max="12036" width="11.28515625" style="288" customWidth="1"/>
    <col min="12037" max="12288" width="9.140625" style="288"/>
    <col min="12289" max="12289" width="62" style="288" customWidth="1"/>
    <col min="12290" max="12291" width="0" style="288" hidden="1" customWidth="1"/>
    <col min="12292" max="12292" width="11.28515625" style="288" customWidth="1"/>
    <col min="12293" max="12544" width="9.140625" style="288"/>
    <col min="12545" max="12545" width="62" style="288" customWidth="1"/>
    <col min="12546" max="12547" width="0" style="288" hidden="1" customWidth="1"/>
    <col min="12548" max="12548" width="11.28515625" style="288" customWidth="1"/>
    <col min="12549" max="12800" width="9.140625" style="288"/>
    <col min="12801" max="12801" width="62" style="288" customWidth="1"/>
    <col min="12802" max="12803" width="0" style="288" hidden="1" customWidth="1"/>
    <col min="12804" max="12804" width="11.28515625" style="288" customWidth="1"/>
    <col min="12805" max="13056" width="9.140625" style="288"/>
    <col min="13057" max="13057" width="62" style="288" customWidth="1"/>
    <col min="13058" max="13059" width="0" style="288" hidden="1" customWidth="1"/>
    <col min="13060" max="13060" width="11.28515625" style="288" customWidth="1"/>
    <col min="13061" max="13312" width="9.140625" style="288"/>
    <col min="13313" max="13313" width="62" style="288" customWidth="1"/>
    <col min="13314" max="13315" width="0" style="288" hidden="1" customWidth="1"/>
    <col min="13316" max="13316" width="11.28515625" style="288" customWidth="1"/>
    <col min="13317" max="13568" width="9.140625" style="288"/>
    <col min="13569" max="13569" width="62" style="288" customWidth="1"/>
    <col min="13570" max="13571" width="0" style="288" hidden="1" customWidth="1"/>
    <col min="13572" max="13572" width="11.28515625" style="288" customWidth="1"/>
    <col min="13573" max="13824" width="9.140625" style="288"/>
    <col min="13825" max="13825" width="62" style="288" customWidth="1"/>
    <col min="13826" max="13827" width="0" style="288" hidden="1" customWidth="1"/>
    <col min="13828" max="13828" width="11.28515625" style="288" customWidth="1"/>
    <col min="13829" max="14080" width="9.140625" style="288"/>
    <col min="14081" max="14081" width="62" style="288" customWidth="1"/>
    <col min="14082" max="14083" width="0" style="288" hidden="1" customWidth="1"/>
    <col min="14084" max="14084" width="11.28515625" style="288" customWidth="1"/>
    <col min="14085" max="14336" width="9.140625" style="288"/>
    <col min="14337" max="14337" width="62" style="288" customWidth="1"/>
    <col min="14338" max="14339" width="0" style="288" hidden="1" customWidth="1"/>
    <col min="14340" max="14340" width="11.28515625" style="288" customWidth="1"/>
    <col min="14341" max="14592" width="9.140625" style="288"/>
    <col min="14593" max="14593" width="62" style="288" customWidth="1"/>
    <col min="14594" max="14595" width="0" style="288" hidden="1" customWidth="1"/>
    <col min="14596" max="14596" width="11.28515625" style="288" customWidth="1"/>
    <col min="14597" max="14848" width="9.140625" style="288"/>
    <col min="14849" max="14849" width="62" style="288" customWidth="1"/>
    <col min="14850" max="14851" width="0" style="288" hidden="1" customWidth="1"/>
    <col min="14852" max="14852" width="11.28515625" style="288" customWidth="1"/>
    <col min="14853" max="15104" width="9.140625" style="288"/>
    <col min="15105" max="15105" width="62" style="288" customWidth="1"/>
    <col min="15106" max="15107" width="0" style="288" hidden="1" customWidth="1"/>
    <col min="15108" max="15108" width="11.28515625" style="288" customWidth="1"/>
    <col min="15109" max="15360" width="9.140625" style="288"/>
    <col min="15361" max="15361" width="62" style="288" customWidth="1"/>
    <col min="15362" max="15363" width="0" style="288" hidden="1" customWidth="1"/>
    <col min="15364" max="15364" width="11.28515625" style="288" customWidth="1"/>
    <col min="15365" max="15616" width="9.140625" style="288"/>
    <col min="15617" max="15617" width="62" style="288" customWidth="1"/>
    <col min="15618" max="15619" width="0" style="288" hidden="1" customWidth="1"/>
    <col min="15620" max="15620" width="11.28515625" style="288" customWidth="1"/>
    <col min="15621" max="15872" width="9.140625" style="288"/>
    <col min="15873" max="15873" width="62" style="288" customWidth="1"/>
    <col min="15874" max="15875" width="0" style="288" hidden="1" customWidth="1"/>
    <col min="15876" max="15876" width="11.28515625" style="288" customWidth="1"/>
    <col min="15877" max="16128" width="9.140625" style="288"/>
    <col min="16129" max="16129" width="62" style="288" customWidth="1"/>
    <col min="16130" max="16131" width="0" style="288" hidden="1" customWidth="1"/>
    <col min="16132" max="16132" width="11.28515625" style="288" customWidth="1"/>
    <col min="16133" max="16384" width="9.140625" style="288"/>
  </cols>
  <sheetData>
    <row r="1" spans="1:7">
      <c r="A1" s="365" t="s">
        <v>984</v>
      </c>
      <c r="B1" s="365"/>
      <c r="C1" s="365"/>
      <c r="D1" s="365"/>
      <c r="E1" s="365"/>
      <c r="F1" s="365"/>
      <c r="G1" s="350"/>
    </row>
    <row r="2" spans="1:7">
      <c r="A2" s="365" t="s">
        <v>317</v>
      </c>
      <c r="B2" s="365"/>
      <c r="C2" s="365"/>
      <c r="D2" s="365"/>
      <c r="E2" s="365"/>
      <c r="F2" s="365"/>
      <c r="G2" s="350"/>
    </row>
    <row r="3" spans="1:7">
      <c r="A3" s="365" t="s">
        <v>318</v>
      </c>
      <c r="B3" s="365"/>
      <c r="C3" s="365"/>
      <c r="D3" s="365"/>
      <c r="E3" s="365"/>
      <c r="F3" s="365"/>
      <c r="G3" s="350"/>
    </row>
    <row r="4" spans="1:7">
      <c r="A4" s="419" t="s">
        <v>993</v>
      </c>
      <c r="B4" s="419"/>
      <c r="C4" s="419"/>
      <c r="D4" s="419"/>
      <c r="E4" s="419"/>
      <c r="F4" s="419"/>
      <c r="G4" s="350"/>
    </row>
    <row r="5" spans="1:7">
      <c r="A5" s="365" t="s">
        <v>994</v>
      </c>
      <c r="B5" s="365"/>
      <c r="C5" s="365"/>
      <c r="D5" s="365"/>
      <c r="E5" s="365"/>
      <c r="F5" s="365"/>
      <c r="G5" s="362"/>
    </row>
    <row r="6" spans="1:7">
      <c r="A6" s="365" t="s">
        <v>810</v>
      </c>
      <c r="B6" s="365"/>
      <c r="C6" s="365"/>
      <c r="D6" s="365"/>
      <c r="E6" s="365"/>
      <c r="F6" s="365"/>
      <c r="G6" s="362"/>
    </row>
    <row r="7" spans="1:7">
      <c r="A7" s="365" t="s">
        <v>973</v>
      </c>
      <c r="B7" s="365"/>
      <c r="C7" s="365"/>
      <c r="D7" s="365"/>
      <c r="E7" s="365"/>
      <c r="F7" s="365"/>
      <c r="G7" s="362"/>
    </row>
    <row r="8" spans="1:7" ht="41.25" hidden="1" customHeight="1">
      <c r="A8" s="434" t="s">
        <v>922</v>
      </c>
      <c r="B8" s="435"/>
      <c r="C8" s="435"/>
      <c r="D8" s="288"/>
      <c r="E8" s="288"/>
      <c r="F8" s="288"/>
    </row>
    <row r="9" spans="1:7" ht="36" customHeight="1">
      <c r="A9" s="434" t="s">
        <v>923</v>
      </c>
      <c r="B9" s="435"/>
      <c r="C9" s="435"/>
      <c r="D9" s="288"/>
      <c r="E9" s="288"/>
      <c r="F9" s="288"/>
    </row>
    <row r="10" spans="1:7">
      <c r="A10" s="290"/>
    </row>
    <row r="11" spans="1:7" ht="15.75" thickBot="1"/>
    <row r="12" spans="1:7" ht="33.75" customHeight="1" thickBot="1">
      <c r="A12" s="356" t="s">
        <v>924</v>
      </c>
      <c r="B12" s="357" t="s">
        <v>925</v>
      </c>
      <c r="C12" s="357" t="s">
        <v>925</v>
      </c>
      <c r="D12" s="358" t="s">
        <v>963</v>
      </c>
      <c r="E12" s="358" t="s">
        <v>964</v>
      </c>
      <c r="F12" s="358" t="s">
        <v>962</v>
      </c>
    </row>
    <row r="13" spans="1:7" ht="15.75" thickBot="1">
      <c r="A13" s="291" t="s">
        <v>926</v>
      </c>
      <c r="B13" s="292"/>
      <c r="C13" s="292"/>
      <c r="D13" s="293">
        <v>2530</v>
      </c>
      <c r="E13" s="293">
        <v>2530</v>
      </c>
      <c r="F13" s="293">
        <f>E13/D13*100</f>
        <v>100</v>
      </c>
    </row>
    <row r="14" spans="1:7" ht="15.75" thickBot="1">
      <c r="A14" s="291" t="s">
        <v>927</v>
      </c>
      <c r="B14" s="292"/>
      <c r="C14" s="292"/>
      <c r="D14" s="293">
        <v>2001.7</v>
      </c>
      <c r="E14" s="293">
        <v>2001.7</v>
      </c>
      <c r="F14" s="293">
        <f t="shared" ref="F14:F18" si="0">E14/D14*100</f>
        <v>100</v>
      </c>
    </row>
    <row r="15" spans="1:7" ht="15.75" thickBot="1">
      <c r="A15" s="291" t="s">
        <v>928</v>
      </c>
      <c r="B15" s="292"/>
      <c r="C15" s="292"/>
      <c r="D15" s="293">
        <v>1633.7</v>
      </c>
      <c r="E15" s="293">
        <v>1633.7</v>
      </c>
      <c r="F15" s="293">
        <f t="shared" si="0"/>
        <v>100</v>
      </c>
    </row>
    <row r="16" spans="1:7" ht="15.75" thickBot="1">
      <c r="A16" s="291" t="s">
        <v>929</v>
      </c>
      <c r="B16" s="292"/>
      <c r="C16" s="292"/>
      <c r="D16" s="293">
        <v>2064.1999999999998</v>
      </c>
      <c r="E16" s="293">
        <v>2064.1999999999998</v>
      </c>
      <c r="F16" s="293">
        <f t="shared" si="0"/>
        <v>100</v>
      </c>
    </row>
    <row r="17" spans="1:6" ht="15.75" thickBot="1">
      <c r="A17" s="291" t="s">
        <v>930</v>
      </c>
      <c r="B17" s="292"/>
      <c r="C17" s="292"/>
      <c r="D17" s="293">
        <v>1466.4</v>
      </c>
      <c r="E17" s="293">
        <v>1466.4</v>
      </c>
      <c r="F17" s="293">
        <f t="shared" si="0"/>
        <v>100</v>
      </c>
    </row>
    <row r="18" spans="1:6" ht="15.75" thickBot="1">
      <c r="A18" s="291" t="s">
        <v>931</v>
      </c>
      <c r="B18" s="292" t="e">
        <f>SUM(#REF!)</f>
        <v>#REF!</v>
      </c>
      <c r="C18" s="292" t="e">
        <f>SUM(#REF!)</f>
        <v>#REF!</v>
      </c>
      <c r="D18" s="293">
        <f>SUM(D13:D17)</f>
        <v>9695.9999999999982</v>
      </c>
      <c r="E18" s="293">
        <f>SUM(E13:E17)</f>
        <v>9695.9999999999982</v>
      </c>
      <c r="F18" s="293">
        <f t="shared" si="0"/>
        <v>100</v>
      </c>
    </row>
  </sheetData>
  <mergeCells count="9">
    <mergeCell ref="A9:C9"/>
    <mergeCell ref="A5:F5"/>
    <mergeCell ref="A6:F6"/>
    <mergeCell ref="A7:F7"/>
    <mergeCell ref="A1:F1"/>
    <mergeCell ref="A2:F2"/>
    <mergeCell ref="A3:F3"/>
    <mergeCell ref="A4:F4"/>
    <mergeCell ref="A8:C8"/>
  </mergeCells>
  <pageMargins left="0.7" right="0.7" top="0.75" bottom="0.75" header="0.3" footer="0.3"/>
  <pageSetup paperSize="9" scale="73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L18"/>
  <sheetViews>
    <sheetView view="pageBreakPreview" zoomScale="60" workbookViewId="0">
      <selection activeCell="D6" sqref="D6:I6"/>
    </sheetView>
  </sheetViews>
  <sheetFormatPr defaultRowHeight="14.25"/>
  <cols>
    <col min="1" max="1" width="30" style="311" customWidth="1"/>
    <col min="2" max="2" width="11.42578125" style="311" customWidth="1"/>
    <col min="3" max="3" width="9.85546875" style="311" customWidth="1"/>
    <col min="4" max="4" width="10.7109375" style="311" customWidth="1"/>
    <col min="5" max="5" width="10" customWidth="1"/>
    <col min="6" max="6" width="9.42578125" customWidth="1"/>
    <col min="7" max="7" width="10.42578125" customWidth="1"/>
    <col min="8" max="8" width="11.7109375" customWidth="1"/>
    <col min="9" max="9" width="10" customWidth="1"/>
  </cols>
  <sheetData>
    <row r="1" spans="1:12" s="294" customFormat="1" ht="12.75" customHeight="1">
      <c r="A1" s="309"/>
      <c r="B1" s="309"/>
      <c r="C1" s="309"/>
      <c r="D1" s="365" t="s">
        <v>960</v>
      </c>
      <c r="E1" s="365"/>
      <c r="F1" s="365"/>
      <c r="G1" s="365"/>
      <c r="H1" s="365"/>
      <c r="I1" s="365"/>
      <c r="J1" s="278"/>
      <c r="K1" s="278"/>
      <c r="L1" s="278"/>
    </row>
    <row r="2" spans="1:12" s="294" customFormat="1" ht="15" customHeight="1">
      <c r="A2" s="309"/>
      <c r="B2" s="309"/>
      <c r="C2" s="309"/>
      <c r="D2" s="365" t="s">
        <v>317</v>
      </c>
      <c r="E2" s="365"/>
      <c r="F2" s="365"/>
      <c r="G2" s="365"/>
      <c r="H2" s="365"/>
      <c r="I2" s="365"/>
      <c r="J2" s="278"/>
      <c r="K2" s="278"/>
      <c r="L2" s="278"/>
    </row>
    <row r="3" spans="1:12" s="294" customFormat="1" ht="15" customHeight="1">
      <c r="A3" s="309"/>
      <c r="B3" s="309"/>
      <c r="C3" s="309"/>
      <c r="D3" s="365" t="s">
        <v>318</v>
      </c>
      <c r="E3" s="365"/>
      <c r="F3" s="365"/>
      <c r="G3" s="365"/>
      <c r="H3" s="365"/>
      <c r="I3" s="365"/>
      <c r="J3" s="278"/>
      <c r="K3" s="278"/>
      <c r="L3" s="278"/>
    </row>
    <row r="4" spans="1:12" s="294" customFormat="1" ht="15" customHeight="1">
      <c r="A4" s="309"/>
      <c r="B4" s="309"/>
      <c r="C4" s="309"/>
      <c r="D4" s="419" t="s">
        <v>995</v>
      </c>
      <c r="E4" s="419"/>
      <c r="F4" s="419"/>
      <c r="G4" s="419"/>
      <c r="H4" s="419"/>
      <c r="I4" s="419"/>
      <c r="J4" s="316"/>
      <c r="K4" s="316"/>
      <c r="L4" s="316"/>
    </row>
    <row r="5" spans="1:12" s="294" customFormat="1" ht="15" customHeight="1">
      <c r="A5" s="309"/>
      <c r="B5" s="309"/>
      <c r="C5" s="309"/>
      <c r="D5" s="365" t="s">
        <v>990</v>
      </c>
      <c r="E5" s="365"/>
      <c r="F5" s="365"/>
      <c r="G5" s="365"/>
      <c r="H5" s="365"/>
      <c r="I5" s="365"/>
      <c r="J5" s="316"/>
      <c r="K5" s="316"/>
      <c r="L5" s="316"/>
    </row>
    <row r="6" spans="1:12" s="294" customFormat="1" ht="15" customHeight="1">
      <c r="A6" s="309"/>
      <c r="B6" s="309"/>
      <c r="C6" s="309"/>
      <c r="D6" s="365" t="s">
        <v>810</v>
      </c>
      <c r="E6" s="365"/>
      <c r="F6" s="365"/>
      <c r="G6" s="365"/>
      <c r="H6" s="365"/>
      <c r="I6" s="365"/>
      <c r="J6" s="316"/>
      <c r="K6" s="316"/>
      <c r="L6" s="316"/>
    </row>
    <row r="7" spans="1:12" s="294" customFormat="1" ht="15" customHeight="1">
      <c r="A7" s="309"/>
      <c r="B7" s="309"/>
      <c r="C7" s="309"/>
      <c r="D7" s="365" t="s">
        <v>973</v>
      </c>
      <c r="E7" s="365"/>
      <c r="F7" s="365"/>
      <c r="G7" s="365"/>
      <c r="H7" s="365"/>
      <c r="I7" s="365"/>
      <c r="J7" s="316"/>
      <c r="K7" s="316"/>
      <c r="L7" s="316"/>
    </row>
    <row r="8" spans="1:12" ht="29.25" customHeight="1">
      <c r="A8" s="441" t="s">
        <v>957</v>
      </c>
      <c r="B8" s="441"/>
      <c r="C8" s="441"/>
      <c r="D8" s="441"/>
      <c r="E8" s="441"/>
      <c r="F8" s="441"/>
      <c r="G8" s="441"/>
      <c r="H8" s="441"/>
      <c r="I8" s="441"/>
      <c r="J8" s="441"/>
    </row>
    <row r="9" spans="1:12">
      <c r="A9" s="442"/>
      <c r="B9" s="442"/>
      <c r="C9" s="442"/>
      <c r="D9" s="443"/>
    </row>
    <row r="10" spans="1:12" ht="15">
      <c r="A10" s="310"/>
      <c r="B10" s="310"/>
      <c r="C10" s="310"/>
      <c r="D10" s="312"/>
      <c r="E10" s="313"/>
      <c r="F10" s="313"/>
      <c r="G10" s="313"/>
      <c r="H10" s="313" t="s">
        <v>932</v>
      </c>
    </row>
    <row r="11" spans="1:12" ht="63" customHeight="1">
      <c r="A11" s="440" t="s">
        <v>924</v>
      </c>
      <c r="B11" s="437" t="s">
        <v>958</v>
      </c>
      <c r="C11" s="438"/>
      <c r="D11" s="439"/>
      <c r="E11" s="436" t="s">
        <v>959</v>
      </c>
      <c r="F11" s="436"/>
      <c r="G11" s="436"/>
      <c r="H11" s="436" t="s">
        <v>917</v>
      </c>
      <c r="I11" s="436"/>
      <c r="J11" s="436"/>
    </row>
    <row r="12" spans="1:12" ht="23.25" customHeight="1">
      <c r="A12" s="440"/>
      <c r="B12" s="314" t="s">
        <v>963</v>
      </c>
      <c r="C12" s="314" t="s">
        <v>972</v>
      </c>
      <c r="D12" s="315" t="s">
        <v>962</v>
      </c>
      <c r="E12" s="314" t="s">
        <v>963</v>
      </c>
      <c r="F12" s="314" t="s">
        <v>972</v>
      </c>
      <c r="G12" s="315" t="s">
        <v>962</v>
      </c>
      <c r="H12" s="314" t="s">
        <v>963</v>
      </c>
      <c r="I12" s="314" t="s">
        <v>972</v>
      </c>
      <c r="J12" s="315" t="s">
        <v>962</v>
      </c>
    </row>
    <row r="13" spans="1:12" ht="30">
      <c r="A13" s="314" t="s">
        <v>926</v>
      </c>
      <c r="B13" s="359">
        <v>24.1</v>
      </c>
      <c r="C13" s="359">
        <v>24.1</v>
      </c>
      <c r="D13" s="360">
        <f>C13/B13*100</f>
        <v>100</v>
      </c>
      <c r="E13" s="360">
        <v>2.5</v>
      </c>
      <c r="F13" s="360">
        <v>2.5</v>
      </c>
      <c r="G13" s="360">
        <f>F13/E13*100</f>
        <v>100</v>
      </c>
      <c r="H13" s="360">
        <v>21.6</v>
      </c>
      <c r="I13" s="360">
        <v>21.6</v>
      </c>
      <c r="J13" s="361">
        <f>I13/H13*100</f>
        <v>100</v>
      </c>
    </row>
    <row r="14" spans="1:12" ht="30">
      <c r="A14" s="314" t="s">
        <v>927</v>
      </c>
      <c r="B14" s="359">
        <v>24.4</v>
      </c>
      <c r="C14" s="359">
        <v>24.4</v>
      </c>
      <c r="D14" s="360">
        <f t="shared" ref="D14:D18" si="0">C14/B14*100</f>
        <v>100</v>
      </c>
      <c r="E14" s="360">
        <v>2.8</v>
      </c>
      <c r="F14" s="360">
        <v>2.8</v>
      </c>
      <c r="G14" s="360">
        <f t="shared" ref="G14:G18" si="1">F14/E14*100</f>
        <v>100</v>
      </c>
      <c r="H14" s="360">
        <v>21.6</v>
      </c>
      <c r="I14" s="360">
        <v>21.6</v>
      </c>
      <c r="J14" s="361">
        <f t="shared" ref="J14:J18" si="2">I14/H14*100</f>
        <v>100</v>
      </c>
    </row>
    <row r="15" spans="1:12" ht="15">
      <c r="A15" s="314" t="s">
        <v>928</v>
      </c>
      <c r="B15" s="359">
        <v>32</v>
      </c>
      <c r="C15" s="359">
        <v>32</v>
      </c>
      <c r="D15" s="360">
        <f t="shared" si="0"/>
        <v>100</v>
      </c>
      <c r="E15" s="360">
        <v>10.4</v>
      </c>
      <c r="F15" s="360">
        <v>10.4</v>
      </c>
      <c r="G15" s="360">
        <f t="shared" si="1"/>
        <v>100</v>
      </c>
      <c r="H15" s="360">
        <v>21.6</v>
      </c>
      <c r="I15" s="360">
        <v>21.6</v>
      </c>
      <c r="J15" s="361">
        <f t="shared" si="2"/>
        <v>100</v>
      </c>
    </row>
    <row r="16" spans="1:12" ht="19.5" customHeight="1">
      <c r="A16" s="314" t="s">
        <v>929</v>
      </c>
      <c r="B16" s="359">
        <v>22.9</v>
      </c>
      <c r="C16" s="359">
        <v>22.9</v>
      </c>
      <c r="D16" s="360">
        <f t="shared" si="0"/>
        <v>100</v>
      </c>
      <c r="E16" s="360">
        <v>1.3</v>
      </c>
      <c r="F16" s="360">
        <v>1.3</v>
      </c>
      <c r="G16" s="360">
        <f t="shared" si="1"/>
        <v>100</v>
      </c>
      <c r="H16" s="360">
        <v>21.6</v>
      </c>
      <c r="I16" s="360">
        <v>21.6</v>
      </c>
      <c r="J16" s="361">
        <f t="shared" si="2"/>
        <v>100</v>
      </c>
    </row>
    <row r="17" spans="1:10" ht="30">
      <c r="A17" s="314" t="s">
        <v>930</v>
      </c>
      <c r="B17" s="359">
        <v>22.9</v>
      </c>
      <c r="C17" s="359">
        <v>22.9</v>
      </c>
      <c r="D17" s="360">
        <f t="shared" si="0"/>
        <v>100</v>
      </c>
      <c r="E17" s="360">
        <v>1.3</v>
      </c>
      <c r="F17" s="360">
        <v>1.3</v>
      </c>
      <c r="G17" s="360">
        <f t="shared" si="1"/>
        <v>100</v>
      </c>
      <c r="H17" s="360">
        <v>21.6</v>
      </c>
      <c r="I17" s="360">
        <v>21.6</v>
      </c>
      <c r="J17" s="361">
        <f t="shared" si="2"/>
        <v>100</v>
      </c>
    </row>
    <row r="18" spans="1:10" ht="15">
      <c r="A18" s="314" t="s">
        <v>931</v>
      </c>
      <c r="B18" s="359">
        <v>126.3</v>
      </c>
      <c r="C18" s="359">
        <v>126.3</v>
      </c>
      <c r="D18" s="360">
        <f t="shared" si="0"/>
        <v>100</v>
      </c>
      <c r="E18" s="359">
        <f>SUM(E13:E17)</f>
        <v>18.3</v>
      </c>
      <c r="F18" s="359">
        <f>SUM(F13:F17)</f>
        <v>18.3</v>
      </c>
      <c r="G18" s="360">
        <f t="shared" si="1"/>
        <v>100</v>
      </c>
      <c r="H18" s="359">
        <f>SUM(H13:H17)</f>
        <v>108</v>
      </c>
      <c r="I18" s="359">
        <f>SUM(I13:I17)</f>
        <v>108</v>
      </c>
      <c r="J18" s="361">
        <f t="shared" si="2"/>
        <v>100</v>
      </c>
    </row>
  </sheetData>
  <mergeCells count="13">
    <mergeCell ref="E11:G11"/>
    <mergeCell ref="H11:J11"/>
    <mergeCell ref="B11:D11"/>
    <mergeCell ref="A11:A12"/>
    <mergeCell ref="A8:J8"/>
    <mergeCell ref="A9:D9"/>
    <mergeCell ref="D7:I7"/>
    <mergeCell ref="D6:I6"/>
    <mergeCell ref="D1:I1"/>
    <mergeCell ref="D2:I2"/>
    <mergeCell ref="D3:I3"/>
    <mergeCell ref="D4:I4"/>
    <mergeCell ref="D5:I5"/>
  </mergeCells>
  <pageMargins left="0.70866141732283472" right="0.70866141732283472" top="0.74803149606299213" bottom="0.74803149606299213" header="0.31496062992125984" footer="0.31496062992125984"/>
  <pageSetup paperSize="9" scale="67" orientation="portrait" horizontalDpi="200" verticalDpi="200" r:id="rId1"/>
  <colBreaks count="1" manualBreakCount="1">
    <brk id="11" max="25" man="1"/>
  </colBreaks>
</worksheet>
</file>

<file path=xl/worksheets/sheet9.xml><?xml version="1.0" encoding="utf-8"?>
<worksheet xmlns="http://schemas.openxmlformats.org/spreadsheetml/2006/main" xmlns:r="http://schemas.openxmlformats.org/officeDocument/2006/relationships">
  <dimension ref="A1:L25"/>
  <sheetViews>
    <sheetView tabSelected="1" view="pageBreakPreview" zoomScale="60" workbookViewId="0">
      <selection activeCell="D5" sqref="D5:J5"/>
    </sheetView>
  </sheetViews>
  <sheetFormatPr defaultColWidth="9.140625" defaultRowHeight="12.75"/>
  <cols>
    <col min="1" max="1" width="6.5703125" style="309" customWidth="1"/>
    <col min="2" max="2" width="64.7109375" style="295" customWidth="1"/>
    <col min="3" max="3" width="0.140625" style="294" hidden="1" customWidth="1"/>
    <col min="4" max="4" width="9.140625" style="294" hidden="1" customWidth="1"/>
    <col min="5" max="5" width="17.7109375" style="294" hidden="1" customWidth="1"/>
    <col min="6" max="6" width="0.140625" style="294" hidden="1" customWidth="1"/>
    <col min="7" max="7" width="9.140625" style="294" hidden="1" customWidth="1"/>
    <col min="8" max="8" width="13.5703125" style="296" customWidth="1"/>
    <col min="9" max="9" width="13.140625" style="348" customWidth="1"/>
    <col min="10" max="10" width="11" style="348" customWidth="1"/>
    <col min="11" max="16384" width="9.140625" style="294"/>
  </cols>
  <sheetData>
    <row r="1" spans="1:12" ht="18" customHeight="1">
      <c r="B1" s="365" t="s">
        <v>961</v>
      </c>
      <c r="C1" s="365"/>
      <c r="D1" s="365"/>
      <c r="E1" s="365"/>
      <c r="F1" s="365"/>
      <c r="G1" s="365"/>
      <c r="H1" s="365"/>
      <c r="I1" s="365"/>
      <c r="J1" s="365"/>
      <c r="K1" s="353"/>
      <c r="L1" s="353"/>
    </row>
    <row r="2" spans="1:12" ht="15" customHeight="1">
      <c r="B2" s="309"/>
      <c r="C2" s="309"/>
      <c r="D2" s="365" t="s">
        <v>317</v>
      </c>
      <c r="E2" s="365"/>
      <c r="F2" s="365"/>
      <c r="G2" s="365"/>
      <c r="H2" s="365"/>
      <c r="I2" s="365"/>
      <c r="J2" s="365"/>
      <c r="K2" s="353"/>
      <c r="L2" s="353"/>
    </row>
    <row r="3" spans="1:12" ht="15" customHeight="1">
      <c r="B3" s="309"/>
      <c r="C3" s="309"/>
      <c r="D3" s="365" t="s">
        <v>318</v>
      </c>
      <c r="E3" s="365"/>
      <c r="F3" s="365"/>
      <c r="G3" s="365"/>
      <c r="H3" s="365"/>
      <c r="I3" s="365"/>
      <c r="J3" s="365"/>
      <c r="K3" s="353"/>
      <c r="L3" s="353"/>
    </row>
    <row r="4" spans="1:12" ht="15" customHeight="1">
      <c r="B4" s="309"/>
      <c r="C4" s="309"/>
      <c r="D4" s="444" t="s">
        <v>995</v>
      </c>
      <c r="E4" s="444"/>
      <c r="F4" s="444"/>
      <c r="G4" s="444"/>
      <c r="H4" s="444"/>
      <c r="I4" s="444"/>
      <c r="J4" s="444"/>
      <c r="K4" s="316"/>
      <c r="L4" s="316"/>
    </row>
    <row r="5" spans="1:12" ht="15" customHeight="1">
      <c r="B5" s="309"/>
      <c r="C5" s="309"/>
      <c r="D5" s="365" t="s">
        <v>988</v>
      </c>
      <c r="E5" s="365"/>
      <c r="F5" s="365"/>
      <c r="G5" s="365"/>
      <c r="H5" s="365"/>
      <c r="I5" s="365"/>
      <c r="J5" s="365"/>
      <c r="K5" s="316"/>
      <c r="L5" s="316"/>
    </row>
    <row r="6" spans="1:12" ht="15" customHeight="1">
      <c r="B6" s="309"/>
      <c r="C6" s="309"/>
      <c r="D6" s="365" t="s">
        <v>810</v>
      </c>
      <c r="E6" s="365"/>
      <c r="F6" s="365"/>
      <c r="G6" s="365"/>
      <c r="H6" s="365"/>
      <c r="I6" s="365"/>
      <c r="J6" s="365"/>
      <c r="K6" s="316"/>
      <c r="L6" s="316"/>
    </row>
    <row r="7" spans="1:12" ht="15" customHeight="1">
      <c r="B7" s="309"/>
      <c r="C7" s="309"/>
      <c r="D7" s="365" t="s">
        <v>973</v>
      </c>
      <c r="E7" s="365"/>
      <c r="F7" s="365"/>
      <c r="G7" s="365"/>
      <c r="H7" s="365"/>
      <c r="I7" s="365"/>
      <c r="J7" s="365"/>
      <c r="K7" s="316"/>
      <c r="L7" s="316"/>
    </row>
    <row r="8" spans="1:12" ht="12.75" customHeight="1">
      <c r="B8" s="425" t="s">
        <v>979</v>
      </c>
      <c r="C8" s="425"/>
      <c r="D8" s="425"/>
      <c r="E8" s="425"/>
      <c r="F8" s="425"/>
      <c r="G8" s="425"/>
      <c r="H8" s="425"/>
      <c r="I8" s="425"/>
      <c r="J8" s="425"/>
    </row>
    <row r="9" spans="1:12" ht="12.75" customHeight="1">
      <c r="B9" s="425"/>
      <c r="C9" s="425"/>
      <c r="D9" s="425"/>
      <c r="E9" s="425"/>
      <c r="F9" s="425"/>
      <c r="G9" s="425"/>
      <c r="H9" s="425"/>
      <c r="I9" s="425"/>
      <c r="J9" s="425"/>
    </row>
    <row r="10" spans="1:12" ht="12.75" customHeight="1">
      <c r="B10" s="425"/>
      <c r="C10" s="425"/>
      <c r="D10" s="425"/>
      <c r="E10" s="425"/>
      <c r="F10" s="425"/>
      <c r="G10" s="425"/>
      <c r="H10" s="425"/>
      <c r="I10" s="425"/>
      <c r="J10" s="425"/>
    </row>
    <row r="12" spans="1:12">
      <c r="J12" s="348" t="s">
        <v>932</v>
      </c>
    </row>
    <row r="13" spans="1:12" s="300" customFormat="1" ht="25.5">
      <c r="A13" s="297" t="s">
        <v>933</v>
      </c>
      <c r="B13" s="298" t="s">
        <v>934</v>
      </c>
      <c r="C13" s="299"/>
      <c r="D13" s="299"/>
      <c r="E13" s="284"/>
      <c r="F13" s="299"/>
      <c r="G13" s="299"/>
      <c r="H13" s="277" t="s">
        <v>971</v>
      </c>
      <c r="I13" s="277" t="s">
        <v>964</v>
      </c>
      <c r="J13" s="277" t="s">
        <v>962</v>
      </c>
    </row>
    <row r="14" spans="1:12" ht="25.5">
      <c r="A14" s="301">
        <v>1</v>
      </c>
      <c r="B14" s="302" t="s">
        <v>753</v>
      </c>
      <c r="C14" s="303"/>
      <c r="D14" s="303"/>
      <c r="E14" s="302"/>
      <c r="F14" s="303"/>
      <c r="G14" s="303"/>
      <c r="H14" s="303">
        <v>-742</v>
      </c>
      <c r="I14" s="303">
        <v>-742</v>
      </c>
      <c r="J14" s="303">
        <v>100</v>
      </c>
    </row>
    <row r="15" spans="1:12">
      <c r="A15" s="304" t="s">
        <v>935</v>
      </c>
      <c r="B15" s="43" t="s">
        <v>936</v>
      </c>
      <c r="C15" s="303"/>
      <c r="D15" s="303"/>
      <c r="E15" s="305"/>
      <c r="F15" s="305"/>
      <c r="G15" s="305"/>
      <c r="H15" s="303"/>
      <c r="I15" s="303"/>
      <c r="J15" s="303"/>
    </row>
    <row r="16" spans="1:12">
      <c r="A16" s="304" t="s">
        <v>937</v>
      </c>
      <c r="B16" s="43" t="s">
        <v>938</v>
      </c>
      <c r="C16" s="303"/>
      <c r="D16" s="303"/>
      <c r="E16" s="305"/>
      <c r="F16" s="305"/>
      <c r="G16" s="305"/>
      <c r="H16" s="285">
        <v>-742</v>
      </c>
      <c r="I16" s="285">
        <v>-742</v>
      </c>
      <c r="J16" s="285">
        <v>100</v>
      </c>
    </row>
    <row r="17" spans="1:10" ht="38.25">
      <c r="A17" s="304" t="s">
        <v>939</v>
      </c>
      <c r="B17" s="43" t="s">
        <v>940</v>
      </c>
      <c r="C17" s="303"/>
      <c r="D17" s="303"/>
      <c r="E17" s="305"/>
      <c r="F17" s="305"/>
      <c r="G17" s="305"/>
      <c r="H17" s="285">
        <f>SUM(H18:H19)</f>
        <v>-2158</v>
      </c>
      <c r="I17" s="285">
        <f>SUM(I18:I19)</f>
        <v>-2158</v>
      </c>
      <c r="J17" s="285">
        <v>100</v>
      </c>
    </row>
    <row r="18" spans="1:10">
      <c r="A18" s="304" t="s">
        <v>941</v>
      </c>
      <c r="B18" s="74" t="s">
        <v>942</v>
      </c>
      <c r="C18" s="303"/>
      <c r="D18" s="303"/>
      <c r="E18" s="305"/>
      <c r="F18" s="305"/>
      <c r="G18" s="305"/>
      <c r="H18" s="285"/>
      <c r="I18" s="285"/>
      <c r="J18" s="285"/>
    </row>
    <row r="19" spans="1:10">
      <c r="A19" s="306" t="s">
        <v>943</v>
      </c>
      <c r="B19" s="74" t="s">
        <v>944</v>
      </c>
      <c r="C19" s="303"/>
      <c r="D19" s="303"/>
      <c r="E19" s="307"/>
      <c r="F19" s="307"/>
      <c r="G19" s="307"/>
      <c r="H19" s="285">
        <v>-2158</v>
      </c>
      <c r="I19" s="285">
        <v>-2158</v>
      </c>
      <c r="J19" s="285">
        <v>100</v>
      </c>
    </row>
    <row r="20" spans="1:10" ht="38.25">
      <c r="A20" s="306" t="s">
        <v>945</v>
      </c>
      <c r="B20" s="43" t="s">
        <v>946</v>
      </c>
      <c r="C20" s="303"/>
      <c r="D20" s="303"/>
      <c r="E20" s="307"/>
      <c r="F20" s="307"/>
      <c r="G20" s="307"/>
      <c r="H20" s="285">
        <f>H21+H22</f>
        <v>0</v>
      </c>
      <c r="I20" s="285">
        <f>I21+I22</f>
        <v>0</v>
      </c>
      <c r="J20" s="285">
        <f>J21+J22</f>
        <v>0</v>
      </c>
    </row>
    <row r="21" spans="1:10">
      <c r="A21" s="306" t="s">
        <v>947</v>
      </c>
      <c r="B21" s="74" t="s">
        <v>948</v>
      </c>
      <c r="C21" s="303"/>
      <c r="D21" s="303"/>
      <c r="E21" s="307"/>
      <c r="F21" s="307"/>
      <c r="G21" s="307"/>
      <c r="H21" s="285"/>
      <c r="I21" s="285"/>
      <c r="J21" s="285"/>
    </row>
    <row r="22" spans="1:10">
      <c r="A22" s="306" t="s">
        <v>949</v>
      </c>
      <c r="B22" s="74" t="s">
        <v>950</v>
      </c>
      <c r="C22" s="303"/>
      <c r="D22" s="303"/>
      <c r="E22" s="307"/>
      <c r="F22" s="307"/>
      <c r="G22" s="307"/>
      <c r="H22" s="285"/>
      <c r="I22" s="285"/>
      <c r="J22" s="285"/>
    </row>
    <row r="23" spans="1:10" ht="25.5">
      <c r="A23" s="306" t="s">
        <v>951</v>
      </c>
      <c r="B23" s="308" t="s">
        <v>952</v>
      </c>
      <c r="C23" s="303"/>
      <c r="D23" s="303"/>
      <c r="E23" s="307"/>
      <c r="F23" s="307"/>
      <c r="G23" s="307"/>
      <c r="H23" s="285"/>
      <c r="I23" s="285"/>
      <c r="J23" s="285"/>
    </row>
    <row r="24" spans="1:10">
      <c r="A24" s="306" t="s">
        <v>953</v>
      </c>
      <c r="B24" s="43" t="s">
        <v>954</v>
      </c>
      <c r="C24" s="303"/>
      <c r="D24" s="303"/>
      <c r="E24" s="307"/>
      <c r="F24" s="307"/>
      <c r="G24" s="307"/>
      <c r="H24" s="285"/>
      <c r="I24" s="285"/>
      <c r="J24" s="285"/>
    </row>
    <row r="25" spans="1:10">
      <c r="A25" s="306" t="s">
        <v>955</v>
      </c>
      <c r="B25" s="43" t="s">
        <v>956</v>
      </c>
      <c r="C25" s="303"/>
      <c r="D25" s="303"/>
      <c r="E25" s="307"/>
      <c r="F25" s="307"/>
      <c r="G25" s="307"/>
      <c r="H25" s="285"/>
      <c r="I25" s="285"/>
      <c r="J25" s="285"/>
    </row>
  </sheetData>
  <mergeCells count="8">
    <mergeCell ref="B8:J10"/>
    <mergeCell ref="D6:J6"/>
    <mergeCell ref="D7:J7"/>
    <mergeCell ref="B1:J1"/>
    <mergeCell ref="D2:J2"/>
    <mergeCell ref="D3:J3"/>
    <mergeCell ref="D5:J5"/>
    <mergeCell ref="D4:J4"/>
  </mergeCells>
  <pageMargins left="0.7" right="0.7" top="0.75" bottom="0.75" header="0.3" footer="0.3"/>
  <pageSetup paperSize="9" scale="7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9</vt:i4>
      </vt:variant>
    </vt:vector>
  </HeadingPairs>
  <TitlesOfParts>
    <vt:vector size="18" baseType="lpstr">
      <vt:lpstr>прил1</vt:lpstr>
      <vt:lpstr>прил2</vt:lpstr>
      <vt:lpstr>прил3 </vt:lpstr>
      <vt:lpstr>прил 4 подпрогаммы</vt:lpstr>
      <vt:lpstr>прил5</vt:lpstr>
      <vt:lpstr>прил6</vt:lpstr>
      <vt:lpstr>прил 7 мтр</vt:lpstr>
      <vt:lpstr>прил 8</vt:lpstr>
      <vt:lpstr>прил 9кред</vt:lpstr>
      <vt:lpstr>'прил 4 подпрогаммы'!Область_печати</vt:lpstr>
      <vt:lpstr>'прил 7 мтр'!Область_печати</vt:lpstr>
      <vt:lpstr>'прил 8'!Область_печати</vt:lpstr>
      <vt:lpstr>'прил 9кред'!Область_печати</vt:lpstr>
      <vt:lpstr>прил1!Область_печати</vt:lpstr>
      <vt:lpstr>прил2!Область_печати</vt:lpstr>
      <vt:lpstr>'прил3 '!Область_печати</vt:lpstr>
      <vt:lpstr>прил5!Область_печати</vt:lpstr>
      <vt:lpstr>прил6!Область_печати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FIN8</cp:lastModifiedBy>
  <cp:lastPrinted>2022-06-20T13:58:10Z</cp:lastPrinted>
  <dcterms:created xsi:type="dcterms:W3CDTF">2019-10-22T09:19:46Z</dcterms:created>
  <dcterms:modified xsi:type="dcterms:W3CDTF">2022-06-20T13:58:12Z</dcterms:modified>
</cp:coreProperties>
</file>